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8D9A062A-B9F0-48DD-BCD3-032192DC68B7}" xr6:coauthVersionLast="46" xr6:coauthVersionMax="46" xr10:uidLastSave="{00000000-0000-0000-0000-000000000000}"/>
  <bookViews>
    <workbookView xWindow="-120" yWindow="-120" windowWidth="24240" windowHeight="13140" tabRatio="904" firstSheet="4" activeTab="4" xr2:uid="{00000000-000D-0000-FFFF-FFFF00000000}"/>
  </bookViews>
  <sheets>
    <sheet name="Change Log" sheetId="102" r:id="rId1"/>
    <sheet name="Instructions" sheetId="100" r:id="rId2"/>
    <sheet name="Prog Info" sheetId="157" r:id="rId3"/>
    <sheet name="Data Dictionary" sheetId="103" r:id="rId4"/>
    <sheet name="Summary of Programs" sheetId="1" r:id="rId5"/>
    <sheet name="1-Program Exposure" sheetId="11" r:id="rId6"/>
    <sheet name="2-Program Cost" sheetId="12" r:id="rId7"/>
    <sheet name="3-Eff - Freq Programs" sheetId="5" r:id="rId8"/>
    <sheet name="4-Eff - Conseq Programs" sheetId="6" r:id="rId9"/>
    <sheet name="RSE Lite" sheetId="20" r:id="rId10"/>
    <sheet name="RSE Results" sheetId="21" r:id="rId11"/>
    <sheet name="Table_12_RSE" sheetId="158" r:id="rId12"/>
    <sheet name="7.3.4.1_Financials" sheetId="149" r:id="rId13"/>
    <sheet name="7.3.4.1_Effectiveness_Source" sheetId="133" r:id="rId14"/>
    <sheet name="7.3.4.1_Effectiveness" sheetId="130" r:id="rId15"/>
    <sheet name="7.3.4.2_Financials" sheetId="122" r:id="rId16"/>
    <sheet name="7.3.4.2_Effectiveness_Source" sheetId="136" r:id="rId17"/>
    <sheet name="7.3.4.2_Effectiveness" sheetId="135" r:id="rId18"/>
    <sheet name="7.3.4.4_Financials" sheetId="124" r:id="rId19"/>
    <sheet name="7.3.4.4_Effectiveness" sheetId="150" r:id="rId20"/>
    <sheet name="7.3.4.5_Financials" sheetId="151" r:id="rId21"/>
    <sheet name="7.3.4.5_Effectiveness" sheetId="152" r:id="rId22"/>
    <sheet name="7.3.4.6.1_Exposure" sheetId="104" r:id="rId23"/>
    <sheet name="7.3.4.6.1_Financials" sheetId="105" r:id="rId24"/>
    <sheet name="7.3.4.6.1_Effectiveness" sheetId="106" r:id="rId25"/>
    <sheet name="7.3.4.11_Exposure" sheetId="154" r:id="rId26"/>
    <sheet name="7.3.4.11_Financials" sheetId="147" r:id="rId27"/>
    <sheet name="7.3.4.11_Effectiveness_Source" sheetId="134" r:id="rId28"/>
    <sheet name="7.3.4.11_Effectiveness" sheetId="155" r:id="rId29"/>
    <sheet name="7.3.4.12_Financials" sheetId="125" r:id="rId30"/>
    <sheet name="7.3.4.12_Effectiveness_Source" sheetId="138" r:id="rId31"/>
    <sheet name="7.3.4.12_Effectiveness" sheetId="137" r:id="rId32"/>
    <sheet name="7.3.4.15_Exposure" sheetId="144" r:id="rId33"/>
    <sheet name="7.3.4.15-D_Financials" sheetId="127" r:id="rId34"/>
    <sheet name="7.3.4.15-D_Effectiveness_Source" sheetId="143" r:id="rId35"/>
    <sheet name="7.3.4.15-D_Effectiveness" sheetId="156" r:id="rId36"/>
    <sheet name="7.3.4.15-T_Financials" sheetId="126" r:id="rId37"/>
    <sheet name="7.3.4.15-T_Effectiveness_Source" sheetId="141" r:id="rId38"/>
    <sheet name="7.3.4.15-T_Effectiveness" sheetId="140" r:id="rId39"/>
    <sheet name="M002 - Effectiveness" sheetId="129" r:id="rId40"/>
    <sheet name="Impact Allocation" sheetId="24" r:id="rId41"/>
    <sheet name="Match esc definition" sheetId="19" r:id="rId42"/>
    <sheet name=" Data &amp; Validation" sheetId="18" r:id="rId43"/>
    <sheet name="BowTie" sheetId="72" r:id="rId44"/>
    <sheet name="HFTD Miles" sheetId="92" r:id="rId45"/>
    <sheet name="TablePVRR" sheetId="70"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___L2" localSheetId="28" hidden="1">{"PI_Data",#N/A,TRUE,"P&amp;I Data"}</definedName>
    <definedName name="______L2" localSheetId="35" hidden="1">{"PI_Data",#N/A,TRUE,"P&amp;I Data"}</definedName>
    <definedName name="______L2" localSheetId="19" hidden="1">{"PI_Data",#N/A,TRUE,"P&amp;I Data"}</definedName>
    <definedName name="______L2" localSheetId="1" hidden="1">{"PI_Data",#N/A,TRUE,"P&amp;I Data"}</definedName>
    <definedName name="______L2" localSheetId="39" hidden="1">{"PI_Data",#N/A,TRUE,"P&amp;I Data"}</definedName>
    <definedName name="______L2" localSheetId="2" hidden="1">{"PI_Data",#N/A,TRUE,"P&amp;I Data"}</definedName>
    <definedName name="______L2" hidden="1">{"PI_Data",#N/A,TRUE,"P&amp;I Data"}</definedName>
    <definedName name="______m2" localSheetId="28" hidden="1">{"PI_Data",#N/A,TRUE,"P&amp;I Data"}</definedName>
    <definedName name="______m2" localSheetId="35" hidden="1">{"PI_Data",#N/A,TRUE,"P&amp;I Data"}</definedName>
    <definedName name="______m2" localSheetId="19" hidden="1">{"PI_Data",#N/A,TRUE,"P&amp;I Data"}</definedName>
    <definedName name="______m2" localSheetId="1" hidden="1">{"PI_Data",#N/A,TRUE,"P&amp;I Data"}</definedName>
    <definedName name="______m2" localSheetId="39" hidden="1">{"PI_Data",#N/A,TRUE,"P&amp;I Data"}</definedName>
    <definedName name="______m2" localSheetId="2" hidden="1">{"PI_Data",#N/A,TRUE,"P&amp;I Data"}</definedName>
    <definedName name="______m2" hidden="1">{"PI_Data",#N/A,TRUE,"P&amp;I Data"}</definedName>
    <definedName name="______p2" localSheetId="28" hidden="1">{"PI_Data",#N/A,TRUE,"P&amp;I Data"}</definedName>
    <definedName name="______p2" localSheetId="35" hidden="1">{"PI_Data",#N/A,TRUE,"P&amp;I Data"}</definedName>
    <definedName name="______p2" localSheetId="19" hidden="1">{"PI_Data",#N/A,TRUE,"P&amp;I Data"}</definedName>
    <definedName name="______p2" localSheetId="1" hidden="1">{"PI_Data",#N/A,TRUE,"P&amp;I Data"}</definedName>
    <definedName name="______p2" localSheetId="39" hidden="1">{"PI_Data",#N/A,TRUE,"P&amp;I Data"}</definedName>
    <definedName name="______p2" localSheetId="2" hidden="1">{"PI_Data",#N/A,TRUE,"P&amp;I Data"}</definedName>
    <definedName name="______p2" hidden="1">{"PI_Data",#N/A,TRUE,"P&amp;I Data"}</definedName>
    <definedName name="______t2" localSheetId="28" hidden="1">{"PI_Data",#N/A,TRUE,"P&amp;I Data"}</definedName>
    <definedName name="______t2" localSheetId="35" hidden="1">{"PI_Data",#N/A,TRUE,"P&amp;I Data"}</definedName>
    <definedName name="______t2" localSheetId="19" hidden="1">{"PI_Data",#N/A,TRUE,"P&amp;I Data"}</definedName>
    <definedName name="______t2" localSheetId="1" hidden="1">{"PI_Data",#N/A,TRUE,"P&amp;I Data"}</definedName>
    <definedName name="______t2" localSheetId="39" hidden="1">{"PI_Data",#N/A,TRUE,"P&amp;I Data"}</definedName>
    <definedName name="______t2" localSheetId="2" hidden="1">{"PI_Data",#N/A,TRUE,"P&amp;I Data"}</definedName>
    <definedName name="______t2" hidden="1">{"PI_Data",#N/A,TRUE,"P&amp;I Data"}</definedName>
    <definedName name="_____L2" localSheetId="28" hidden="1">{"PI_Data",#N/A,TRUE,"P&amp;I Data"}</definedName>
    <definedName name="_____L2" localSheetId="35" hidden="1">{"PI_Data",#N/A,TRUE,"P&amp;I Data"}</definedName>
    <definedName name="_____L2" localSheetId="19" hidden="1">{"PI_Data",#N/A,TRUE,"P&amp;I Data"}</definedName>
    <definedName name="_____L2" localSheetId="1" hidden="1">{"PI_Data",#N/A,TRUE,"P&amp;I Data"}</definedName>
    <definedName name="_____L2" localSheetId="39" hidden="1">{"PI_Data",#N/A,TRUE,"P&amp;I Data"}</definedName>
    <definedName name="_____L2" localSheetId="2" hidden="1">{"PI_Data",#N/A,TRUE,"P&amp;I Data"}</definedName>
    <definedName name="_____L2" hidden="1">{"PI_Data",#N/A,TRUE,"P&amp;I Data"}</definedName>
    <definedName name="_____m2" localSheetId="28" hidden="1">{"PI_Data",#N/A,TRUE,"P&amp;I Data"}</definedName>
    <definedName name="_____m2" localSheetId="35" hidden="1">{"PI_Data",#N/A,TRUE,"P&amp;I Data"}</definedName>
    <definedName name="_____m2" localSheetId="19" hidden="1">{"PI_Data",#N/A,TRUE,"P&amp;I Data"}</definedName>
    <definedName name="_____m2" localSheetId="1" hidden="1">{"PI_Data",#N/A,TRUE,"P&amp;I Data"}</definedName>
    <definedName name="_____m2" localSheetId="39" hidden="1">{"PI_Data",#N/A,TRUE,"P&amp;I Data"}</definedName>
    <definedName name="_____m2" localSheetId="2" hidden="1">{"PI_Data",#N/A,TRUE,"P&amp;I Data"}</definedName>
    <definedName name="_____m2" hidden="1">{"PI_Data",#N/A,TRUE,"P&amp;I Data"}</definedName>
    <definedName name="_____p2" localSheetId="28" hidden="1">{"PI_Data",#N/A,TRUE,"P&amp;I Data"}</definedName>
    <definedName name="_____p2" localSheetId="35" hidden="1">{"PI_Data",#N/A,TRUE,"P&amp;I Data"}</definedName>
    <definedName name="_____p2" localSheetId="19" hidden="1">{"PI_Data",#N/A,TRUE,"P&amp;I Data"}</definedName>
    <definedName name="_____p2" localSheetId="1" hidden="1">{"PI_Data",#N/A,TRUE,"P&amp;I Data"}</definedName>
    <definedName name="_____p2" localSheetId="39" hidden="1">{"PI_Data",#N/A,TRUE,"P&amp;I Data"}</definedName>
    <definedName name="_____p2" localSheetId="2" hidden="1">{"PI_Data",#N/A,TRUE,"P&amp;I Data"}</definedName>
    <definedName name="_____p2" hidden="1">{"PI_Data",#N/A,TRUE,"P&amp;I Data"}</definedName>
    <definedName name="_____t2" localSheetId="28" hidden="1">{"PI_Data",#N/A,TRUE,"P&amp;I Data"}</definedName>
    <definedName name="_____t2" localSheetId="35" hidden="1">{"PI_Data",#N/A,TRUE,"P&amp;I Data"}</definedName>
    <definedName name="_____t2" localSheetId="19" hidden="1">{"PI_Data",#N/A,TRUE,"P&amp;I Data"}</definedName>
    <definedName name="_____t2" localSheetId="1" hidden="1">{"PI_Data",#N/A,TRUE,"P&amp;I Data"}</definedName>
    <definedName name="_____t2" localSheetId="39" hidden="1">{"PI_Data",#N/A,TRUE,"P&amp;I Data"}</definedName>
    <definedName name="_____t2" localSheetId="2" hidden="1">{"PI_Data",#N/A,TRUE,"P&amp;I Data"}</definedName>
    <definedName name="_____t2" hidden="1">{"PI_Data",#N/A,TRUE,"P&amp;I Data"}</definedName>
    <definedName name="____L2" localSheetId="28" hidden="1">{"PI_Data",#N/A,TRUE,"P&amp;I Data"}</definedName>
    <definedName name="____L2" localSheetId="35" hidden="1">{"PI_Data",#N/A,TRUE,"P&amp;I Data"}</definedName>
    <definedName name="____L2" localSheetId="19" hidden="1">{"PI_Data",#N/A,TRUE,"P&amp;I Data"}</definedName>
    <definedName name="____L2" localSheetId="1" hidden="1">{"PI_Data",#N/A,TRUE,"P&amp;I Data"}</definedName>
    <definedName name="____L2" localSheetId="39" hidden="1">{"PI_Data",#N/A,TRUE,"P&amp;I Data"}</definedName>
    <definedName name="____L2" localSheetId="2" hidden="1">{"PI_Data",#N/A,TRUE,"P&amp;I Data"}</definedName>
    <definedName name="____L2" hidden="1">{"PI_Data",#N/A,TRUE,"P&amp;I Data"}</definedName>
    <definedName name="____m2" localSheetId="28" hidden="1">{"PI_Data",#N/A,TRUE,"P&amp;I Data"}</definedName>
    <definedName name="____m2" localSheetId="35" hidden="1">{"PI_Data",#N/A,TRUE,"P&amp;I Data"}</definedName>
    <definedName name="____m2" localSheetId="19" hidden="1">{"PI_Data",#N/A,TRUE,"P&amp;I Data"}</definedName>
    <definedName name="____m2" localSheetId="1" hidden="1">{"PI_Data",#N/A,TRUE,"P&amp;I Data"}</definedName>
    <definedName name="____m2" localSheetId="39" hidden="1">{"PI_Data",#N/A,TRUE,"P&amp;I Data"}</definedName>
    <definedName name="____m2" localSheetId="2" hidden="1">{"PI_Data",#N/A,TRUE,"P&amp;I Data"}</definedName>
    <definedName name="____m2" hidden="1">{"PI_Data",#N/A,TRUE,"P&amp;I Data"}</definedName>
    <definedName name="____p2" localSheetId="28" hidden="1">{"PI_Data",#N/A,TRUE,"P&amp;I Data"}</definedName>
    <definedName name="____p2" localSheetId="35" hidden="1">{"PI_Data",#N/A,TRUE,"P&amp;I Data"}</definedName>
    <definedName name="____p2" localSheetId="19" hidden="1">{"PI_Data",#N/A,TRUE,"P&amp;I Data"}</definedName>
    <definedName name="____p2" localSheetId="1" hidden="1">{"PI_Data",#N/A,TRUE,"P&amp;I Data"}</definedName>
    <definedName name="____p2" localSheetId="39" hidden="1">{"PI_Data",#N/A,TRUE,"P&amp;I Data"}</definedName>
    <definedName name="____p2" localSheetId="2" hidden="1">{"PI_Data",#N/A,TRUE,"P&amp;I Data"}</definedName>
    <definedName name="____p2" hidden="1">{"PI_Data",#N/A,TRUE,"P&amp;I Data"}</definedName>
    <definedName name="____t2" localSheetId="28" hidden="1">{"PI_Data",#N/A,TRUE,"P&amp;I Data"}</definedName>
    <definedName name="____t2" localSheetId="35" hidden="1">{"PI_Data",#N/A,TRUE,"P&amp;I Data"}</definedName>
    <definedName name="____t2" localSheetId="19" hidden="1">{"PI_Data",#N/A,TRUE,"P&amp;I Data"}</definedName>
    <definedName name="____t2" localSheetId="1" hidden="1">{"PI_Data",#N/A,TRUE,"P&amp;I Data"}</definedName>
    <definedName name="____t2" localSheetId="39" hidden="1">{"PI_Data",#N/A,TRUE,"P&amp;I Data"}</definedName>
    <definedName name="____t2" localSheetId="2" hidden="1">{"PI_Data",#N/A,TRUE,"P&amp;I Data"}</definedName>
    <definedName name="____t2" hidden="1">{"PI_Data",#N/A,TRUE,"P&amp;I Data"}</definedName>
    <definedName name="___huh2" localSheetId="28" hidden="1">{#N/A,#N/A,FALSE,"Dist Rev at PR ";#N/A,#N/A,FALSE,"Spec";#N/A,#N/A,FALSE,"Res";#N/A,#N/A,FALSE,"Small L&amp;P";#N/A,#N/A,FALSE,"Medium L&amp;P";#N/A,#N/A,FALSE,"E-19";#N/A,#N/A,FALSE,"E-20";#N/A,#N/A,FALSE,"Strtlts &amp; Standby";#N/A,#N/A,FALSE,"A-RTP";#N/A,#N/A,FALSE,"2003mixeduse"}</definedName>
    <definedName name="___huh2" localSheetId="35" hidden="1">{#N/A,#N/A,FALSE,"Dist Rev at PR ";#N/A,#N/A,FALSE,"Spec";#N/A,#N/A,FALSE,"Res";#N/A,#N/A,FALSE,"Small L&amp;P";#N/A,#N/A,FALSE,"Medium L&amp;P";#N/A,#N/A,FALSE,"E-19";#N/A,#N/A,FALSE,"E-20";#N/A,#N/A,FALSE,"Strtlts &amp; Standby";#N/A,#N/A,FALSE,"A-RTP";#N/A,#N/A,FALSE,"2003mixeduse"}</definedName>
    <definedName name="___huh2" localSheetId="19" hidden="1">{#N/A,#N/A,FALSE,"Dist Rev at PR ";#N/A,#N/A,FALSE,"Spec";#N/A,#N/A,FALSE,"Res";#N/A,#N/A,FALSE,"Small L&amp;P";#N/A,#N/A,FALSE,"Medium L&amp;P";#N/A,#N/A,FALSE,"E-19";#N/A,#N/A,FALSE,"E-20";#N/A,#N/A,FALSE,"Strtlts &amp; Standby";#N/A,#N/A,FALSE,"A-RTP";#N/A,#N/A,FALSE,"2003mixeduse"}</definedName>
    <definedName name="___huh2" localSheetId="1" hidden="1">{#N/A,#N/A,FALSE,"Dist Rev at PR ";#N/A,#N/A,FALSE,"Spec";#N/A,#N/A,FALSE,"Res";#N/A,#N/A,FALSE,"Small L&amp;P";#N/A,#N/A,FALSE,"Medium L&amp;P";#N/A,#N/A,FALSE,"E-19";#N/A,#N/A,FALSE,"E-20";#N/A,#N/A,FALSE,"Strtlts &amp; Standby";#N/A,#N/A,FALSE,"A-RTP";#N/A,#N/A,FALSE,"2003mixeduse"}</definedName>
    <definedName name="___huh2" localSheetId="39"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28" hidden="1">{"PI_Data",#N/A,TRUE,"P&amp;I Data"}</definedName>
    <definedName name="___L2" localSheetId="35" hidden="1">{"PI_Data",#N/A,TRUE,"P&amp;I Data"}</definedName>
    <definedName name="___L2" localSheetId="19" hidden="1">{"PI_Data",#N/A,TRUE,"P&amp;I Data"}</definedName>
    <definedName name="___L2" localSheetId="1" hidden="1">{"PI_Data",#N/A,TRUE,"P&amp;I Data"}</definedName>
    <definedName name="___L2" localSheetId="39" hidden="1">{"PI_Data",#N/A,TRUE,"P&amp;I Data"}</definedName>
    <definedName name="___L2" localSheetId="2" hidden="1">{"PI_Data",#N/A,TRUE,"P&amp;I Data"}</definedName>
    <definedName name="___L2" hidden="1">{"PI_Data",#N/A,TRUE,"P&amp;I Data"}</definedName>
    <definedName name="___m2" localSheetId="28" hidden="1">{"PI_Data",#N/A,TRUE,"P&amp;I Data"}</definedName>
    <definedName name="___m2" localSheetId="35" hidden="1">{"PI_Data",#N/A,TRUE,"P&amp;I Data"}</definedName>
    <definedName name="___m2" localSheetId="19" hidden="1">{"PI_Data",#N/A,TRUE,"P&amp;I Data"}</definedName>
    <definedName name="___m2" localSheetId="1" hidden="1">{"PI_Data",#N/A,TRUE,"P&amp;I Data"}</definedName>
    <definedName name="___m2" localSheetId="39" hidden="1">{"PI_Data",#N/A,TRUE,"P&amp;I Data"}</definedName>
    <definedName name="___m2" localSheetId="2" hidden="1">{"PI_Data",#N/A,TRUE,"P&amp;I Data"}</definedName>
    <definedName name="___m2" hidden="1">{"PI_Data",#N/A,TRUE,"P&amp;I Data"}</definedName>
    <definedName name="___p2" localSheetId="28" hidden="1">{"PI_Data",#N/A,TRUE,"P&amp;I Data"}</definedName>
    <definedName name="___p2" localSheetId="35" hidden="1">{"PI_Data",#N/A,TRUE,"P&amp;I Data"}</definedName>
    <definedName name="___p2" localSheetId="19" hidden="1">{"PI_Data",#N/A,TRUE,"P&amp;I Data"}</definedName>
    <definedName name="___p2" localSheetId="1" hidden="1">{"PI_Data",#N/A,TRUE,"P&amp;I Data"}</definedName>
    <definedName name="___p2" localSheetId="39" hidden="1">{"PI_Data",#N/A,TRUE,"P&amp;I Data"}</definedName>
    <definedName name="___p2" localSheetId="2" hidden="1">{"PI_Data",#N/A,TRUE,"P&amp;I Data"}</definedName>
    <definedName name="___p2" hidden="1">{"PI_Data",#N/A,TRUE,"P&amp;I Data"}</definedName>
    <definedName name="___t2" localSheetId="28" hidden="1">{"PI_Data",#N/A,TRUE,"P&amp;I Data"}</definedName>
    <definedName name="___t2" localSheetId="35" hidden="1">{"PI_Data",#N/A,TRUE,"P&amp;I Data"}</definedName>
    <definedName name="___t2" localSheetId="19" hidden="1">{"PI_Data",#N/A,TRUE,"P&amp;I Data"}</definedName>
    <definedName name="___t2" localSheetId="1" hidden="1">{"PI_Data",#N/A,TRUE,"P&amp;I Data"}</definedName>
    <definedName name="___t2" localSheetId="39" hidden="1">{"PI_Data",#N/A,TRUE,"P&amp;I Data"}</definedName>
    <definedName name="___t2" localSheetId="2" hidden="1">{"PI_Data",#N/A,TRUE,"P&amp;I Data"}</definedName>
    <definedName name="___t2" hidden="1">{"PI_Data",#N/A,TRUE,"P&amp;I Data"}</definedName>
    <definedName name="__12__123Graph_AChart_1A" localSheetId="19" hidden="1">#REF!</definedName>
    <definedName name="__12__123Graph_AChart_1A" localSheetId="1" hidden="1">#REF!</definedName>
    <definedName name="__12__123Graph_AChart_1A" localSheetId="39" hidden="1">#REF!</definedName>
    <definedName name="__12__123Graph_AChart_1A" localSheetId="2" hidden="1">#REF!</definedName>
    <definedName name="__12__123Graph_AChart_1A" hidden="1">#REF!</definedName>
    <definedName name="__123Graph_ATRAIN" localSheetId="1" hidden="1">#REF!</definedName>
    <definedName name="__123Graph_ATRAIN" localSheetId="2" hidden="1">#REF!</definedName>
    <definedName name="__123Graph_ATRAIN" hidden="1">#REF!</definedName>
    <definedName name="__123Graph_BTRAIN" localSheetId="1" hidden="1">#REF!</definedName>
    <definedName name="__123Graph_BTRAIN" localSheetId="2" hidden="1">#REF!</definedName>
    <definedName name="__123Graph_BTRAIN" hidden="1">#REF!</definedName>
    <definedName name="__123Graph_CTRAIN" localSheetId="2" hidden="1">#REF!</definedName>
    <definedName name="__123Graph_CTRAIN" hidden="1">#REF!</definedName>
    <definedName name="__123Graph_DTRAIN" localSheetId="2" hidden="1">#REF!</definedName>
    <definedName name="__123Graph_DTRAIN" hidden="1">#REF!</definedName>
    <definedName name="__123Graph_ETRAIN" localSheetId="2" hidden="1">#REF!</definedName>
    <definedName name="__123Graph_ETRAIN" hidden="1">#REF!</definedName>
    <definedName name="__123Graph_XTRAIN" localSheetId="2" hidden="1">#REF!</definedName>
    <definedName name="__123Graph_XTRAIN" hidden="1">#REF!</definedName>
    <definedName name="__7_0_Table2_" localSheetId="2" hidden="1">#REF!</definedName>
    <definedName name="__7_0_Table2_" hidden="1">#REF!</definedName>
    <definedName name="__8_0_Table2_" localSheetId="2" hidden="1">#REF!</definedName>
    <definedName name="__8_0_Table2_" hidden="1">#REF!</definedName>
    <definedName name="__9_0_Table2_" localSheetId="2" hidden="1">#REF!</definedName>
    <definedName name="__9_0_Table2_" hidden="1">#REF!</definedName>
    <definedName name="__a1" localSheetId="28" hidden="1">{#N/A,#N/A,FALSE,"Synth";"parc_DC",#N/A,FALSE,"parc";#N/A,#N/A,FALSE,"CA prest";#N/A,#N/A,FALSE,"Ratio CA";#N/A,#N/A,FALSE,"Trafic";"CR_GSM_acté_DC",#N/A,FALSE,"CR GSM_acté";#N/A,#N/A,FALSE,"Abonnés";#N/A,#N/A,FALSE,"Créances";#N/A,#N/A,FALSE,"Effectifs"}</definedName>
    <definedName name="__a1" localSheetId="35" hidden="1">{#N/A,#N/A,FALSE,"Synth";"parc_DC",#N/A,FALSE,"parc";#N/A,#N/A,FALSE,"CA prest";#N/A,#N/A,FALSE,"Ratio CA";#N/A,#N/A,FALSE,"Trafic";"CR_GSM_acté_DC",#N/A,FALSE,"CR GSM_acté";#N/A,#N/A,FALSE,"Abonnés";#N/A,#N/A,FALSE,"Créances";#N/A,#N/A,FALSE,"Effectifs"}</definedName>
    <definedName name="__a1" localSheetId="19" hidden="1">{#N/A,#N/A,FALSE,"Synth";"parc_DC",#N/A,FALSE,"parc";#N/A,#N/A,FALSE,"CA prest";#N/A,#N/A,FALSE,"Ratio CA";#N/A,#N/A,FALSE,"Trafic";"CR_GSM_acté_DC",#N/A,FALSE,"CR GSM_acté";#N/A,#N/A,FALSE,"Abonnés";#N/A,#N/A,FALSE,"Créances";#N/A,#N/A,FALSE,"Effectifs"}</definedName>
    <definedName name="__a1" localSheetId="1" hidden="1">{#N/A,#N/A,FALSE,"Synth";"parc_DC",#N/A,FALSE,"parc";#N/A,#N/A,FALSE,"CA prest";#N/A,#N/A,FALSE,"Ratio CA";#N/A,#N/A,FALSE,"Trafic";"CR_GSM_acté_DC",#N/A,FALSE,"CR GSM_acté";#N/A,#N/A,FALSE,"Abonnés";#N/A,#N/A,FALSE,"Créances";#N/A,#N/A,FALSE,"Effectifs"}</definedName>
    <definedName name="__a1" localSheetId="39" hidden="1">{#N/A,#N/A,FALSE,"Synth";"parc_DC",#N/A,FALSE,"parc";#N/A,#N/A,FALSE,"CA prest";#N/A,#N/A,FALSE,"Ratio CA";#N/A,#N/A,FALSE,"Trafic";"CR_GSM_acté_DC",#N/A,FALSE,"CR GSM_acté";#N/A,#N/A,FALSE,"Abonnés";#N/A,#N/A,FALSE,"Créances";#N/A,#N/A,FALSE,"Effectifs"}</definedName>
    <definedName name="__a1" localSheetId="2"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28" hidden="1">{#N/A,#N/A,FALSE,"Res - Unadj";#N/A,#N/A,FALSE,"Small L&amp;P";#N/A,#N/A,FALSE,"Medium L&amp;P";#N/A,#N/A,FALSE,"E-19";#N/A,#N/A,FALSE,"E-20";#N/A,#N/A,FALSE,"A-RTP";#N/A,#N/A,FALSE,"Strtlts &amp; Standby";#N/A,#N/A,FALSE,"AG";#N/A,#N/A,FALSE,"2001mixeduse"}</definedName>
    <definedName name="__foo3" localSheetId="35" hidden="1">{#N/A,#N/A,FALSE,"Res - Unadj";#N/A,#N/A,FALSE,"Small L&amp;P";#N/A,#N/A,FALSE,"Medium L&amp;P";#N/A,#N/A,FALSE,"E-19";#N/A,#N/A,FALSE,"E-20";#N/A,#N/A,FALSE,"A-RTP";#N/A,#N/A,FALSE,"Strtlts &amp; Standby";#N/A,#N/A,FALSE,"AG";#N/A,#N/A,FALSE,"2001mixeduse"}</definedName>
    <definedName name="__foo3" localSheetId="19" hidden="1">{#N/A,#N/A,FALSE,"Res - Unadj";#N/A,#N/A,FALSE,"Small L&amp;P";#N/A,#N/A,FALSE,"Medium L&amp;P";#N/A,#N/A,FALSE,"E-19";#N/A,#N/A,FALSE,"E-20";#N/A,#N/A,FALSE,"A-RTP";#N/A,#N/A,FALSE,"Strtlts &amp; Standby";#N/A,#N/A,FALSE,"AG";#N/A,#N/A,FALSE,"2001mixeduse"}</definedName>
    <definedName name="__foo3" localSheetId="1" hidden="1">{#N/A,#N/A,FALSE,"Res - Unadj";#N/A,#N/A,FALSE,"Small L&amp;P";#N/A,#N/A,FALSE,"Medium L&amp;P";#N/A,#N/A,FALSE,"E-19";#N/A,#N/A,FALSE,"E-20";#N/A,#N/A,FALSE,"A-RTP";#N/A,#N/A,FALSE,"Strtlts &amp; Standby";#N/A,#N/A,FALSE,"AG";#N/A,#N/A,FALSE,"2001mixeduse"}</definedName>
    <definedName name="__foo3" localSheetId="39"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28" hidden="1">{"PI_Data",#N/A,TRUE,"P&amp;I Data"}</definedName>
    <definedName name="__L2" localSheetId="35" hidden="1">{"PI_Data",#N/A,TRUE,"P&amp;I Data"}</definedName>
    <definedName name="__L2" localSheetId="19" hidden="1">{"PI_Data",#N/A,TRUE,"P&amp;I Data"}</definedName>
    <definedName name="__L2" localSheetId="1" hidden="1">{"PI_Data",#N/A,TRUE,"P&amp;I Data"}</definedName>
    <definedName name="__L2" localSheetId="39" hidden="1">{"PI_Data",#N/A,TRUE,"P&amp;I Data"}</definedName>
    <definedName name="__L2" localSheetId="2" hidden="1">{"PI_Data",#N/A,TRUE,"P&amp;I Data"}</definedName>
    <definedName name="__L2" hidden="1">{"PI_Data",#N/A,TRUE,"P&amp;I Data"}</definedName>
    <definedName name="__m2" localSheetId="28" hidden="1">{"PI_Data",#N/A,TRUE,"P&amp;I Data"}</definedName>
    <definedName name="__m2" localSheetId="35" hidden="1">{"PI_Data",#N/A,TRUE,"P&amp;I Data"}</definedName>
    <definedName name="__m2" localSheetId="19" hidden="1">{"PI_Data",#N/A,TRUE,"P&amp;I Data"}</definedName>
    <definedName name="__m2" localSheetId="1" hidden="1">{"PI_Data",#N/A,TRUE,"P&amp;I Data"}</definedName>
    <definedName name="__m2" localSheetId="39" hidden="1">{"PI_Data",#N/A,TRUE,"P&amp;I Data"}</definedName>
    <definedName name="__m2" localSheetId="2" hidden="1">{"PI_Data",#N/A,TRUE,"P&amp;I Data"}</definedName>
    <definedName name="__m2" hidden="1">{"PI_Data",#N/A,TRUE,"P&amp;I Data"}</definedName>
    <definedName name="__p2" localSheetId="28" hidden="1">{"PI_Data",#N/A,TRUE,"P&amp;I Data"}</definedName>
    <definedName name="__p2" localSheetId="35" hidden="1">{"PI_Data",#N/A,TRUE,"P&amp;I Data"}</definedName>
    <definedName name="__p2" localSheetId="19" hidden="1">{"PI_Data",#N/A,TRUE,"P&amp;I Data"}</definedName>
    <definedName name="__p2" localSheetId="1" hidden="1">{"PI_Data",#N/A,TRUE,"P&amp;I Data"}</definedName>
    <definedName name="__p2" localSheetId="39" hidden="1">{"PI_Data",#N/A,TRUE,"P&amp;I Data"}</definedName>
    <definedName name="__p2" localSheetId="2" hidden="1">{"PI_Data",#N/A,TRUE,"P&amp;I Data"}</definedName>
    <definedName name="__p2" hidden="1">{"PI_Data",#N/A,TRUE,"P&amp;I Data"}</definedName>
    <definedName name="__t2" localSheetId="28" hidden="1">{"PI_Data",#N/A,TRUE,"P&amp;I Data"}</definedName>
    <definedName name="__t2" localSheetId="35" hidden="1">{"PI_Data",#N/A,TRUE,"P&amp;I Data"}</definedName>
    <definedName name="__t2" localSheetId="19" hidden="1">{"PI_Data",#N/A,TRUE,"P&amp;I Data"}</definedName>
    <definedName name="__t2" localSheetId="1" hidden="1">{"PI_Data",#N/A,TRUE,"P&amp;I Data"}</definedName>
    <definedName name="__t2" localSheetId="39" hidden="1">{"PI_Data",#N/A,TRUE,"P&amp;I Data"}</definedName>
    <definedName name="__t2" localSheetId="2" hidden="1">{"PI_Data",#N/A,TRUE,"P&amp;I Data"}</definedName>
    <definedName name="__t2" hidden="1">{"PI_Data",#N/A,TRUE,"P&amp;I Data"}</definedName>
    <definedName name="_08W" localSheetId="2" hidden="1">{"PI_Data",#N/A,TRUE,"P&amp;I Data"}</definedName>
    <definedName name="_08W" hidden="1">{"PI_Data",#N/A,TRUE,"P&amp;I Data"}</definedName>
    <definedName name="_11__123Graph_AChart_2A" localSheetId="19" hidden="1">#REF!</definedName>
    <definedName name="_11__123Graph_AChart_2A" localSheetId="1" hidden="1">#REF!</definedName>
    <definedName name="_11__123Graph_AChart_2A" localSheetId="39" hidden="1">#REF!</definedName>
    <definedName name="_11__123Graph_AChart_2A" localSheetId="2" hidden="1">#REF!</definedName>
    <definedName name="_11__123Graph_AChart_2A" hidden="1">#REF!</definedName>
    <definedName name="_12__123Graph_AChart_1A" localSheetId="1" hidden="1">#REF!</definedName>
    <definedName name="_12__123Graph_AChart_1A" localSheetId="2" hidden="1">#REF!</definedName>
    <definedName name="_12__123Graph_AChart_1A" hidden="1">#REF!</definedName>
    <definedName name="_15__123Graph_AChart_2A" localSheetId="1" hidden="1">#REF!</definedName>
    <definedName name="_15__123Graph_AChart_2A" localSheetId="2" hidden="1">#REF!</definedName>
    <definedName name="_15__123Graph_AChart_2A" hidden="1">#REF!</definedName>
    <definedName name="_15__123Graph_AGROSS_MARGINS" localSheetId="2" hidden="1">#REF!</definedName>
    <definedName name="_15__123Graph_AGROSS_MARGINS" hidden="1">#REF!</definedName>
    <definedName name="_17__123Graph_AChart_2A" localSheetId="2" hidden="1">#REF!</definedName>
    <definedName name="_17__123Graph_AChart_2A" hidden="1">#REF!</definedName>
    <definedName name="_17__123Graph_AGROSS_MARGINS" localSheetId="2" hidden="1">#REF!</definedName>
    <definedName name="_17__123Graph_AGROSS_MARGINS" hidden="1">#REF!</definedName>
    <definedName name="_18__123Graph_AGROWTH_REVS_A" localSheetId="2" hidden="1">#REF!</definedName>
    <definedName name="_18__123Graph_AGROWTH_REVS_A" hidden="1">#REF!</definedName>
    <definedName name="_19__123Graph_AGROWTH_REVS_B" localSheetId="2" hidden="1">#REF!</definedName>
    <definedName name="_19__123Graph_AGROWTH_REVS_B" hidden="1">#REF!</definedName>
    <definedName name="_21__123Graph_AGROSS_MARGINS" localSheetId="2" hidden="1">#REF!</definedName>
    <definedName name="_21__123Graph_AGROSS_MARGINS" hidden="1">#REF!</definedName>
    <definedName name="_21__123Graph_AGROWTH_REVS_B" localSheetId="2" hidden="1">#REF!</definedName>
    <definedName name="_21__123Graph_AGROWTH_REVS_B" hidden="1">#REF!</definedName>
    <definedName name="_24__123Graph_AGROWTH_REVS_A" localSheetId="2" hidden="1">#REF!</definedName>
    <definedName name="_24__123Graph_AGROWTH_REVS_A" hidden="1">#REF!</definedName>
    <definedName name="_24__123Graph_BGROSS_MARGINS" localSheetId="2" hidden="1">#REF!</definedName>
    <definedName name="_24__123Graph_BGROSS_MARGINS" hidden="1">#REF!</definedName>
    <definedName name="_25__123Graph_BGROWTH_REVS_A" localSheetId="2" hidden="1">#REF!</definedName>
    <definedName name="_25__123Graph_BGROWTH_REVS_A" hidden="1">#REF!</definedName>
    <definedName name="_26__123Graph_BGROWTH_REVS_B" localSheetId="2" hidden="1">#REF!</definedName>
    <definedName name="_26__123Graph_BGROWTH_REVS_B" hidden="1">#REF!</definedName>
    <definedName name="_27__123Graph_AGROWTH_REVS_B" localSheetId="2" hidden="1">#REF!</definedName>
    <definedName name="_27__123Graph_AGROWTH_REVS_B" hidden="1">#REF!</definedName>
    <definedName name="_3_0_Table2_" localSheetId="2" hidden="1">#REF!</definedName>
    <definedName name="_3_0_Table2_" hidden="1">#REF!</definedName>
    <definedName name="_30__123Graph_BGROSS_MARGINS" localSheetId="2" hidden="1">#REF!</definedName>
    <definedName name="_30__123Graph_BGROSS_MARGINS" hidden="1">#REF!</definedName>
    <definedName name="_31__123Graph_CGROWTH_REVS_A" localSheetId="2" hidden="1">#REF!</definedName>
    <definedName name="_31__123Graph_CGROWTH_REVS_A" hidden="1">#REF!</definedName>
    <definedName name="_32__123Graph_CGROWTH_REVS_B" localSheetId="2" hidden="1">#REF!</definedName>
    <definedName name="_32__123Graph_CGROWTH_REVS_B" hidden="1">#REF!</definedName>
    <definedName name="_33__123Graph_BGROWTH_REVS_A" localSheetId="2" hidden="1">#REF!</definedName>
    <definedName name="_33__123Graph_BGROWTH_REVS_A" hidden="1">#REF!</definedName>
    <definedName name="_34__123Graph_DGROWTH_REVS_A" localSheetId="2" hidden="1">#REF!</definedName>
    <definedName name="_34__123Graph_DGROWTH_REVS_A" hidden="1">#REF!</definedName>
    <definedName name="_35__123Graph_DGROWTH_REVS_B" localSheetId="2" hidden="1">#REF!</definedName>
    <definedName name="_35__123Graph_DGROWTH_REVS_B" hidden="1">#REF!</definedName>
    <definedName name="_36__123Graph_BGROSS_MARGINS" localSheetId="2" hidden="1">#REF!</definedName>
    <definedName name="_36__123Graph_BGROSS_MARGINS" hidden="1">#REF!</definedName>
    <definedName name="_36__123Graph_BGROWTH_REVS_B" localSheetId="2" hidden="1">#REF!</definedName>
    <definedName name="_36__123Graph_BGROWTH_REVS_B" hidden="1">#REF!</definedName>
    <definedName name="_37__123Graph_XChart_1A" localSheetId="2" hidden="1">#REF!</definedName>
    <definedName name="_37__123Graph_XChart_1A" hidden="1">#REF!</definedName>
    <definedName name="_38__123Graph_XChart_2A" localSheetId="2" hidden="1">#REF!</definedName>
    <definedName name="_38__123Graph_XChart_2A" hidden="1">#REF!</definedName>
    <definedName name="_39__123Graph_BGROWTH_REVS_A" localSheetId="2" hidden="1">#REF!</definedName>
    <definedName name="_39__123Graph_BGROWTH_REVS_A" hidden="1">#REF!</definedName>
    <definedName name="_42__123Graph_BGROWTH_REVS_B" localSheetId="2" hidden="1">#REF!</definedName>
    <definedName name="_42__123Graph_BGROWTH_REVS_B" hidden="1">#REF!</definedName>
    <definedName name="_43__123Graph_CGROWTH_REVS_A" localSheetId="2" hidden="1">#REF!</definedName>
    <definedName name="_43__123Graph_CGROWTH_REVS_A" hidden="1">#REF!</definedName>
    <definedName name="_46__123Graph_CGROWTH_REVS_B" localSheetId="2" hidden="1">#REF!</definedName>
    <definedName name="_46__123Graph_CGROWTH_REVS_B" hidden="1">#REF!</definedName>
    <definedName name="_46_0_S" localSheetId="2" hidden="1">#REF!</definedName>
    <definedName name="_46_0_S" hidden="1">#REF!</definedName>
    <definedName name="_47_0_S" localSheetId="2" hidden="1">#REF!</definedName>
    <definedName name="_47_0_S" hidden="1">#REF!</definedName>
    <definedName name="_48_0_S" localSheetId="2" hidden="1">#REF!</definedName>
    <definedName name="_48_0_S" hidden="1">#REF!</definedName>
    <definedName name="_49__123Graph_CGROWTH_REVS_A" localSheetId="2" hidden="1">#REF!</definedName>
    <definedName name="_49__123Graph_CGROWTH_REVS_A" hidden="1">#REF!</definedName>
    <definedName name="_50__123Graph_DGROWTH_REVS_A" localSheetId="2" hidden="1">#REF!</definedName>
    <definedName name="_50__123Graph_DGROWTH_REVS_A" hidden="1">#REF!</definedName>
    <definedName name="_52__123Graph_CGROWTH_REVS_B" localSheetId="2" hidden="1">#REF!</definedName>
    <definedName name="_52__123Graph_CGROWTH_REVS_B" hidden="1">#REF!</definedName>
    <definedName name="_53__123Graph_DGROWTH_REVS_B" localSheetId="2" hidden="1">#REF!</definedName>
    <definedName name="_53__123Graph_DGROWTH_REVS_B" hidden="1">#REF!</definedName>
    <definedName name="_55__123Graph_XChart_1A" localSheetId="2" hidden="1">#REF!</definedName>
    <definedName name="_55__123Graph_XChart_1A" hidden="1">#REF!</definedName>
    <definedName name="_55_0_Table2_" localSheetId="2" hidden="1">#REF!</definedName>
    <definedName name="_55_0_Table2_" hidden="1">#REF!</definedName>
    <definedName name="_56__123Graph_DGROWTH_REVS_A" localSheetId="2" hidden="1">#REF!</definedName>
    <definedName name="_56__123Graph_DGROWTH_REVS_A" hidden="1">#REF!</definedName>
    <definedName name="_56__123Graph_XChart_2A" localSheetId="2" hidden="1">#REF!</definedName>
    <definedName name="_56__123Graph_XChart_2A" hidden="1">#REF!</definedName>
    <definedName name="_56_0_Table2_" localSheetId="2" hidden="1">#REF!</definedName>
    <definedName name="_56_0_Table2_" hidden="1">#REF!</definedName>
    <definedName name="_57_0_Table2_" localSheetId="2" hidden="1">#REF!</definedName>
    <definedName name="_57_0_Table2_" hidden="1">#REF!</definedName>
    <definedName name="_59__123Graph_DGROWTH_REVS_B" localSheetId="2" hidden="1">#REF!</definedName>
    <definedName name="_59__123Graph_DGROWTH_REVS_B" hidden="1">#REF!</definedName>
    <definedName name="_6__123Graph_AChart_1A" localSheetId="2" hidden="1">#REF!</definedName>
    <definedName name="_6__123Graph_AChart_1A" hidden="1">#REF!</definedName>
    <definedName name="_60_0_S" localSheetId="2" hidden="1">#REF!</definedName>
    <definedName name="_60_0_S" hidden="1">#REF!</definedName>
    <definedName name="_61__123Graph_XChart_1A" localSheetId="2" hidden="1">#REF!</definedName>
    <definedName name="_61__123Graph_XChart_1A" hidden="1">#REF!</definedName>
    <definedName name="_62__123Graph_XChart_2A" localSheetId="2" hidden="1">#REF!</definedName>
    <definedName name="_62__123Graph_XChart_2A" hidden="1">#REF!</definedName>
    <definedName name="_63_0_Table2_" localSheetId="2" hidden="1">#REF!</definedName>
    <definedName name="_63_0_Table2_" hidden="1">#REF!</definedName>
    <definedName name="_64_0_Table2_" localSheetId="2" hidden="1">#REF!</definedName>
    <definedName name="_64_0_Table2_" hidden="1">#REF!</definedName>
    <definedName name="_65_0_Table2_" localSheetId="2" hidden="1">#REF!</definedName>
    <definedName name="_65_0_Table2_" hidden="1">#REF!</definedName>
    <definedName name="_66_0_Table2_" localSheetId="2" hidden="1">#REF!</definedName>
    <definedName name="_66_0_Table2_" hidden="1">#REF!</definedName>
    <definedName name="_7_0_Table2_" localSheetId="2" hidden="1">#REF!</definedName>
    <definedName name="_7_0_Table2_" hidden="1">#REF!</definedName>
    <definedName name="_70_0_S" localSheetId="2" hidden="1">#REF!</definedName>
    <definedName name="_70_0_S" hidden="1">#REF!</definedName>
    <definedName name="_71_0_S" localSheetId="2" hidden="1">#REF!</definedName>
    <definedName name="_71_0_S" hidden="1">#REF!</definedName>
    <definedName name="_72_0_S" localSheetId="2" hidden="1">#REF!</definedName>
    <definedName name="_72_0_S" hidden="1">#REF!</definedName>
    <definedName name="_79_0_Table2_" localSheetId="2" hidden="1">#REF!</definedName>
    <definedName name="_79_0_Table2_" hidden="1">#REF!</definedName>
    <definedName name="_8_0_Table2_" localSheetId="2" hidden="1">#REF!</definedName>
    <definedName name="_8_0_Table2_" hidden="1">#REF!</definedName>
    <definedName name="_80_0_Table2_" localSheetId="2" hidden="1">#REF!</definedName>
    <definedName name="_80_0_Table2_" hidden="1">#REF!</definedName>
    <definedName name="_81_0_Table2_" localSheetId="2" hidden="1">#REF!</definedName>
    <definedName name="_81_0_Table2_" hidden="1">#REF!</definedName>
    <definedName name="_88_0_Table2_" localSheetId="2" hidden="1">#REF!</definedName>
    <definedName name="_88_0_Table2_" hidden="1">#REF!</definedName>
    <definedName name="_89_0_Table2_" localSheetId="2" hidden="1">#REF!</definedName>
    <definedName name="_89_0_Table2_" hidden="1">#REF!</definedName>
    <definedName name="_9_0_Table2_" localSheetId="2" hidden="1">#REF!</definedName>
    <definedName name="_9_0_Table2_" hidden="1">#REF!</definedName>
    <definedName name="_90_0_Table2_" localSheetId="2" hidden="1">#REF!</definedName>
    <definedName name="_90_0_Table2_" hidden="1">#REF!</definedName>
    <definedName name="_a1" localSheetId="28" hidden="1">{#N/A,#N/A,FALSE,"Synth";"parc_DC",#N/A,FALSE,"parc";#N/A,#N/A,FALSE,"CA prest";#N/A,#N/A,FALSE,"Ratio CA";#N/A,#N/A,FALSE,"Trafic";"CR_GSM_acté_DC",#N/A,FALSE,"CR GSM_acté";#N/A,#N/A,FALSE,"Abonnés";#N/A,#N/A,FALSE,"Créances";#N/A,#N/A,FALSE,"Effectifs"}</definedName>
    <definedName name="_a1" localSheetId="35" hidden="1">{#N/A,#N/A,FALSE,"Synth";"parc_DC",#N/A,FALSE,"parc";#N/A,#N/A,FALSE,"CA prest";#N/A,#N/A,FALSE,"Ratio CA";#N/A,#N/A,FALSE,"Trafic";"CR_GSM_acté_DC",#N/A,FALSE,"CR GSM_acté";#N/A,#N/A,FALSE,"Abonnés";#N/A,#N/A,FALSE,"Créances";#N/A,#N/A,FALSE,"Effectifs"}</definedName>
    <definedName name="_a1" localSheetId="19" hidden="1">{#N/A,#N/A,FALSE,"Synth";"parc_DC",#N/A,FALSE,"parc";#N/A,#N/A,FALSE,"CA prest";#N/A,#N/A,FALSE,"Ratio CA";#N/A,#N/A,FALSE,"Trafic";"CR_GSM_acté_DC",#N/A,FALSE,"CR GSM_acté";#N/A,#N/A,FALSE,"Abonnés";#N/A,#N/A,FALSE,"Créances";#N/A,#N/A,FALSE,"Effectifs"}</definedName>
    <definedName name="_a1" localSheetId="1" hidden="1">{#N/A,#N/A,FALSE,"Synth";"parc_DC",#N/A,FALSE,"parc";#N/A,#N/A,FALSE,"CA prest";#N/A,#N/A,FALSE,"Ratio CA";#N/A,#N/A,FALSE,"Trafic";"CR_GSM_acté_DC",#N/A,FALSE,"CR GSM_acté";#N/A,#N/A,FALSE,"Abonnés";#N/A,#N/A,FALSE,"Créances";#N/A,#N/A,FALSE,"Effectifs"}</definedName>
    <definedName name="_a1" localSheetId="39" hidden="1">{#N/A,#N/A,FALSE,"Synth";"parc_DC",#N/A,FALSE,"parc";#N/A,#N/A,FALSE,"CA prest";#N/A,#N/A,FALSE,"Ratio CA";#N/A,#N/A,FALSE,"Trafic";"CR_GSM_acté_DC",#N/A,FALSE,"CR GSM_acté";#N/A,#N/A,FALSE,"Abonnés";#N/A,#N/A,FALSE,"Créances";#N/A,#N/A,FALSE,"Effectifs"}</definedName>
    <definedName name="_a1" localSheetId="2"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7" hidden="1">1</definedName>
    <definedName name="_AtRisk_SimSetting_ReportOptionReportMultiSimType" localSheetId="8" hidden="1">1</definedName>
    <definedName name="_AtRisk_SimSetting_ReportOptionReportMultiSimType" hidden="1">0</definedName>
    <definedName name="_AtRisk_SimSetting_ReportOptionReportPlacement" hidden="1">1</definedName>
    <definedName name="_AtRisk_SimSetting_ReportOptionReportSelection" localSheetId="7" hidden="1">2048</definedName>
    <definedName name="_AtRisk_SimSetting_ReportOptionReportSelection" localSheetId="8" hidden="1">2048</definedName>
    <definedName name="_AtRisk_SimSetting_ReportOptionReportSelection" hidden="1">768</definedName>
    <definedName name="_AtRisk_SimSetting_ReportOptionReportsFileType" hidden="1">1</definedName>
    <definedName name="_AtRisk_SimSetting_ReportOptionReportStyle" localSheetId="7" hidden="1">1</definedName>
    <definedName name="_AtRisk_SimSetting_ReportOptionReportStyle" localSheetId="8" hidden="1">1</definedName>
    <definedName name="_AtRisk_SimSetting_ReportOptionReportStyle" hidden="1">2</definedName>
    <definedName name="_AtRisk_SimSetting_ReportOptionSelectiveQR" hidden="1">FALSE</definedName>
    <definedName name="_AtRisk_SimSetting_ReportsList" localSheetId="7" hidden="1">2048</definedName>
    <definedName name="_AtRisk_SimSetting_ReportsList" localSheetId="8"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7" hidden="1">FALSE</definedName>
    <definedName name="_AtRisk_SimSetting_SmartSensitivityAnalysisEnabled" localSheetId="8"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28" hidden="1">{#N/A,#N/A,FALSE,"CTC Summary - EOY";#N/A,#N/A,FALSE,"CTC Summary - Wtavg"}</definedName>
    <definedName name="_d" localSheetId="35" hidden="1">{#N/A,#N/A,FALSE,"CTC Summary - EOY";#N/A,#N/A,FALSE,"CTC Summary - Wtavg"}</definedName>
    <definedName name="_d" localSheetId="19" hidden="1">{#N/A,#N/A,FALSE,"CTC Summary - EOY";#N/A,#N/A,FALSE,"CTC Summary - Wtavg"}</definedName>
    <definedName name="_d" localSheetId="1" hidden="1">{#N/A,#N/A,FALSE,"CTC Summary - EOY";#N/A,#N/A,FALSE,"CTC Summary - Wtavg"}</definedName>
    <definedName name="_d" localSheetId="39" hidden="1">{#N/A,#N/A,FALSE,"CTC Summary - EOY";#N/A,#N/A,FALSE,"CTC Summary - Wtavg"}</definedName>
    <definedName name="_d" localSheetId="2" hidden="1">{#N/A,#N/A,FALSE,"CTC Summary - EOY";#N/A,#N/A,FALSE,"CTC Summary - Wtavg"}</definedName>
    <definedName name="_d" hidden="1">{#N/A,#N/A,FALSE,"CTC Summary - EOY";#N/A,#N/A,FALSE,"CTC Summary - Wtavg"}</definedName>
    <definedName name="_Dist_Values" localSheetId="19" hidden="1">#REF!</definedName>
    <definedName name="_Dist_Values" localSheetId="1" hidden="1">#REF!</definedName>
    <definedName name="_Dist_Values" localSheetId="39" hidden="1">#REF!</definedName>
    <definedName name="_Dist_Values" localSheetId="2" hidden="1">#REF!</definedName>
    <definedName name="_Dist_Values" hidden="1">#REF!</definedName>
    <definedName name="_Fill" localSheetId="1" hidden="1">#REF!</definedName>
    <definedName name="_Fill" localSheetId="2" hidden="1">#REF!</definedName>
    <definedName name="_Fill" hidden="1">#REF!</definedName>
    <definedName name="_xlnm._FilterDatabase" localSheetId="7" hidden="1">'3-Eff - Freq Programs'!$D$7:$R$19</definedName>
    <definedName name="_xlnm._FilterDatabase" localSheetId="8" hidden="1">'4-Eff - Conseq Programs'!$B$7:$K$205</definedName>
    <definedName name="_foo1"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28" hidden="1">{#N/A,#N/A,FALSE,"Res - Unadj";#N/A,#N/A,FALSE,"Small L&amp;P";#N/A,#N/A,FALSE,"Medium L&amp;P";#N/A,#N/A,FALSE,"E-19";#N/A,#N/A,FALSE,"E-20";#N/A,#N/A,FALSE,"A-RTP";#N/A,#N/A,FALSE,"Strtlts &amp; Standby";#N/A,#N/A,FALSE,"AG";#N/A,#N/A,FALSE,"2001mixeduse"}</definedName>
    <definedName name="_foo3" localSheetId="35" hidden="1">{#N/A,#N/A,FALSE,"Res - Unadj";#N/A,#N/A,FALSE,"Small L&amp;P";#N/A,#N/A,FALSE,"Medium L&amp;P";#N/A,#N/A,FALSE,"E-19";#N/A,#N/A,FALSE,"E-20";#N/A,#N/A,FALSE,"A-RTP";#N/A,#N/A,FALSE,"Strtlts &amp; Standby";#N/A,#N/A,FALSE,"AG";#N/A,#N/A,FALSE,"2001mixeduse"}</definedName>
    <definedName name="_foo3" localSheetId="19" hidden="1">{#N/A,#N/A,FALSE,"Res - Unadj";#N/A,#N/A,FALSE,"Small L&amp;P";#N/A,#N/A,FALSE,"Medium L&amp;P";#N/A,#N/A,FALSE,"E-19";#N/A,#N/A,FALSE,"E-20";#N/A,#N/A,FALSE,"A-RTP";#N/A,#N/A,FALSE,"Strtlts &amp; Standby";#N/A,#N/A,FALSE,"AG";#N/A,#N/A,FALSE,"2001mixeduse"}</definedName>
    <definedName name="_foo3" localSheetId="1" hidden="1">{#N/A,#N/A,FALSE,"Res - Unadj";#N/A,#N/A,FALSE,"Small L&amp;P";#N/A,#N/A,FALSE,"Medium L&amp;P";#N/A,#N/A,FALSE,"E-19";#N/A,#N/A,FALSE,"E-20";#N/A,#N/A,FALSE,"A-RTP";#N/A,#N/A,FALSE,"Strtlts &amp; Standby";#N/A,#N/A,FALSE,"AG";#N/A,#N/A,FALSE,"2001mixeduse"}</definedName>
    <definedName name="_foo3" localSheetId="39"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28" hidden="1">{"Summary","1",FALSE,"Summary"}</definedName>
    <definedName name="_foo4" localSheetId="35" hidden="1">{"Summary","1",FALSE,"Summary"}</definedName>
    <definedName name="_foo4" localSheetId="19" hidden="1">{"Summary","1",FALSE,"Summary"}</definedName>
    <definedName name="_foo4" localSheetId="1" hidden="1">{"Summary","1",FALSE,"Summary"}</definedName>
    <definedName name="_foo4" localSheetId="39" hidden="1">{"Summary","1",FALSE,"Summary"}</definedName>
    <definedName name="_foo4" localSheetId="2" hidden="1">{"Summary","1",FALSE,"Summary"}</definedName>
    <definedName name="_foo4" hidden="1">{"Summary","1",FALSE,"Summary"}</definedName>
    <definedName name="_g2" localSheetId="28" hidden="1">{#N/A,#N/A,TRUE,"Task Status";#N/A,#N/A,TRUE,"Document Status";#N/A,#N/A,TRUE,"Percent Complete";#N/A,#N/A,TRUE,"Manhour Sum"}</definedName>
    <definedName name="_g2" localSheetId="35" hidden="1">{#N/A,#N/A,TRUE,"Task Status";#N/A,#N/A,TRUE,"Document Status";#N/A,#N/A,TRUE,"Percent Complete";#N/A,#N/A,TRUE,"Manhour Sum"}</definedName>
    <definedName name="_g2" localSheetId="19" hidden="1">{#N/A,#N/A,TRUE,"Task Status";#N/A,#N/A,TRUE,"Document Status";#N/A,#N/A,TRUE,"Percent Complete";#N/A,#N/A,TRUE,"Manhour Sum"}</definedName>
    <definedName name="_g2" localSheetId="1" hidden="1">{#N/A,#N/A,TRUE,"Task Status";#N/A,#N/A,TRUE,"Document Status";#N/A,#N/A,TRUE,"Percent Complete";#N/A,#N/A,TRUE,"Manhour Sum"}</definedName>
    <definedName name="_g2" localSheetId="39" hidden="1">{#N/A,#N/A,TRUE,"Task Status";#N/A,#N/A,TRUE,"Document Status";#N/A,#N/A,TRUE,"Percent Complete";#N/A,#N/A,TRUE,"Manhour Sum"}</definedName>
    <definedName name="_g2" localSheetId="2" hidden="1">{#N/A,#N/A,TRUE,"Task Status";#N/A,#N/A,TRUE,"Document Status";#N/A,#N/A,TRUE,"Percent Complete";#N/A,#N/A,TRUE,"Manhour Sum"}</definedName>
    <definedName name="_g2" hidden="1">{#N/A,#N/A,TRUE,"Task Status";#N/A,#N/A,TRUE,"Document Status";#N/A,#N/A,TRUE,"Percent Complete";#N/A,#N/A,TRUE,"Manhour Sum"}</definedName>
    <definedName name="_huh2" localSheetId="28" hidden="1">{#N/A,#N/A,FALSE,"Dist Rev at PR ";#N/A,#N/A,FALSE,"Spec";#N/A,#N/A,FALSE,"Res";#N/A,#N/A,FALSE,"Small L&amp;P";#N/A,#N/A,FALSE,"Medium L&amp;P";#N/A,#N/A,FALSE,"E-19";#N/A,#N/A,FALSE,"E-20";#N/A,#N/A,FALSE,"Strtlts &amp; Standby";#N/A,#N/A,FALSE,"A-RTP";#N/A,#N/A,FALSE,"2003mixeduse"}</definedName>
    <definedName name="_huh2" localSheetId="35" hidden="1">{#N/A,#N/A,FALSE,"Dist Rev at PR ";#N/A,#N/A,FALSE,"Spec";#N/A,#N/A,FALSE,"Res";#N/A,#N/A,FALSE,"Small L&amp;P";#N/A,#N/A,FALSE,"Medium L&amp;P";#N/A,#N/A,FALSE,"E-19";#N/A,#N/A,FALSE,"E-20";#N/A,#N/A,FALSE,"Strtlts &amp; Standby";#N/A,#N/A,FALSE,"A-RTP";#N/A,#N/A,FALSE,"2003mixeduse"}</definedName>
    <definedName name="_huh2" localSheetId="19" hidden="1">{#N/A,#N/A,FALSE,"Dist Rev at PR ";#N/A,#N/A,FALSE,"Spec";#N/A,#N/A,FALSE,"Res";#N/A,#N/A,FALSE,"Small L&amp;P";#N/A,#N/A,FALSE,"Medium L&amp;P";#N/A,#N/A,FALSE,"E-19";#N/A,#N/A,FALSE,"E-20";#N/A,#N/A,FALSE,"Strtlts &amp; Standby";#N/A,#N/A,FALSE,"A-RTP";#N/A,#N/A,FALSE,"2003mixeduse"}</definedName>
    <definedName name="_huh2" localSheetId="1" hidden="1">{#N/A,#N/A,FALSE,"Dist Rev at PR ";#N/A,#N/A,FALSE,"Spec";#N/A,#N/A,FALSE,"Res";#N/A,#N/A,FALSE,"Small L&amp;P";#N/A,#N/A,FALSE,"Medium L&amp;P";#N/A,#N/A,FALSE,"E-19";#N/A,#N/A,FALSE,"E-20";#N/A,#N/A,FALSE,"Strtlts &amp; Standby";#N/A,#N/A,FALSE,"A-RTP";#N/A,#N/A,FALSE,"2003mixeduse"}</definedName>
    <definedName name="_huh2" localSheetId="39"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9" hidden="1">#REF!</definedName>
    <definedName name="_Key1" localSheetId="1" hidden="1">#REF!</definedName>
    <definedName name="_Key1" localSheetId="39" hidden="1">#REF!</definedName>
    <definedName name="_Key1" localSheetId="2" hidden="1">#REF!</definedName>
    <definedName name="_Key1" hidden="1">#REF!</definedName>
    <definedName name="_Key2" localSheetId="1" hidden="1">#REF!</definedName>
    <definedName name="_Key2" localSheetId="2" hidden="1">#REF!</definedName>
    <definedName name="_Key2" hidden="1">#REF!</definedName>
    <definedName name="_L2" localSheetId="28" hidden="1">{"PI_Data",#N/A,TRUE,"P&amp;I Data"}</definedName>
    <definedName name="_L2" localSheetId="35" hidden="1">{"PI_Data",#N/A,TRUE,"P&amp;I Data"}</definedName>
    <definedName name="_L2" localSheetId="19" hidden="1">{"PI_Data",#N/A,TRUE,"P&amp;I Data"}</definedName>
    <definedName name="_L2" localSheetId="1" hidden="1">{"PI_Data",#N/A,TRUE,"P&amp;I Data"}</definedName>
    <definedName name="_L2" localSheetId="39" hidden="1">{"PI_Data",#N/A,TRUE,"P&amp;I Data"}</definedName>
    <definedName name="_L2" localSheetId="2" hidden="1">{"PI_Data",#N/A,TRUE,"P&amp;I Data"}</definedName>
    <definedName name="_L2" hidden="1">{"PI_Data",#N/A,TRUE,"P&amp;I Data"}</definedName>
    <definedName name="_m2" localSheetId="28" hidden="1">{"PI_Data",#N/A,TRUE,"P&amp;I Data"}</definedName>
    <definedName name="_m2" localSheetId="35" hidden="1">{"PI_Data",#N/A,TRUE,"P&amp;I Data"}</definedName>
    <definedName name="_m2" localSheetId="19" hidden="1">{"PI_Data",#N/A,TRUE,"P&amp;I Data"}</definedName>
    <definedName name="_m2" localSheetId="1" hidden="1">{"PI_Data",#N/A,TRUE,"P&amp;I Data"}</definedName>
    <definedName name="_m2" localSheetId="39" hidden="1">{"PI_Data",#N/A,TRUE,"P&amp;I Data"}</definedName>
    <definedName name="_m2" localSheetId="2" hidden="1">{"PI_Data",#N/A,TRUE,"P&amp;I Data"}</definedName>
    <definedName name="_m2" hidden="1">{"PI_Data",#N/A,TRUE,"P&amp;I Data"}</definedName>
    <definedName name="_Order1" hidden="1">255</definedName>
    <definedName name="_order1a" hidden="1">0</definedName>
    <definedName name="_Order2" hidden="1">255</definedName>
    <definedName name="_p2" localSheetId="28" hidden="1">{"PI_Data",#N/A,TRUE,"P&amp;I Data"}</definedName>
    <definedName name="_p2" localSheetId="35" hidden="1">{"PI_Data",#N/A,TRUE,"P&amp;I Data"}</definedName>
    <definedName name="_p2" localSheetId="19" hidden="1">{"PI_Data",#N/A,TRUE,"P&amp;I Data"}</definedName>
    <definedName name="_p2" localSheetId="1" hidden="1">{"PI_Data",#N/A,TRUE,"P&amp;I Data"}</definedName>
    <definedName name="_p2" localSheetId="39" hidden="1">{"PI_Data",#N/A,TRUE,"P&amp;I Data"}</definedName>
    <definedName name="_p2" localSheetId="2" hidden="1">{"PI_Data",#N/A,TRUE,"P&amp;I Data"}</definedName>
    <definedName name="_p2" hidden="1">{"PI_Data",#N/A,TRUE,"P&amp;I Data"}</definedName>
    <definedName name="_Regression_Int" hidden="1">1</definedName>
    <definedName name="_Sort" localSheetId="19" hidden="1">#REF!</definedName>
    <definedName name="_Sort" localSheetId="1" hidden="1">#REF!</definedName>
    <definedName name="_Sort" localSheetId="39" hidden="1">#REF!</definedName>
    <definedName name="_Sort" localSheetId="2" hidden="1">#REF!</definedName>
    <definedName name="_Sort" hidden="1">#REF!</definedName>
    <definedName name="_t1" localSheetId="28" hidden="1">{#N/A,#N/A,TRUE,"Task Status";#N/A,#N/A,TRUE,"Document Status";#N/A,#N/A,TRUE,"Percent Complete";#N/A,#N/A,TRUE,"Manhour Sum"}</definedName>
    <definedName name="_t1" localSheetId="35" hidden="1">{#N/A,#N/A,TRUE,"Task Status";#N/A,#N/A,TRUE,"Document Status";#N/A,#N/A,TRUE,"Percent Complete";#N/A,#N/A,TRUE,"Manhour Sum"}</definedName>
    <definedName name="_t1" localSheetId="19" hidden="1">{#N/A,#N/A,TRUE,"Task Status";#N/A,#N/A,TRUE,"Document Status";#N/A,#N/A,TRUE,"Percent Complete";#N/A,#N/A,TRUE,"Manhour Sum"}</definedName>
    <definedName name="_t1" localSheetId="1" hidden="1">{#N/A,#N/A,TRUE,"Task Status";#N/A,#N/A,TRUE,"Document Status";#N/A,#N/A,TRUE,"Percent Complete";#N/A,#N/A,TRUE,"Manhour Sum"}</definedName>
    <definedName name="_t1" localSheetId="39" hidden="1">{#N/A,#N/A,TRUE,"Task Status";#N/A,#N/A,TRUE,"Document Status";#N/A,#N/A,TRUE,"Percent Complete";#N/A,#N/A,TRUE,"Manhour Sum"}</definedName>
    <definedName name="_t1" localSheetId="2" hidden="1">{#N/A,#N/A,TRUE,"Task Status";#N/A,#N/A,TRUE,"Document Status";#N/A,#N/A,TRUE,"Percent Complete";#N/A,#N/A,TRUE,"Manhour Sum"}</definedName>
    <definedName name="_t1" hidden="1">{#N/A,#N/A,TRUE,"Task Status";#N/A,#N/A,TRUE,"Document Status";#N/A,#N/A,TRUE,"Percent Complete";#N/A,#N/A,TRUE,"Manhour Sum"}</definedName>
    <definedName name="_t2" localSheetId="28" hidden="1">{#N/A,#N/A,TRUE,"Task Status";#N/A,#N/A,TRUE,"Document Status";#N/A,#N/A,TRUE,"Percent Complete";#N/A,#N/A,TRUE,"Manhour Sum"}</definedName>
    <definedName name="_t2" localSheetId="35" hidden="1">{#N/A,#N/A,TRUE,"Task Status";#N/A,#N/A,TRUE,"Document Status";#N/A,#N/A,TRUE,"Percent Complete";#N/A,#N/A,TRUE,"Manhour Sum"}</definedName>
    <definedName name="_t2" localSheetId="19" hidden="1">{#N/A,#N/A,TRUE,"Task Status";#N/A,#N/A,TRUE,"Document Status";#N/A,#N/A,TRUE,"Percent Complete";#N/A,#N/A,TRUE,"Manhour Sum"}</definedName>
    <definedName name="_t2" localSheetId="1" hidden="1">{#N/A,#N/A,TRUE,"Task Status";#N/A,#N/A,TRUE,"Document Status";#N/A,#N/A,TRUE,"Percent Complete";#N/A,#N/A,TRUE,"Manhour Sum"}</definedName>
    <definedName name="_t2" localSheetId="39" hidden="1">{#N/A,#N/A,TRUE,"Task Status";#N/A,#N/A,TRUE,"Document Status";#N/A,#N/A,TRUE,"Percent Complete";#N/A,#N/A,TRUE,"Manhour Sum"}</definedName>
    <definedName name="_t2" localSheetId="2" hidden="1">{#N/A,#N/A,TRUE,"Task Status";#N/A,#N/A,TRUE,"Document Status";#N/A,#N/A,TRUE,"Percent Complete";#N/A,#N/A,TRUE,"Manhour Sum"}</definedName>
    <definedName name="_t2" hidden="1">{#N/A,#N/A,TRUE,"Task Status";#N/A,#N/A,TRUE,"Document Status";#N/A,#N/A,TRUE,"Percent Complete";#N/A,#N/A,TRUE,"Manhour Sum"}</definedName>
    <definedName name="_t3" localSheetId="28" hidden="1">{#N/A,#N/A,TRUE,"Task Status";#N/A,#N/A,TRUE,"Document Status";#N/A,#N/A,TRUE,"Percent Complete";#N/A,#N/A,TRUE,"Manhour Sum"}</definedName>
    <definedName name="_t3" localSheetId="35" hidden="1">{#N/A,#N/A,TRUE,"Task Status";#N/A,#N/A,TRUE,"Document Status";#N/A,#N/A,TRUE,"Percent Complete";#N/A,#N/A,TRUE,"Manhour Sum"}</definedName>
    <definedName name="_t3" localSheetId="19" hidden="1">{#N/A,#N/A,TRUE,"Task Status";#N/A,#N/A,TRUE,"Document Status";#N/A,#N/A,TRUE,"Percent Complete";#N/A,#N/A,TRUE,"Manhour Sum"}</definedName>
    <definedName name="_t3" localSheetId="1" hidden="1">{#N/A,#N/A,TRUE,"Task Status";#N/A,#N/A,TRUE,"Document Status";#N/A,#N/A,TRUE,"Percent Complete";#N/A,#N/A,TRUE,"Manhour Sum"}</definedName>
    <definedName name="_t3" localSheetId="39" hidden="1">{#N/A,#N/A,TRUE,"Task Status";#N/A,#N/A,TRUE,"Document Status";#N/A,#N/A,TRUE,"Percent Complete";#N/A,#N/A,TRUE,"Manhour Sum"}</definedName>
    <definedName name="_t3" localSheetId="2" hidden="1">{#N/A,#N/A,TRUE,"Task Status";#N/A,#N/A,TRUE,"Document Status";#N/A,#N/A,TRUE,"Percent Complete";#N/A,#N/A,TRUE,"Manhour Sum"}</definedName>
    <definedName name="_t3" hidden="1">{#N/A,#N/A,TRUE,"Task Status";#N/A,#N/A,TRUE,"Document Status";#N/A,#N/A,TRUE,"Percent Complete";#N/A,#N/A,TRUE,"Manhour Sum"}</definedName>
    <definedName name="_t6" localSheetId="28" hidden="1">{#N/A,#N/A,TRUE,"Task Status";#N/A,#N/A,TRUE,"Document Status";#N/A,#N/A,TRUE,"Percent Complete";#N/A,#N/A,TRUE,"Manhour Sum"}</definedName>
    <definedName name="_t6" localSheetId="35" hidden="1">{#N/A,#N/A,TRUE,"Task Status";#N/A,#N/A,TRUE,"Document Status";#N/A,#N/A,TRUE,"Percent Complete";#N/A,#N/A,TRUE,"Manhour Sum"}</definedName>
    <definedName name="_t6" localSheetId="19" hidden="1">{#N/A,#N/A,TRUE,"Task Status";#N/A,#N/A,TRUE,"Document Status";#N/A,#N/A,TRUE,"Percent Complete";#N/A,#N/A,TRUE,"Manhour Sum"}</definedName>
    <definedName name="_t6" localSheetId="1" hidden="1">{#N/A,#N/A,TRUE,"Task Status";#N/A,#N/A,TRUE,"Document Status";#N/A,#N/A,TRUE,"Percent Complete";#N/A,#N/A,TRUE,"Manhour Sum"}</definedName>
    <definedName name="_t6" localSheetId="39" hidden="1">{#N/A,#N/A,TRUE,"Task Status";#N/A,#N/A,TRUE,"Document Status";#N/A,#N/A,TRUE,"Percent Complete";#N/A,#N/A,TRUE,"Manhour Sum"}</definedName>
    <definedName name="_t6" localSheetId="2" hidden="1">{#N/A,#N/A,TRUE,"Task Status";#N/A,#N/A,TRUE,"Document Status";#N/A,#N/A,TRUE,"Percent Complete";#N/A,#N/A,TRUE,"Manhour Sum"}</definedName>
    <definedName name="_t6" hidden="1">{#N/A,#N/A,TRUE,"Task Status";#N/A,#N/A,TRUE,"Document Status";#N/A,#N/A,TRUE,"Percent Complete";#N/A,#N/A,TRUE,"Manhour Sum"}</definedName>
    <definedName name="_Table1_In1" localSheetId="19" hidden="1">#REF!</definedName>
    <definedName name="_Table1_In1" localSheetId="1" hidden="1">#REF!</definedName>
    <definedName name="_Table1_In1" localSheetId="39" hidden="1">#REF!</definedName>
    <definedName name="_Table1_In1" localSheetId="2" hidden="1">#REF!</definedName>
    <definedName name="_Table1_In1" hidden="1">#REF!</definedName>
    <definedName name="_Table1_Out" localSheetId="1" hidden="1">#REF!</definedName>
    <definedName name="_Table1_Out" localSheetId="2" hidden="1">#REF!</definedName>
    <definedName name="_Table1_Out" hidden="1">#REF!</definedName>
    <definedName name="_Table2_In1" localSheetId="1" hidden="1">#REF!</definedName>
    <definedName name="_Table2_In1" localSheetId="2" hidden="1">#REF!</definedName>
    <definedName name="_Table2_In1" hidden="1">#REF!</definedName>
    <definedName name="_Table2_Out" localSheetId="2" hidden="1">#REF!</definedName>
    <definedName name="_Table2_Out" hidden="1">#REF!</definedName>
    <definedName name="a" localSheetId="28" hidden="1">{#N/A,#N/A,FALSE,"CTC Summary - EOY";#N/A,#N/A,FALSE,"CTC Summary - Wtavg"}</definedName>
    <definedName name="a" localSheetId="35" hidden="1">{#N/A,#N/A,FALSE,"CTC Summary - EOY";#N/A,#N/A,FALSE,"CTC Summary - Wtavg"}</definedName>
    <definedName name="a" localSheetId="19" hidden="1">{#N/A,#N/A,FALSE,"CTC Summary - EOY";#N/A,#N/A,FALSE,"CTC Summary - Wtavg"}</definedName>
    <definedName name="a" localSheetId="1" hidden="1">{#N/A,#N/A,FALSE,"CTC Summary - EOY";#N/A,#N/A,FALSE,"CTC Summary - Wtavg"}</definedName>
    <definedName name="a" localSheetId="39" hidden="1">{#N/A,#N/A,FALSE,"CTC Summary - EOY";#N/A,#N/A,FALSE,"CTC Summary - Wtavg"}</definedName>
    <definedName name="a" localSheetId="2" hidden="1">{#N/A,#N/A,FALSE,"CTC Summary - EOY";#N/A,#N/A,FALSE,"CTC Summary - Wtavg"}</definedName>
    <definedName name="a" hidden="1">{#N/A,#N/A,FALSE,"CTC Summary - EOY";#N/A,#N/A,FALSE,"CTC Summary - Wtavg"}</definedName>
    <definedName name="aa" localSheetId="28" hidden="1">{#N/A,#N/A,FALSE,"CTC Summary - EOY";#N/A,#N/A,FALSE,"CTC Summary - Wtavg"}</definedName>
    <definedName name="aa" localSheetId="35" hidden="1">{#N/A,#N/A,FALSE,"CTC Summary - EOY";#N/A,#N/A,FALSE,"CTC Summary - Wtavg"}</definedName>
    <definedName name="aa" localSheetId="19" hidden="1">{#N/A,#N/A,FALSE,"CTC Summary - EOY";#N/A,#N/A,FALSE,"CTC Summary - Wtavg"}</definedName>
    <definedName name="aa" localSheetId="1" hidden="1">{#N/A,#N/A,FALSE,"CTC Summary - EOY";#N/A,#N/A,FALSE,"CTC Summary - Wtavg"}</definedName>
    <definedName name="aa" localSheetId="39" hidden="1">{#N/A,#N/A,FALSE,"CTC Summary - EOY";#N/A,#N/A,FALSE,"CTC Summary - Wtavg"}</definedName>
    <definedName name="aa" localSheetId="2"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28" hidden="1">{#N/A,#N/A,FALSE,"Executive Review Sheet";#N/A,#N/A,FALSE,"Summary of Estimate Components";#N/A,#N/A,FALSE,"Summary of Allowances"}</definedName>
    <definedName name="AAAA" localSheetId="35" hidden="1">{#N/A,#N/A,FALSE,"Executive Review Sheet";#N/A,#N/A,FALSE,"Summary of Estimate Components";#N/A,#N/A,FALSE,"Summary of Allowances"}</definedName>
    <definedName name="AAAA" localSheetId="19" hidden="1">{#N/A,#N/A,FALSE,"Executive Review Sheet";#N/A,#N/A,FALSE,"Summary of Estimate Components";#N/A,#N/A,FALSE,"Summary of Allowances"}</definedName>
    <definedName name="AAAA" localSheetId="1" hidden="1">{#N/A,#N/A,FALSE,"Executive Review Sheet";#N/A,#N/A,FALSE,"Summary of Estimate Components";#N/A,#N/A,FALSE,"Summary of Allowances"}</definedName>
    <definedName name="AAAA" localSheetId="39" hidden="1">{#N/A,#N/A,FALSE,"Executive Review Sheet";#N/A,#N/A,FALSE,"Summary of Estimate Components";#N/A,#N/A,FALSE,"Summary of Allowances"}</definedName>
    <definedName name="AAAA" localSheetId="2"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28" hidden="1">{#N/A,#N/A,TRUE,"Task Status";#N/A,#N/A,TRUE,"Document Status";#N/A,#N/A,TRUE,"Percent Complete";#N/A,#N/A,TRUE,"Manhour Sum"}</definedName>
    <definedName name="ab" localSheetId="35" hidden="1">{#N/A,#N/A,TRUE,"Task Status";#N/A,#N/A,TRUE,"Document Status";#N/A,#N/A,TRUE,"Percent Complete";#N/A,#N/A,TRUE,"Manhour Sum"}</definedName>
    <definedName name="ab" localSheetId="19" hidden="1">{#N/A,#N/A,TRUE,"Task Status";#N/A,#N/A,TRUE,"Document Status";#N/A,#N/A,TRUE,"Percent Complete";#N/A,#N/A,TRUE,"Manhour Sum"}</definedName>
    <definedName name="ab" localSheetId="1" hidden="1">{#N/A,#N/A,TRUE,"Task Status";#N/A,#N/A,TRUE,"Document Status";#N/A,#N/A,TRUE,"Percent Complete";#N/A,#N/A,TRUE,"Manhour Sum"}</definedName>
    <definedName name="ab" localSheetId="39" hidden="1">{#N/A,#N/A,TRUE,"Task Status";#N/A,#N/A,TRUE,"Document Status";#N/A,#N/A,TRUE,"Percent Complete";#N/A,#N/A,TRUE,"Manhour Sum"}</definedName>
    <definedName name="ab" localSheetId="2" hidden="1">{#N/A,#N/A,TRUE,"Task Status";#N/A,#N/A,TRUE,"Document Status";#N/A,#N/A,TRUE,"Percent Complete";#N/A,#N/A,TRUE,"Manhour Sum"}</definedName>
    <definedName name="ab" hidden="1">{#N/A,#N/A,TRUE,"Task Status";#N/A,#N/A,TRUE,"Document Status";#N/A,#N/A,TRUE,"Percent Complete";#N/A,#N/A,TRUE,"Manhour Sum"}</definedName>
    <definedName name="abc" localSheetId="19" hidden="1">#REF!</definedName>
    <definedName name="abc" localSheetId="1" hidden="1">#REF!</definedName>
    <definedName name="abc" localSheetId="39" hidden="1">#REF!</definedName>
    <definedName name="abc" localSheetId="2" hidden="1">#REF!</definedName>
    <definedName name="abc" hidden="1">#REF!</definedName>
    <definedName name="abcd" localSheetId="28" hidden="1">{#N/A,#N/A,TRUE,"Task Status";#N/A,#N/A,TRUE,"Document Status";#N/A,#N/A,TRUE,"Percent Complete";#N/A,#N/A,TRUE,"Manhour Sum"}</definedName>
    <definedName name="abcd" localSheetId="35" hidden="1">{#N/A,#N/A,TRUE,"Task Status";#N/A,#N/A,TRUE,"Document Status";#N/A,#N/A,TRUE,"Percent Complete";#N/A,#N/A,TRUE,"Manhour Sum"}</definedName>
    <definedName name="abcd" localSheetId="19" hidden="1">{#N/A,#N/A,TRUE,"Task Status";#N/A,#N/A,TRUE,"Document Status";#N/A,#N/A,TRUE,"Percent Complete";#N/A,#N/A,TRUE,"Manhour Sum"}</definedName>
    <definedName name="abcd" localSheetId="1" hidden="1">{#N/A,#N/A,TRUE,"Task Status";#N/A,#N/A,TRUE,"Document Status";#N/A,#N/A,TRUE,"Percent Complete";#N/A,#N/A,TRUE,"Manhour Sum"}</definedName>
    <definedName name="abcd" localSheetId="39" hidden="1">{#N/A,#N/A,TRUE,"Task Status";#N/A,#N/A,TRUE,"Document Status";#N/A,#N/A,TRUE,"Percent Complete";#N/A,#N/A,TRUE,"Manhour Sum"}</definedName>
    <definedName name="abcd" localSheetId="2" hidden="1">{#N/A,#N/A,TRUE,"Task Status";#N/A,#N/A,TRUE,"Document Status";#N/A,#N/A,TRUE,"Percent Complete";#N/A,#N/A,TRUE,"Manhour Sum"}</definedName>
    <definedName name="abcd" hidden="1">{#N/A,#N/A,TRUE,"Task Status";#N/A,#N/A,TRUE,"Document Status";#N/A,#N/A,TRUE,"Percent Complete";#N/A,#N/A,TRUE,"Manhour Sum"}</definedName>
    <definedName name="Accelerated" localSheetId="28" hidden="1">{#N/A,#N/A,FALSE,"CTC Summary - EOY";#N/A,#N/A,FALSE,"CTC Summary - Wtavg"}</definedName>
    <definedName name="Accelerated" localSheetId="35" hidden="1">{#N/A,#N/A,FALSE,"CTC Summary - EOY";#N/A,#N/A,FALSE,"CTC Summary - Wtavg"}</definedName>
    <definedName name="Accelerated" localSheetId="19" hidden="1">{#N/A,#N/A,FALSE,"CTC Summary - EOY";#N/A,#N/A,FALSE,"CTC Summary - Wtavg"}</definedName>
    <definedName name="Accelerated" localSheetId="1" hidden="1">{#N/A,#N/A,FALSE,"CTC Summary - EOY";#N/A,#N/A,FALSE,"CTC Summary - Wtavg"}</definedName>
    <definedName name="Accelerated" localSheetId="39" hidden="1">{#N/A,#N/A,FALSE,"CTC Summary - EOY";#N/A,#N/A,FALSE,"CTC Summary - Wtavg"}</definedName>
    <definedName name="Accelerated" localSheetId="2" hidden="1">{#N/A,#N/A,FALSE,"CTC Summary - EOY";#N/A,#N/A,FALSE,"CTC Summary - Wtavg"}</definedName>
    <definedName name="Accelerated" hidden="1">{#N/A,#N/A,FALSE,"CTC Summary - EOY";#N/A,#N/A,FALSE,"CTC Summary - Wtavg"}</definedName>
    <definedName name="ACCELERATED2" localSheetId="28" hidden="1">{#N/A,#N/A,FALSE,"CTC Summary - EOY";#N/A,#N/A,FALSE,"CTC Summary - Wtavg"}</definedName>
    <definedName name="ACCELERATED2" localSheetId="35" hidden="1">{#N/A,#N/A,FALSE,"CTC Summary - EOY";#N/A,#N/A,FALSE,"CTC Summary - Wtavg"}</definedName>
    <definedName name="ACCELERATED2" localSheetId="19" hidden="1">{#N/A,#N/A,FALSE,"CTC Summary - EOY";#N/A,#N/A,FALSE,"CTC Summary - Wtavg"}</definedName>
    <definedName name="ACCELERATED2" localSheetId="1" hidden="1">{#N/A,#N/A,FALSE,"CTC Summary - EOY";#N/A,#N/A,FALSE,"CTC Summary - Wtavg"}</definedName>
    <definedName name="ACCELERATED2" localSheetId="39" hidden="1">{#N/A,#N/A,FALSE,"CTC Summary - EOY";#N/A,#N/A,FALSE,"CTC Summary - Wtavg"}</definedName>
    <definedName name="ACCELERATED2" localSheetId="2" hidden="1">{#N/A,#N/A,FALSE,"CTC Summary - EOY";#N/A,#N/A,FALSE,"CTC Summary - Wtavg"}</definedName>
    <definedName name="ACCELERATED2" hidden="1">{#N/A,#N/A,FALSE,"CTC Summary - EOY";#N/A,#N/A,FALSE,"CTC Summary - Wtavg"}</definedName>
    <definedName name="ACCELLERATED1X" localSheetId="28" hidden="1">{#N/A,#N/A,FALSE,"CTC Summary - EOY";#N/A,#N/A,FALSE,"CTC Summary - Wtavg"}</definedName>
    <definedName name="ACCELLERATED1X" localSheetId="35" hidden="1">{#N/A,#N/A,FALSE,"CTC Summary - EOY";#N/A,#N/A,FALSE,"CTC Summary - Wtavg"}</definedName>
    <definedName name="ACCELLERATED1X" localSheetId="19" hidden="1">{#N/A,#N/A,FALSE,"CTC Summary - EOY";#N/A,#N/A,FALSE,"CTC Summary - Wtavg"}</definedName>
    <definedName name="ACCELLERATED1X" localSheetId="1" hidden="1">{#N/A,#N/A,FALSE,"CTC Summary - EOY";#N/A,#N/A,FALSE,"CTC Summary - Wtavg"}</definedName>
    <definedName name="ACCELLERATED1X" localSheetId="39" hidden="1">{#N/A,#N/A,FALSE,"CTC Summary - EOY";#N/A,#N/A,FALSE,"CTC Summary - Wtavg"}</definedName>
    <definedName name="ACCELLERATED1X" localSheetId="2"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28" hidden="1">{#N/A,#N/A,TRUE,"Task Status";#N/A,#N/A,TRUE,"Document Status";#N/A,#N/A,TRUE,"Percent Complete";#N/A,#N/A,TRUE,"Manhour Sum"}</definedName>
    <definedName name="Accrual" localSheetId="35" hidden="1">{#N/A,#N/A,TRUE,"Task Status";#N/A,#N/A,TRUE,"Document Status";#N/A,#N/A,TRUE,"Percent Complete";#N/A,#N/A,TRUE,"Manhour Sum"}</definedName>
    <definedName name="Accrual" localSheetId="19" hidden="1">{#N/A,#N/A,TRUE,"Task Status";#N/A,#N/A,TRUE,"Document Status";#N/A,#N/A,TRUE,"Percent Complete";#N/A,#N/A,TRUE,"Manhour Sum"}</definedName>
    <definedName name="Accrual" localSheetId="1" hidden="1">{#N/A,#N/A,TRUE,"Task Status";#N/A,#N/A,TRUE,"Document Status";#N/A,#N/A,TRUE,"Percent Complete";#N/A,#N/A,TRUE,"Manhour Sum"}</definedName>
    <definedName name="Accrual" localSheetId="39" hidden="1">{#N/A,#N/A,TRUE,"Task Status";#N/A,#N/A,TRUE,"Document Status";#N/A,#N/A,TRUE,"Percent Complete";#N/A,#N/A,TRUE,"Manhour Sum"}</definedName>
    <definedName name="Accrual" localSheetId="2" hidden="1">{#N/A,#N/A,TRUE,"Task Status";#N/A,#N/A,TRUE,"Document Status";#N/A,#N/A,TRUE,"Percent Complete";#N/A,#N/A,TRUE,"Manhour Sum"}</definedName>
    <definedName name="Accrual" hidden="1">{#N/A,#N/A,TRUE,"Task Status";#N/A,#N/A,TRUE,"Document Status";#N/A,#N/A,TRUE,"Percent Complete";#N/A,#N/A,TRUE,"Manhour Sum"}</definedName>
    <definedName name="ads" localSheetId="28" hidden="1">{#N/A,#N/A,FALSE,"Aging Summary";#N/A,#N/A,FALSE,"Ratio Analysis";#N/A,#N/A,FALSE,"Test 120 Day Accts";#N/A,#N/A,FALSE,"Tickmarks"}</definedName>
    <definedName name="ads" localSheetId="35" hidden="1">{#N/A,#N/A,FALSE,"Aging Summary";#N/A,#N/A,FALSE,"Ratio Analysis";#N/A,#N/A,FALSE,"Test 120 Day Accts";#N/A,#N/A,FALSE,"Tickmarks"}</definedName>
    <definedName name="ads" localSheetId="19" hidden="1">{#N/A,#N/A,FALSE,"Aging Summary";#N/A,#N/A,FALSE,"Ratio Analysis";#N/A,#N/A,FALSE,"Test 120 Day Accts";#N/A,#N/A,FALSE,"Tickmarks"}</definedName>
    <definedName name="ads" localSheetId="1" hidden="1">{#N/A,#N/A,FALSE,"Aging Summary";#N/A,#N/A,FALSE,"Ratio Analysis";#N/A,#N/A,FALSE,"Test 120 Day Accts";#N/A,#N/A,FALSE,"Tickmarks"}</definedName>
    <definedName name="ads" localSheetId="39"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gain" localSheetId="28" hidden="1">{#N/A,#N/A,FALSE,"ND Rev at Pres Rates";#N/A,#N/A,FALSE,"Res - Unadj sales";#N/A,#N/A,FALSE,"Small L&amp;P";#N/A,#N/A,FALSE,"Medium L&amp;P";#N/A,#N/A,FALSE,"E-19";#N/A,#N/A,FALSE,"E-20";#N/A,#N/A,FALSE,"Strtlts &amp; Standby";#N/A,#N/A,FALSE,"AG";#N/A,#N/A,FALSE,"A-RTP";#N/A,#N/A,FALSE,"Spec"}</definedName>
    <definedName name="again" localSheetId="35" hidden="1">{#N/A,#N/A,FALSE,"ND Rev at Pres Rates";#N/A,#N/A,FALSE,"Res - Unadj sales";#N/A,#N/A,FALSE,"Small L&amp;P";#N/A,#N/A,FALSE,"Medium L&amp;P";#N/A,#N/A,FALSE,"E-19";#N/A,#N/A,FALSE,"E-20";#N/A,#N/A,FALSE,"Strtlts &amp; Standby";#N/A,#N/A,FALSE,"AG";#N/A,#N/A,FALSE,"A-RTP";#N/A,#N/A,FALSE,"Spec"}</definedName>
    <definedName name="again" localSheetId="19" hidden="1">{#N/A,#N/A,FALSE,"ND Rev at Pres Rates";#N/A,#N/A,FALSE,"Res - Unadj sales";#N/A,#N/A,FALSE,"Small L&amp;P";#N/A,#N/A,FALSE,"Medium L&amp;P";#N/A,#N/A,FALSE,"E-19";#N/A,#N/A,FALSE,"E-20";#N/A,#N/A,FALSE,"Strtlts &amp; Standby";#N/A,#N/A,FALSE,"AG";#N/A,#N/A,FALSE,"A-RTP";#N/A,#N/A,FALSE,"Spec"}</definedName>
    <definedName name="again" localSheetId="1" hidden="1">{#N/A,#N/A,FALSE,"ND Rev at Pres Rates";#N/A,#N/A,FALSE,"Res - Unadj sales";#N/A,#N/A,FALSE,"Small L&amp;P";#N/A,#N/A,FALSE,"Medium L&amp;P";#N/A,#N/A,FALSE,"E-19";#N/A,#N/A,FALSE,"E-20";#N/A,#N/A,FALSE,"Strtlts &amp; Standby";#N/A,#N/A,FALSE,"AG";#N/A,#N/A,FALSE,"A-RTP";#N/A,#N/A,FALSE,"Spec"}</definedName>
    <definedName name="again" localSheetId="39"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28" hidden="1">{"PI_Data",#N/A,TRUE,"P&amp;I Data"}</definedName>
    <definedName name="age" localSheetId="35" hidden="1">{"PI_Data",#N/A,TRUE,"P&amp;I Data"}</definedName>
    <definedName name="age" localSheetId="19" hidden="1">{"PI_Data",#N/A,TRUE,"P&amp;I Data"}</definedName>
    <definedName name="age" localSheetId="1" hidden="1">{"PI_Data",#N/A,TRUE,"P&amp;I Data"}</definedName>
    <definedName name="age" localSheetId="39" hidden="1">{"PI_Data",#N/A,TRUE,"P&amp;I Data"}</definedName>
    <definedName name="age" localSheetId="2" hidden="1">{"PI_Data",#N/A,TRUE,"P&amp;I Data"}</definedName>
    <definedName name="age" hidden="1">{"PI_Data",#N/A,TRUE,"P&amp;I Data"}</definedName>
    <definedName name="agg_period" localSheetId="28">'[1]RSE Lite'!$E$8</definedName>
    <definedName name="agg_period" localSheetId="35">'[1]RSE Lite'!$E$8</definedName>
    <definedName name="agg_period" localSheetId="19">'[1]RSE Lite'!$E$8</definedName>
    <definedName name="agg_period" localSheetId="39">'[2]RSE Lite'!$E$8</definedName>
    <definedName name="agg_period" localSheetId="2">'[3]RSE Lite'!$E$8</definedName>
    <definedName name="agg_period">'RSE Lite'!$E$8</definedName>
    <definedName name="agg_period_1" localSheetId="2">#REF!</definedName>
    <definedName name="agg_period_1">'[4]RSE Lite'!$E$8</definedName>
    <definedName name="agg_period_2" localSheetId="2">#REF!</definedName>
    <definedName name="agg_period_2">'[4]RSE Lite'!$E$9</definedName>
    <definedName name="agg_yrs">'RSE Lite'!$C$8:$E$8</definedName>
    <definedName name="ahya6" localSheetId="28">#N/A</definedName>
    <definedName name="ahya6" localSheetId="35">#N/A</definedName>
    <definedName name="ahya6" localSheetId="19">#N/A</definedName>
    <definedName name="ahya6" localSheetId="39">#N/A</definedName>
    <definedName name="ahya6" localSheetId="2">#N/A</definedName>
    <definedName name="ahya6">[0]!ahya6</definedName>
    <definedName name="Air_Switches_by_Substation">[5]Assets_by_Substation!$E:$E</definedName>
    <definedName name="alpha" localSheetId="28" hidden="1">{#N/A,#N/A,FALSE,"Sum6 (1)"}</definedName>
    <definedName name="alpha" localSheetId="35" hidden="1">{#N/A,#N/A,FALSE,"Sum6 (1)"}</definedName>
    <definedName name="alpha" localSheetId="19" hidden="1">{#N/A,#N/A,FALSE,"Sum6 (1)"}</definedName>
    <definedName name="alpha" localSheetId="1" hidden="1">{#N/A,#N/A,FALSE,"Sum6 (1)"}</definedName>
    <definedName name="alpha" localSheetId="39" hidden="1">{#N/A,#N/A,FALSE,"Sum6 (1)"}</definedName>
    <definedName name="alpha" localSheetId="2" hidden="1">{#N/A,#N/A,FALSE,"Sum6 (1)"}</definedName>
    <definedName name="alpha" hidden="1">{#N/A,#N/A,FALSE,"Sum6 (1)"}</definedName>
    <definedName name="annual_comp_increase">'[6]A-Assumptions'!$E$31</definedName>
    <definedName name="April" localSheetId="28" hidden="1">{#N/A,#N/A,FALSE,"CTC Summary - EOY";#N/A,#N/A,FALSE,"CTC Summary - Wtavg"}</definedName>
    <definedName name="April" localSheetId="35" hidden="1">{#N/A,#N/A,FALSE,"CTC Summary - EOY";#N/A,#N/A,FALSE,"CTC Summary - Wtavg"}</definedName>
    <definedName name="April" localSheetId="19" hidden="1">{#N/A,#N/A,FALSE,"CTC Summary - EOY";#N/A,#N/A,FALSE,"CTC Summary - Wtavg"}</definedName>
    <definedName name="April" localSheetId="1" hidden="1">{#N/A,#N/A,FALSE,"CTC Summary - EOY";#N/A,#N/A,FALSE,"CTC Summary - Wtavg"}</definedName>
    <definedName name="April" localSheetId="39" hidden="1">{#N/A,#N/A,FALSE,"CTC Summary - EOY";#N/A,#N/A,FALSE,"CTC Summary - Wtavg"}</definedName>
    <definedName name="April" localSheetId="2" hidden="1">{#N/A,#N/A,FALSE,"CTC Summary - EOY";#N/A,#N/A,FALSE,"CTC Summary - Wtavg"}</definedName>
    <definedName name="April" hidden="1">{#N/A,#N/A,FALSE,"CTC Summary - EOY";#N/A,#N/A,FALSE,"CTC Summary - Wtavg"}</definedName>
    <definedName name="April_1" localSheetId="28" hidden="1">{#N/A,#N/A,FALSE,"CTC Summary - EOY";#N/A,#N/A,FALSE,"CTC Summary - Wtavg"}</definedName>
    <definedName name="April_1" localSheetId="35" hidden="1">{#N/A,#N/A,FALSE,"CTC Summary - EOY";#N/A,#N/A,FALSE,"CTC Summary - Wtavg"}</definedName>
    <definedName name="April_1" localSheetId="19" hidden="1">{#N/A,#N/A,FALSE,"CTC Summary - EOY";#N/A,#N/A,FALSE,"CTC Summary - Wtavg"}</definedName>
    <definedName name="April_1" localSheetId="1" hidden="1">{#N/A,#N/A,FALSE,"CTC Summary - EOY";#N/A,#N/A,FALSE,"CTC Summary - Wtavg"}</definedName>
    <definedName name="April_1" localSheetId="39" hidden="1">{#N/A,#N/A,FALSE,"CTC Summary - EOY";#N/A,#N/A,FALSE,"CTC Summary - Wtavg"}</definedName>
    <definedName name="April_1" localSheetId="2" hidden="1">{#N/A,#N/A,FALSE,"CTC Summary - EOY";#N/A,#N/A,FALSE,"CTC Summary - Wtavg"}</definedName>
    <definedName name="April_1" hidden="1">{#N/A,#N/A,FALSE,"CTC Summary - EOY";#N/A,#N/A,FALSE,"CTC Summary - Wtavg"}</definedName>
    <definedName name="April_2" localSheetId="28" hidden="1">{#N/A,#N/A,FALSE,"CTC Summary - EOY";#N/A,#N/A,FALSE,"CTC Summary - Wtavg"}</definedName>
    <definedName name="April_2" localSheetId="35" hidden="1">{#N/A,#N/A,FALSE,"CTC Summary - EOY";#N/A,#N/A,FALSE,"CTC Summary - Wtavg"}</definedName>
    <definedName name="April_2" localSheetId="19" hidden="1">{#N/A,#N/A,FALSE,"CTC Summary - EOY";#N/A,#N/A,FALSE,"CTC Summary - Wtavg"}</definedName>
    <definedName name="April_2" localSheetId="1" hidden="1">{#N/A,#N/A,FALSE,"CTC Summary - EOY";#N/A,#N/A,FALSE,"CTC Summary - Wtavg"}</definedName>
    <definedName name="April_2" localSheetId="39" hidden="1">{#N/A,#N/A,FALSE,"CTC Summary - EOY";#N/A,#N/A,FALSE,"CTC Summary - Wtavg"}</definedName>
    <definedName name="April_2" localSheetId="2" hidden="1">{#N/A,#N/A,FALSE,"CTC Summary - EOY";#N/A,#N/A,FALSE,"CTC Summary - Wtavg"}</definedName>
    <definedName name="April_2" hidden="1">{#N/A,#N/A,FALSE,"CTC Summary - EOY";#N/A,#N/A,FALSE,"CTC Summary - Wtavg"}</definedName>
    <definedName name="April_3" localSheetId="28" hidden="1">{#N/A,#N/A,FALSE,"CTC Summary - EOY";#N/A,#N/A,FALSE,"CTC Summary - Wtavg"}</definedName>
    <definedName name="April_3" localSheetId="35" hidden="1">{#N/A,#N/A,FALSE,"CTC Summary - EOY";#N/A,#N/A,FALSE,"CTC Summary - Wtavg"}</definedName>
    <definedName name="April_3" localSheetId="19" hidden="1">{#N/A,#N/A,FALSE,"CTC Summary - EOY";#N/A,#N/A,FALSE,"CTC Summary - Wtavg"}</definedName>
    <definedName name="April_3" localSheetId="1" hidden="1">{#N/A,#N/A,FALSE,"CTC Summary - EOY";#N/A,#N/A,FALSE,"CTC Summary - Wtavg"}</definedName>
    <definedName name="April_3" localSheetId="39" hidden="1">{#N/A,#N/A,FALSE,"CTC Summary - EOY";#N/A,#N/A,FALSE,"CTC Summary - Wtavg"}</definedName>
    <definedName name="April_3" localSheetId="2" hidden="1">{#N/A,#N/A,FALSE,"CTC Summary - EOY";#N/A,#N/A,FALSE,"CTC Summary - Wtavg"}</definedName>
    <definedName name="April_3" hidden="1">{#N/A,#N/A,FALSE,"CTC Summary - EOY";#N/A,#N/A,FALSE,"CTC Summary - Wtavg"}</definedName>
    <definedName name="April1" localSheetId="28" hidden="1">{#N/A,#N/A,FALSE,"CTC Summary - EOY";#N/A,#N/A,FALSE,"CTC Summary - Wtavg"}</definedName>
    <definedName name="April1" localSheetId="35" hidden="1">{#N/A,#N/A,FALSE,"CTC Summary - EOY";#N/A,#N/A,FALSE,"CTC Summary - Wtavg"}</definedName>
    <definedName name="April1" localSheetId="19" hidden="1">{#N/A,#N/A,FALSE,"CTC Summary - EOY";#N/A,#N/A,FALSE,"CTC Summary - Wtavg"}</definedName>
    <definedName name="April1" localSheetId="1" hidden="1">{#N/A,#N/A,FALSE,"CTC Summary - EOY";#N/A,#N/A,FALSE,"CTC Summary - Wtavg"}</definedName>
    <definedName name="April1" localSheetId="39" hidden="1">{#N/A,#N/A,FALSE,"CTC Summary - EOY";#N/A,#N/A,FALSE,"CTC Summary - Wtavg"}</definedName>
    <definedName name="April1" localSheetId="2" hidden="1">{#N/A,#N/A,FALSE,"CTC Summary - EOY";#N/A,#N/A,FALSE,"CTC Summary - Wtavg"}</definedName>
    <definedName name="April1" hidden="1">{#N/A,#N/A,FALSE,"CTC Summary - EOY";#N/A,#N/A,FALSE,"CTC Summary - Wtavg"}</definedName>
    <definedName name="AprSun1" localSheetId="2">DATE(CalendarYear,4,1)-WEEKDAY(DATE(CalendarYear,4,1))+1</definedName>
    <definedName name="AprSun1">DATE(CalendarYear,4,1)-WEEKDAY(DATE(CalendarYear,4,1))+1</definedName>
    <definedName name="AprSun1_" localSheetId="2">DATE(CalendarYear,4,1)-WEEKDAY(DATE(CalendarYear,4,1))+1</definedName>
    <definedName name="AprSun1_">DATE(CalendarYear,4,1)-WEEKDAY(DATE(CalendarYear,4,1))+1</definedName>
    <definedName name="arsdf" localSheetId="28" hidden="1">{#N/A,#N/A,FALSE,"Aging Summary";#N/A,#N/A,FALSE,"Ratio Analysis";#N/A,#N/A,FALSE,"Test 120 Day Accts";#N/A,#N/A,FALSE,"Tickmarks"}</definedName>
    <definedName name="arsdf" localSheetId="35" hidden="1">{#N/A,#N/A,FALSE,"Aging Summary";#N/A,#N/A,FALSE,"Ratio Analysis";#N/A,#N/A,FALSE,"Test 120 Day Accts";#N/A,#N/A,FALSE,"Tickmarks"}</definedName>
    <definedName name="arsdf" localSheetId="19" hidden="1">{#N/A,#N/A,FALSE,"Aging Summary";#N/A,#N/A,FALSE,"Ratio Analysis";#N/A,#N/A,FALSE,"Test 120 Day Accts";#N/A,#N/A,FALSE,"Tickmarks"}</definedName>
    <definedName name="arsdf" localSheetId="1" hidden="1">{#N/A,#N/A,FALSE,"Aging Summary";#N/A,#N/A,FALSE,"Ratio Analysis";#N/A,#N/A,FALSE,"Test 120 Day Accts";#N/A,#N/A,FALSE,"Tickmarks"}</definedName>
    <definedName name="arsdf" localSheetId="39"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RT" localSheetId="28" hidden="1">{#N/A,#N/A,FALSE,"CTC Summary - EOY";#N/A,#N/A,FALSE,"CTC Summary - Wtavg"}</definedName>
    <definedName name="ART" localSheetId="35" hidden="1">{#N/A,#N/A,FALSE,"CTC Summary - EOY";#N/A,#N/A,FALSE,"CTC Summary - Wtavg"}</definedName>
    <definedName name="ART" localSheetId="19" hidden="1">{#N/A,#N/A,FALSE,"CTC Summary - EOY";#N/A,#N/A,FALSE,"CTC Summary - Wtavg"}</definedName>
    <definedName name="ART" localSheetId="1" hidden="1">{#N/A,#N/A,FALSE,"CTC Summary - EOY";#N/A,#N/A,FALSE,"CTC Summary - Wtavg"}</definedName>
    <definedName name="ART" localSheetId="39" hidden="1">{#N/A,#N/A,FALSE,"CTC Summary - EOY";#N/A,#N/A,FALSE,"CTC Summary - Wtavg"}</definedName>
    <definedName name="ART" localSheetId="2" hidden="1">{#N/A,#N/A,FALSE,"CTC Summary - EOY";#N/A,#N/A,FALSE,"CTC Summary - Wtavg"}</definedName>
    <definedName name="ART" hidden="1">{#N/A,#N/A,FALSE,"CTC Summary - EOY";#N/A,#N/A,FALSE,"CTC Summary - Wtavg"}</definedName>
    <definedName name="as"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28" hidden="1">{#N/A,#N/A,FALSE,"Aging Summary";#N/A,#N/A,FALSE,"Ratio Analysis";#N/A,#N/A,FALSE,"Test 120 Day Accts";#N/A,#N/A,FALSE,"Tickmarks"}</definedName>
    <definedName name="asd" localSheetId="35" hidden="1">{#N/A,#N/A,FALSE,"Aging Summary";#N/A,#N/A,FALSE,"Ratio Analysis";#N/A,#N/A,FALSE,"Test 120 Day Accts";#N/A,#N/A,FALSE,"Tickmarks"}</definedName>
    <definedName name="asd" localSheetId="19" hidden="1">{#N/A,#N/A,FALSE,"Aging Summary";#N/A,#N/A,FALSE,"Ratio Analysis";#N/A,#N/A,FALSE,"Test 120 Day Accts";#N/A,#N/A,FALSE,"Tickmarks"}</definedName>
    <definedName name="asd" localSheetId="1" hidden="1">{#N/A,#N/A,FALSE,"Aging Summary";#N/A,#N/A,FALSE,"Ratio Analysis";#N/A,#N/A,FALSE,"Test 120 Day Accts";#N/A,#N/A,FALSE,"Tickmarks"}</definedName>
    <definedName name="asd" localSheetId="39" hidden="1">{#N/A,#N/A,FALSE,"Aging Summary";#N/A,#N/A,FALSE,"Ratio Analysis";#N/A,#N/A,FALSE,"Test 120 Day Accts";#N/A,#N/A,FALSE,"Tickmarks"}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28" hidden="1">{#N/A,#N/A,FALSE,"Inputs And Assumptions";#N/A,#N/A,FALSE,"Revenue Allocation";#N/A,#N/A,FALSE,"RSP Surch Allocations";#N/A,#N/A,FALSE,"Generation Calculations";#N/A,#N/A,FALSE,"Test Year 2001 Sales and Revs."}</definedName>
    <definedName name="asda" localSheetId="35" hidden="1">{#N/A,#N/A,FALSE,"Inputs And Assumptions";#N/A,#N/A,FALSE,"Revenue Allocation";#N/A,#N/A,FALSE,"RSP Surch Allocations";#N/A,#N/A,FALSE,"Generation Calculations";#N/A,#N/A,FALSE,"Test Year 2001 Sales and Revs."}</definedName>
    <definedName name="asda" localSheetId="19" hidden="1">{#N/A,#N/A,FALSE,"Inputs And Assumptions";#N/A,#N/A,FALSE,"Revenue Allocation";#N/A,#N/A,FALSE,"RSP Surch Allocations";#N/A,#N/A,FALSE,"Generation Calculations";#N/A,#N/A,FALSE,"Test Year 2001 Sales and Revs."}</definedName>
    <definedName name="asda" localSheetId="1" hidden="1">{#N/A,#N/A,FALSE,"Inputs And Assumptions";#N/A,#N/A,FALSE,"Revenue Allocation";#N/A,#N/A,FALSE,"RSP Surch Allocations";#N/A,#N/A,FALSE,"Generation Calculations";#N/A,#N/A,FALSE,"Test Year 2001 Sales and Revs."}</definedName>
    <definedName name="asda" localSheetId="39" hidden="1">{#N/A,#N/A,FALSE,"Inputs And Assumptions";#N/A,#N/A,FALSE,"Revenue Allocation";#N/A,#N/A,FALSE,"RSP Surch Allocations";#N/A,#N/A,FALSE,"Generation Calculations";#N/A,#N/A,FALSE,"Test Year 2001 Sales and Revs."}</definedName>
    <definedName name="asda" localSheetId="2"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'[7]ISTS Dashboard'!$C$3</definedName>
    <definedName name="AsSoldExcRev" localSheetId="28" hidden="1">{#N/A,#N/A,FALSE,"Sum6 (1)"}</definedName>
    <definedName name="AsSoldExcRev" localSheetId="35" hidden="1">{#N/A,#N/A,FALSE,"Sum6 (1)"}</definedName>
    <definedName name="AsSoldExcRev" localSheetId="19" hidden="1">{#N/A,#N/A,FALSE,"Sum6 (1)"}</definedName>
    <definedName name="AsSoldExcRev" localSheetId="1" hidden="1">{#N/A,#N/A,FALSE,"Sum6 (1)"}</definedName>
    <definedName name="AsSoldExcRev" localSheetId="39" hidden="1">{#N/A,#N/A,FALSE,"Sum6 (1)"}</definedName>
    <definedName name="AsSoldExcRev" localSheetId="2" hidden="1">{#N/A,#N/A,FALSE,"Sum6 (1)"}</definedName>
    <definedName name="AsSoldExcRev" hidden="1">{#N/A,#N/A,FALSE,"Sum6 (1)"}</definedName>
    <definedName name="AugSun1" localSheetId="2">DATE(CalendarYear,8,1)-WEEKDAY(DATE(CalendarYear,8,1))+1</definedName>
    <definedName name="AugSun1">DATE(CalendarYear,8,1)-WEEKDAY(DATE(CalendarYear,8,1))+1</definedName>
    <definedName name="August" localSheetId="28" hidden="1">{#N/A,#N/A,FALSE,"CTC Summary - EOY";#N/A,#N/A,FALSE,"CTC Summary - Wtavg"}</definedName>
    <definedName name="August" localSheetId="35" hidden="1">{#N/A,#N/A,FALSE,"CTC Summary - EOY";#N/A,#N/A,FALSE,"CTC Summary - Wtavg"}</definedName>
    <definedName name="August" localSheetId="19" hidden="1">{#N/A,#N/A,FALSE,"CTC Summary - EOY";#N/A,#N/A,FALSE,"CTC Summary - Wtavg"}</definedName>
    <definedName name="August" localSheetId="1" hidden="1">{#N/A,#N/A,FALSE,"CTC Summary - EOY";#N/A,#N/A,FALSE,"CTC Summary - Wtavg"}</definedName>
    <definedName name="August" localSheetId="39" hidden="1">{#N/A,#N/A,FALSE,"CTC Summary - EOY";#N/A,#N/A,FALSE,"CTC Summary - Wtavg"}</definedName>
    <definedName name="August" localSheetId="2" hidden="1">{#N/A,#N/A,FALSE,"CTC Summary - EOY";#N/A,#N/A,FALSE,"CTC Summary - Wtavg"}</definedName>
    <definedName name="August" hidden="1">{#N/A,#N/A,FALSE,"CTC Summary - EOY";#N/A,#N/A,FALSE,"CTC Summary - Wtavg"}</definedName>
    <definedName name="August_1" localSheetId="28" hidden="1">{#N/A,#N/A,FALSE,"CTC Summary - EOY";#N/A,#N/A,FALSE,"CTC Summary - Wtavg"}</definedName>
    <definedName name="August_1" localSheetId="35" hidden="1">{#N/A,#N/A,FALSE,"CTC Summary - EOY";#N/A,#N/A,FALSE,"CTC Summary - Wtavg"}</definedName>
    <definedName name="August_1" localSheetId="19" hidden="1">{#N/A,#N/A,FALSE,"CTC Summary - EOY";#N/A,#N/A,FALSE,"CTC Summary - Wtavg"}</definedName>
    <definedName name="August_1" localSheetId="1" hidden="1">{#N/A,#N/A,FALSE,"CTC Summary - EOY";#N/A,#N/A,FALSE,"CTC Summary - Wtavg"}</definedName>
    <definedName name="August_1" localSheetId="39" hidden="1">{#N/A,#N/A,FALSE,"CTC Summary - EOY";#N/A,#N/A,FALSE,"CTC Summary - Wtavg"}</definedName>
    <definedName name="August_1" localSheetId="2" hidden="1">{#N/A,#N/A,FALSE,"CTC Summary - EOY";#N/A,#N/A,FALSE,"CTC Summary - Wtavg"}</definedName>
    <definedName name="August_1" hidden="1">{#N/A,#N/A,FALSE,"CTC Summary - EOY";#N/A,#N/A,FALSE,"CTC Summary - Wtavg"}</definedName>
    <definedName name="August_2" localSheetId="28" hidden="1">{#N/A,#N/A,FALSE,"CTC Summary - EOY";#N/A,#N/A,FALSE,"CTC Summary - Wtavg"}</definedName>
    <definedName name="August_2" localSheetId="35" hidden="1">{#N/A,#N/A,FALSE,"CTC Summary - EOY";#N/A,#N/A,FALSE,"CTC Summary - Wtavg"}</definedName>
    <definedName name="August_2" localSheetId="19" hidden="1">{#N/A,#N/A,FALSE,"CTC Summary - EOY";#N/A,#N/A,FALSE,"CTC Summary - Wtavg"}</definedName>
    <definedName name="August_2" localSheetId="1" hidden="1">{#N/A,#N/A,FALSE,"CTC Summary - EOY";#N/A,#N/A,FALSE,"CTC Summary - Wtavg"}</definedName>
    <definedName name="August_2" localSheetId="39" hidden="1">{#N/A,#N/A,FALSE,"CTC Summary - EOY";#N/A,#N/A,FALSE,"CTC Summary - Wtavg"}</definedName>
    <definedName name="August_2" localSheetId="2" hidden="1">{#N/A,#N/A,FALSE,"CTC Summary - EOY";#N/A,#N/A,FALSE,"CTC Summary - Wtavg"}</definedName>
    <definedName name="August_2" hidden="1">{#N/A,#N/A,FALSE,"CTC Summary - EOY";#N/A,#N/A,FALSE,"CTC Summary - Wtavg"}</definedName>
    <definedName name="August_3" localSheetId="28" hidden="1">{#N/A,#N/A,FALSE,"CTC Summary - EOY";#N/A,#N/A,FALSE,"CTC Summary - Wtavg"}</definedName>
    <definedName name="August_3" localSheetId="35" hidden="1">{#N/A,#N/A,FALSE,"CTC Summary - EOY";#N/A,#N/A,FALSE,"CTC Summary - Wtavg"}</definedName>
    <definedName name="August_3" localSheetId="19" hidden="1">{#N/A,#N/A,FALSE,"CTC Summary - EOY";#N/A,#N/A,FALSE,"CTC Summary - Wtavg"}</definedName>
    <definedName name="August_3" localSheetId="1" hidden="1">{#N/A,#N/A,FALSE,"CTC Summary - EOY";#N/A,#N/A,FALSE,"CTC Summary - Wtavg"}</definedName>
    <definedName name="August_3" localSheetId="39" hidden="1">{#N/A,#N/A,FALSE,"CTC Summary - EOY";#N/A,#N/A,FALSE,"CTC Summary - Wtavg"}</definedName>
    <definedName name="August_3" localSheetId="2" hidden="1">{#N/A,#N/A,FALSE,"CTC Summary - EOY";#N/A,#N/A,FALSE,"CTC Summary - Wtavg"}</definedName>
    <definedName name="August_3" hidden="1">{#N/A,#N/A,FALSE,"CTC Summary - EOY";#N/A,#N/A,FALSE,"CTC Summary - Wtavg"}</definedName>
    <definedName name="b" localSheetId="28" hidden="1">{#N/A,#N/A,FALSE,"CTC Summary - EOY";#N/A,#N/A,FALSE,"CTC Summary - Wtavg"}</definedName>
    <definedName name="b" localSheetId="35" hidden="1">{#N/A,#N/A,FALSE,"CTC Summary - EOY";#N/A,#N/A,FALSE,"CTC Summary - Wtavg"}</definedName>
    <definedName name="b" localSheetId="19" hidden="1">{#N/A,#N/A,FALSE,"CTC Summary - EOY";#N/A,#N/A,FALSE,"CTC Summary - Wtavg"}</definedName>
    <definedName name="b" localSheetId="1" hidden="1">{#N/A,#N/A,FALSE,"CTC Summary - EOY";#N/A,#N/A,FALSE,"CTC Summary - Wtavg"}</definedName>
    <definedName name="b" localSheetId="39" hidden="1">{#N/A,#N/A,FALSE,"CTC Summary - EOY";#N/A,#N/A,FALSE,"CTC Summary - Wtavg"}</definedName>
    <definedName name="b" localSheetId="2" hidden="1">{#N/A,#N/A,FALSE,"CTC Summary - EOY";#N/A,#N/A,FALSE,"CTC Summary - Wtavg"}</definedName>
    <definedName name="b" hidden="1">{#N/A,#N/A,FALSE,"CTC Summary - EOY";#N/A,#N/A,FALSE,"CTC Summary - Wtavg"}</definedName>
    <definedName name="b_1" localSheetId="28" hidden="1">{#N/A,#N/A,FALSE,"CTC Summary - EOY";#N/A,#N/A,FALSE,"CTC Summary - Wtavg"}</definedName>
    <definedName name="b_1" localSheetId="35" hidden="1">{#N/A,#N/A,FALSE,"CTC Summary - EOY";#N/A,#N/A,FALSE,"CTC Summary - Wtavg"}</definedName>
    <definedName name="b_1" localSheetId="19" hidden="1">{#N/A,#N/A,FALSE,"CTC Summary - EOY";#N/A,#N/A,FALSE,"CTC Summary - Wtavg"}</definedName>
    <definedName name="b_1" localSheetId="1" hidden="1">{#N/A,#N/A,FALSE,"CTC Summary - EOY";#N/A,#N/A,FALSE,"CTC Summary - Wtavg"}</definedName>
    <definedName name="b_1" localSheetId="39" hidden="1">{#N/A,#N/A,FALSE,"CTC Summary - EOY";#N/A,#N/A,FALSE,"CTC Summary - Wtavg"}</definedName>
    <definedName name="b_1" localSheetId="2" hidden="1">{#N/A,#N/A,FALSE,"CTC Summary - EOY";#N/A,#N/A,FALSE,"CTC Summary - Wtavg"}</definedName>
    <definedName name="b_1" hidden="1">{#N/A,#N/A,FALSE,"CTC Summary - EOY";#N/A,#N/A,FALSE,"CTC Summary - Wtavg"}</definedName>
    <definedName name="b_2" localSheetId="28" hidden="1">{#N/A,#N/A,FALSE,"CTC Summary - EOY";#N/A,#N/A,FALSE,"CTC Summary - Wtavg"}</definedName>
    <definedName name="b_2" localSheetId="35" hidden="1">{#N/A,#N/A,FALSE,"CTC Summary - EOY";#N/A,#N/A,FALSE,"CTC Summary - Wtavg"}</definedName>
    <definedName name="b_2" localSheetId="19" hidden="1">{#N/A,#N/A,FALSE,"CTC Summary - EOY";#N/A,#N/A,FALSE,"CTC Summary - Wtavg"}</definedName>
    <definedName name="b_2" localSheetId="1" hidden="1">{#N/A,#N/A,FALSE,"CTC Summary - EOY";#N/A,#N/A,FALSE,"CTC Summary - Wtavg"}</definedName>
    <definedName name="b_2" localSheetId="39" hidden="1">{#N/A,#N/A,FALSE,"CTC Summary - EOY";#N/A,#N/A,FALSE,"CTC Summary - Wtavg"}</definedName>
    <definedName name="b_2" localSheetId="2" hidden="1">{#N/A,#N/A,FALSE,"CTC Summary - EOY";#N/A,#N/A,FALSE,"CTC Summary - Wtavg"}</definedName>
    <definedName name="b_2" hidden="1">{#N/A,#N/A,FALSE,"CTC Summary - EOY";#N/A,#N/A,FALSE,"CTC Summary - Wtavg"}</definedName>
    <definedName name="b_3" localSheetId="28" hidden="1">{#N/A,#N/A,FALSE,"CTC Summary - EOY";#N/A,#N/A,FALSE,"CTC Summary - Wtavg"}</definedName>
    <definedName name="b_3" localSheetId="35" hidden="1">{#N/A,#N/A,FALSE,"CTC Summary - EOY";#N/A,#N/A,FALSE,"CTC Summary - Wtavg"}</definedName>
    <definedName name="b_3" localSheetId="19" hidden="1">{#N/A,#N/A,FALSE,"CTC Summary - EOY";#N/A,#N/A,FALSE,"CTC Summary - Wtavg"}</definedName>
    <definedName name="b_3" localSheetId="1" hidden="1">{#N/A,#N/A,FALSE,"CTC Summary - EOY";#N/A,#N/A,FALSE,"CTC Summary - Wtavg"}</definedName>
    <definedName name="b_3" localSheetId="39" hidden="1">{#N/A,#N/A,FALSE,"CTC Summary - EOY";#N/A,#N/A,FALSE,"CTC Summary - Wtavg"}</definedName>
    <definedName name="b_3" localSheetId="2" hidden="1">{#N/A,#N/A,FALSE,"CTC Summary - EOY";#N/A,#N/A,FALSE,"CTC Summary - Wtavg"}</definedName>
    <definedName name="b_3" hidden="1">{#N/A,#N/A,FALSE,"CTC Summary - EOY";#N/A,#N/A,FALSE,"CTC Summary - Wtavg"}</definedName>
    <definedName name="Batteries_by_Substation">[5]Assets_by_Substation!$I:$I</definedName>
    <definedName name="bb" localSheetId="28" hidden="1">{#N/A,#N/A,FALSE,"CTC Summary - EOY";#N/A,#N/A,FALSE,"CTC Summary - Wtavg"}</definedName>
    <definedName name="bb" localSheetId="35" hidden="1">{#N/A,#N/A,FALSE,"CTC Summary - EOY";#N/A,#N/A,FALSE,"CTC Summary - Wtavg"}</definedName>
    <definedName name="bb" localSheetId="19" hidden="1">{#N/A,#N/A,FALSE,"CTC Summary - EOY";#N/A,#N/A,FALSE,"CTC Summary - Wtavg"}</definedName>
    <definedName name="bb" localSheetId="1" hidden="1">{#N/A,#N/A,FALSE,"CTC Summary - EOY";#N/A,#N/A,FALSE,"CTC Summary - Wtavg"}</definedName>
    <definedName name="bb" localSheetId="39" hidden="1">{#N/A,#N/A,FALSE,"CTC Summary - EOY";#N/A,#N/A,FALSE,"CTC Summary - Wtavg"}</definedName>
    <definedName name="bb" localSheetId="2" hidden="1">{#N/A,#N/A,FALSE,"CTC Summary - EOY";#N/A,#N/A,FALSE,"CTC Summary - Wtavg"}</definedName>
    <definedName name="bb" hidden="1">{#N/A,#N/A,FALSE,"CTC Summary - EOY";#N/A,#N/A,FALSE,"CTC Summary - Wtavg"}</definedName>
    <definedName name="bc" localSheetId="19" hidden="1">#REF!</definedName>
    <definedName name="bc" localSheetId="1" hidden="1">#REF!</definedName>
    <definedName name="bc" localSheetId="39" hidden="1">#REF!</definedName>
    <definedName name="bc" localSheetId="2" hidden="1">#REF!</definedName>
    <definedName name="bc" hidden="1">#REF!</definedName>
    <definedName name="brian" localSheetId="2">[8]!TableProgSpend[Program]</definedName>
    <definedName name="brian">[9]!TableProgSpend[Program]</definedName>
    <definedName name="Bruce" localSheetId="28" hidden="1">{#N/A,#N/A,FALSE,"Inputs And Assumptions";#N/A,#N/A,FALSE,"Revenue Allocation";#N/A,#N/A,FALSE,"RSP Surch Allocations";#N/A,#N/A,FALSE,"Generation Calculations";#N/A,#N/A,FALSE,"Test Year 2001 Sales and Revs."}</definedName>
    <definedName name="Bruce" localSheetId="35" hidden="1">{#N/A,#N/A,FALSE,"Inputs And Assumptions";#N/A,#N/A,FALSE,"Revenue Allocation";#N/A,#N/A,FALSE,"RSP Surch Allocations";#N/A,#N/A,FALSE,"Generation Calculations";#N/A,#N/A,FALSE,"Test Year 2001 Sales and Revs."}</definedName>
    <definedName name="Bruce" localSheetId="19" hidden="1">{#N/A,#N/A,FALSE,"Inputs And Assumptions";#N/A,#N/A,FALSE,"Revenue Allocation";#N/A,#N/A,FALSE,"RSP Surch Allocations";#N/A,#N/A,FALSE,"Generation Calculations";#N/A,#N/A,FALSE,"Test Year 2001 Sales and Revs."}</definedName>
    <definedName name="Bruce" localSheetId="1" hidden="1">{#N/A,#N/A,FALSE,"Inputs And Assumptions";#N/A,#N/A,FALSE,"Revenue Allocation";#N/A,#N/A,FALSE,"RSP Surch Allocations";#N/A,#N/A,FALSE,"Generation Calculations";#N/A,#N/A,FALSE,"Test Year 2001 Sales and Revs."}</definedName>
    <definedName name="Bruce" localSheetId="39" hidden="1">{#N/A,#N/A,FALSE,"Inputs And Assumptions";#N/A,#N/A,FALSE,"Revenue Allocation";#N/A,#N/A,FALSE,"RSP Surch Allocations";#N/A,#N/A,FALSE,"Generation Calculations";#N/A,#N/A,FALSE,"Test Year 2001 Sales and Revs."}</definedName>
    <definedName name="Bruce" localSheetId="2"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uses_by_Substation">[5]Assets_by_Substation!$D:$D</definedName>
    <definedName name="BYPASS">[10]Sheet2!$A$3:$C$62</definedName>
    <definedName name="cc" localSheetId="28" hidden="1">{"PI_Data",#N/A,TRUE,"P&amp;I Data"}</definedName>
    <definedName name="cc" localSheetId="35" hidden="1">{"PI_Data",#N/A,TRUE,"P&amp;I Data"}</definedName>
    <definedName name="cc" localSheetId="19" hidden="1">{"PI_Data",#N/A,TRUE,"P&amp;I Data"}</definedName>
    <definedName name="cc" localSheetId="1" hidden="1">{"PI_Data",#N/A,TRUE,"P&amp;I Data"}</definedName>
    <definedName name="cc" localSheetId="39" hidden="1">{"PI_Data",#N/A,TRUE,"P&amp;I Data"}</definedName>
    <definedName name="cc" localSheetId="2" hidden="1">{"PI_Data",#N/A,TRUE,"P&amp;I Data"}</definedName>
    <definedName name="cc" hidden="1">{"PI_Data",#N/A,TRUE,"P&amp;I Data"}</definedName>
    <definedName name="CCC" localSheetId="28" hidden="1">{#N/A,#N/A,FALSE,"Sum6 (1)"}</definedName>
    <definedName name="CCC" localSheetId="35" hidden="1">{#N/A,#N/A,FALSE,"Sum6 (1)"}</definedName>
    <definedName name="CCC" localSheetId="19" hidden="1">{#N/A,#N/A,FALSE,"Sum6 (1)"}</definedName>
    <definedName name="CCC" localSheetId="1" hidden="1">{#N/A,#N/A,FALSE,"Sum6 (1)"}</definedName>
    <definedName name="CCC" localSheetId="39" hidden="1">{#N/A,#N/A,FALSE,"Sum6 (1)"}</definedName>
    <definedName name="CCC" localSheetId="2" hidden="1">{#N/A,#N/A,FALSE,"Sum6 (1)"}</definedName>
    <definedName name="CCC" hidden="1">{#N/A,#N/A,FALSE,"Sum6 (1)"}</definedName>
    <definedName name="CIQWBGuid" localSheetId="1" hidden="1">"26fc304f-3458-431f-93f8-b9e285949ba8"</definedName>
    <definedName name="CIQWBGuid" hidden="1">"e2c02820-9d19-4b8b-bbfd-45a1d07dc89b"</definedName>
    <definedName name="Circuit_Breakers_by_Substation">[5]Assets_by_Substation!$C:$C</definedName>
    <definedName name="copy" localSheetId="28" hidden="1">{#N/A,#N/A,FALSE,"Dist Rev at PR ";#N/A,#N/A,FALSE,"Spec";#N/A,#N/A,FALSE,"Res";#N/A,#N/A,FALSE,"Small L&amp;P";#N/A,#N/A,FALSE,"Medium L&amp;P";#N/A,#N/A,FALSE,"E-19";#N/A,#N/A,FALSE,"E-20";#N/A,#N/A,FALSE,"Strtlts &amp; Standby";#N/A,#N/A,FALSE,"A-RTP";#N/A,#N/A,FALSE,"2003mixeduse"}</definedName>
    <definedName name="copy" localSheetId="35" hidden="1">{#N/A,#N/A,FALSE,"Dist Rev at PR ";#N/A,#N/A,FALSE,"Spec";#N/A,#N/A,FALSE,"Res";#N/A,#N/A,FALSE,"Small L&amp;P";#N/A,#N/A,FALSE,"Medium L&amp;P";#N/A,#N/A,FALSE,"E-19";#N/A,#N/A,FALSE,"E-20";#N/A,#N/A,FALSE,"Strtlts &amp; Standby";#N/A,#N/A,FALSE,"A-RTP";#N/A,#N/A,FALSE,"2003mixeduse"}</definedName>
    <definedName name="copy" localSheetId="19" hidden="1">{#N/A,#N/A,FALSE,"Dist Rev at PR ";#N/A,#N/A,FALSE,"Spec";#N/A,#N/A,FALSE,"Res";#N/A,#N/A,FALSE,"Small L&amp;P";#N/A,#N/A,FALSE,"Medium L&amp;P";#N/A,#N/A,FALSE,"E-19";#N/A,#N/A,FALSE,"E-20";#N/A,#N/A,FALSE,"Strtlts &amp; Standby";#N/A,#N/A,FALSE,"A-RTP";#N/A,#N/A,FALSE,"2003mixeduse"}</definedName>
    <definedName name="copy" localSheetId="1" hidden="1">{#N/A,#N/A,FALSE,"Dist Rev at PR ";#N/A,#N/A,FALSE,"Spec";#N/A,#N/A,FALSE,"Res";#N/A,#N/A,FALSE,"Small L&amp;P";#N/A,#N/A,FALSE,"Medium L&amp;P";#N/A,#N/A,FALSE,"E-19";#N/A,#N/A,FALSE,"E-20";#N/A,#N/A,FALSE,"Strtlts &amp; Standby";#N/A,#N/A,FALSE,"A-RTP";#N/A,#N/A,FALSE,"2003mixeduse"}</definedName>
    <definedName name="copy" localSheetId="39"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28" hidden="1">{#N/A,#N/A,FALSE,"Workpaper Tables 4-1 &amp; 4-2";#N/A,#N/A,FALSE,"Revenue Allocation Results";#N/A,#N/A,FALSE,"FERC Rev @ PR";#N/A,#N/A,FALSE,"Distribution Revenue Allocation";#N/A,#N/A,FALSE,"Nonallocated Revenues ";#N/A,#N/A,FALSE,"2000mixuse";#N/A,#N/A,FALSE,"MC Revenues- 00 sales, 96 MC's"}</definedName>
    <definedName name="copyprint" localSheetId="35" hidden="1">{#N/A,#N/A,FALSE,"Workpaper Tables 4-1 &amp; 4-2";#N/A,#N/A,FALSE,"Revenue Allocation Results";#N/A,#N/A,FALSE,"FERC Rev @ PR";#N/A,#N/A,FALSE,"Distribution Revenue Allocation";#N/A,#N/A,FALSE,"Nonallocated Revenues ";#N/A,#N/A,FALSE,"2000mixuse";#N/A,#N/A,FALSE,"MC Revenues- 00 sales, 96 MC's"}</definedName>
    <definedName name="copyprint" localSheetId="19" hidden="1">{#N/A,#N/A,FALSE,"Workpaper Tables 4-1 &amp; 4-2";#N/A,#N/A,FALSE,"Revenue Allocation Results";#N/A,#N/A,FALSE,"FERC Rev @ PR";#N/A,#N/A,FALSE,"Distribution Revenue Allocation";#N/A,#N/A,FALSE,"Nonallocated Revenues ";#N/A,#N/A,FALSE,"2000mixuse";#N/A,#N/A,FALSE,"MC Revenues- 00 sales, 96 MC's"}</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localSheetId="39"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28" hidden="1">{#N/A,#N/A,FALSE,"RRQ inputs ";#N/A,#N/A,FALSE,"FERC Rev @ PR";#N/A,#N/A,FALSE,"Distribution Revenue Allocation";#N/A,#N/A,FALSE,"Nonallocated Revenues";#N/A,#N/A,FALSE,"MC Revenues-03 sales, 96 MC's";#N/A,#N/A,FALSE,"FTA"}</definedName>
    <definedName name="copyrevalloc" localSheetId="35" hidden="1">{#N/A,#N/A,FALSE,"RRQ inputs ";#N/A,#N/A,FALSE,"FERC Rev @ PR";#N/A,#N/A,FALSE,"Distribution Revenue Allocation";#N/A,#N/A,FALSE,"Nonallocated Revenues";#N/A,#N/A,FALSE,"MC Revenues-03 sales, 96 MC's";#N/A,#N/A,FALSE,"FTA"}</definedName>
    <definedName name="copyrevalloc" localSheetId="19" hidden="1">{#N/A,#N/A,FALSE,"RRQ inputs ";#N/A,#N/A,FALSE,"FERC Rev @ PR";#N/A,#N/A,FALSE,"Distribution Revenue Allocation";#N/A,#N/A,FALSE,"Nonallocated Revenues";#N/A,#N/A,FALSE,"MC Revenues-03 sales, 96 MC's";#N/A,#N/A,FALSE,"FTA"}</definedName>
    <definedName name="copyrevalloc" localSheetId="1" hidden="1">{#N/A,#N/A,FALSE,"RRQ inputs ";#N/A,#N/A,FALSE,"FERC Rev @ PR";#N/A,#N/A,FALSE,"Distribution Revenue Allocation";#N/A,#N/A,FALSE,"Nonallocated Revenues";#N/A,#N/A,FALSE,"MC Revenues-03 sales, 96 MC's";#N/A,#N/A,FALSE,"FTA"}</definedName>
    <definedName name="copyrevalloc" localSheetId="39"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28" hidden="1">{#N/A,#N/A,FALSE,"ND Rev at Pres Rates";#N/A,#N/A,FALSE,"Res - Unadj";#N/A,#N/A,FALSE,"Small L&amp;P";#N/A,#N/A,FALSE,"Medium L&amp;P";#N/A,#N/A,FALSE,"E-19";#N/A,#N/A,FALSE,"E-20";#N/A,#N/A,FALSE,"A-RTP";#N/A,#N/A,FALSE,"Strtlts &amp; Standby";#N/A,#N/A,FALSE,"AG";#N/A,#N/A,FALSE,"2001mixeduse"}</definedName>
    <definedName name="copyschudel" localSheetId="35" hidden="1">{#N/A,#N/A,FALSE,"ND Rev at Pres Rates";#N/A,#N/A,FALSE,"Res - Unadj";#N/A,#N/A,FALSE,"Small L&amp;P";#N/A,#N/A,FALSE,"Medium L&amp;P";#N/A,#N/A,FALSE,"E-19";#N/A,#N/A,FALSE,"E-20";#N/A,#N/A,FALSE,"A-RTP";#N/A,#N/A,FALSE,"Strtlts &amp; Standby";#N/A,#N/A,FALSE,"AG";#N/A,#N/A,FALSE,"2001mixeduse"}</definedName>
    <definedName name="copyschudel" localSheetId="19" hidden="1">{#N/A,#N/A,FALSE,"ND Rev at Pres Rates";#N/A,#N/A,FALSE,"Res - Unadj";#N/A,#N/A,FALSE,"Small L&amp;P";#N/A,#N/A,FALSE,"Medium L&amp;P";#N/A,#N/A,FALSE,"E-19";#N/A,#N/A,FALSE,"E-20";#N/A,#N/A,FALSE,"A-RTP";#N/A,#N/A,FALSE,"Strtlts &amp; Standby";#N/A,#N/A,FALSE,"AG";#N/A,#N/A,FALSE,"2001mixeduse"}</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localSheetId="39"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riticality_Rank">'[5]Substation Ranking'!$N$7:$N$943</definedName>
    <definedName name="CrosstabA">#REF!</definedName>
    <definedName name="CTIT" localSheetId="28" hidden="1">{"PI_Data",#N/A,TRUE,"P&amp;I Data"}</definedName>
    <definedName name="CTIT" localSheetId="35" hidden="1">{"PI_Data",#N/A,TRUE,"P&amp;I Data"}</definedName>
    <definedName name="CTIT" localSheetId="19" hidden="1">{"PI_Data",#N/A,TRUE,"P&amp;I Data"}</definedName>
    <definedName name="CTIT" localSheetId="1" hidden="1">{"PI_Data",#N/A,TRUE,"P&amp;I Data"}</definedName>
    <definedName name="CTIT" localSheetId="39" hidden="1">{"PI_Data",#N/A,TRUE,"P&amp;I Data"}</definedName>
    <definedName name="CTIT" localSheetId="2" hidden="1">{"PI_Data",#N/A,TRUE,"P&amp;I Data"}</definedName>
    <definedName name="CTIT" hidden="1">{"PI_Data",#N/A,TRUE,"P&amp;I Data"}</definedName>
    <definedName name="CV">1.02</definedName>
    <definedName name="CY">[10]Sheet2!$B$1</definedName>
    <definedName name="d" localSheetId="28" hidden="1">{#N/A,#N/A,FALSE,"CTC Summary - EOY";#N/A,#N/A,FALSE,"CTC Summary - Wtavg"}</definedName>
    <definedName name="d" localSheetId="35" hidden="1">{#N/A,#N/A,FALSE,"CTC Summary - EOY";#N/A,#N/A,FALSE,"CTC Summary - Wtavg"}</definedName>
    <definedName name="d" localSheetId="19" hidden="1">{#N/A,#N/A,FALSE,"CTC Summary - EOY";#N/A,#N/A,FALSE,"CTC Summary - Wtavg"}</definedName>
    <definedName name="d" localSheetId="1" hidden="1">{#N/A,#N/A,FALSE,"CTC Summary - EOY";#N/A,#N/A,FALSE,"CTC Summary - Wtavg"}</definedName>
    <definedName name="d" localSheetId="39" hidden="1">{#N/A,#N/A,FALSE,"CTC Summary - EOY";#N/A,#N/A,FALSE,"CTC Summary - Wtavg"}</definedName>
    <definedName name="d" localSheetId="2" hidden="1">{#N/A,#N/A,FALSE,"CTC Summary - EOY";#N/A,#N/A,FALSE,"CTC Summary - Wtavg"}</definedName>
    <definedName name="d" hidden="1">{#N/A,#N/A,FALSE,"CTC Summary - EOY";#N/A,#N/A,FALSE,"CTC Summary - Wtavg"}</definedName>
    <definedName name="d_1" localSheetId="28" hidden="1">{#N/A,#N/A,FALSE,"CTC Summary - EOY";#N/A,#N/A,FALSE,"CTC Summary - Wtavg"}</definedName>
    <definedName name="d_1" localSheetId="35" hidden="1">{#N/A,#N/A,FALSE,"CTC Summary - EOY";#N/A,#N/A,FALSE,"CTC Summary - Wtavg"}</definedName>
    <definedName name="d_1" localSheetId="19" hidden="1">{#N/A,#N/A,FALSE,"CTC Summary - EOY";#N/A,#N/A,FALSE,"CTC Summary - Wtavg"}</definedName>
    <definedName name="d_1" localSheetId="1" hidden="1">{#N/A,#N/A,FALSE,"CTC Summary - EOY";#N/A,#N/A,FALSE,"CTC Summary - Wtavg"}</definedName>
    <definedName name="d_1" localSheetId="39" hidden="1">{#N/A,#N/A,FALSE,"CTC Summary - EOY";#N/A,#N/A,FALSE,"CTC Summary - Wtavg"}</definedName>
    <definedName name="d_1" localSheetId="2" hidden="1">{#N/A,#N/A,FALSE,"CTC Summary - EOY";#N/A,#N/A,FALSE,"CTC Summary - Wtavg"}</definedName>
    <definedName name="d_1" hidden="1">{#N/A,#N/A,FALSE,"CTC Summary - EOY";#N/A,#N/A,FALSE,"CTC Summary - Wtavg"}</definedName>
    <definedName name="d_2" localSheetId="28" hidden="1">{#N/A,#N/A,FALSE,"CTC Summary - EOY";#N/A,#N/A,FALSE,"CTC Summary - Wtavg"}</definedName>
    <definedName name="d_2" localSheetId="35" hidden="1">{#N/A,#N/A,FALSE,"CTC Summary - EOY";#N/A,#N/A,FALSE,"CTC Summary - Wtavg"}</definedName>
    <definedName name="d_2" localSheetId="19" hidden="1">{#N/A,#N/A,FALSE,"CTC Summary - EOY";#N/A,#N/A,FALSE,"CTC Summary - Wtavg"}</definedName>
    <definedName name="d_2" localSheetId="1" hidden="1">{#N/A,#N/A,FALSE,"CTC Summary - EOY";#N/A,#N/A,FALSE,"CTC Summary - Wtavg"}</definedName>
    <definedName name="d_2" localSheetId="39" hidden="1">{#N/A,#N/A,FALSE,"CTC Summary - EOY";#N/A,#N/A,FALSE,"CTC Summary - Wtavg"}</definedName>
    <definedName name="d_2" localSheetId="2" hidden="1">{#N/A,#N/A,FALSE,"CTC Summary - EOY";#N/A,#N/A,FALSE,"CTC Summary - Wtavg"}</definedName>
    <definedName name="d_2" hidden="1">{#N/A,#N/A,FALSE,"CTC Summary - EOY";#N/A,#N/A,FALSE,"CTC Summary - Wtavg"}</definedName>
    <definedName name="d_3" localSheetId="28" hidden="1">{#N/A,#N/A,FALSE,"CTC Summary - EOY";#N/A,#N/A,FALSE,"CTC Summary - Wtavg"}</definedName>
    <definedName name="d_3" localSheetId="35" hidden="1">{#N/A,#N/A,FALSE,"CTC Summary - EOY";#N/A,#N/A,FALSE,"CTC Summary - Wtavg"}</definedName>
    <definedName name="d_3" localSheetId="19" hidden="1">{#N/A,#N/A,FALSE,"CTC Summary - EOY";#N/A,#N/A,FALSE,"CTC Summary - Wtavg"}</definedName>
    <definedName name="d_3" localSheetId="1" hidden="1">{#N/A,#N/A,FALSE,"CTC Summary - EOY";#N/A,#N/A,FALSE,"CTC Summary - Wtavg"}</definedName>
    <definedName name="d_3" localSheetId="39" hidden="1">{#N/A,#N/A,FALSE,"CTC Summary - EOY";#N/A,#N/A,FALSE,"CTC Summary - Wtavg"}</definedName>
    <definedName name="d_3" localSheetId="2" hidden="1">{#N/A,#N/A,FALSE,"CTC Summary - EOY";#N/A,#N/A,FALSE,"CTC Summary - Wtavg"}</definedName>
    <definedName name="d_3" hidden="1">{#N/A,#N/A,FALSE,"CTC Summary - EOY";#N/A,#N/A,FALSE,"CTC Summary - Wtavg"}</definedName>
    <definedName name="DataFileName" localSheetId="14">'[4]RSE Lite'!$C$3</definedName>
    <definedName name="DataFileName" localSheetId="28">'[1]RSE Lite'!$C$3</definedName>
    <definedName name="DataFileName" localSheetId="31">'[4]RSE Lite'!$C$3</definedName>
    <definedName name="DataFileName" localSheetId="35">'[1]RSE Lite'!$C$3</definedName>
    <definedName name="DataFileName" localSheetId="17">'[4]RSE Lite'!$C$3</definedName>
    <definedName name="DataFileName" localSheetId="19">'[1]RSE Lite'!$C$3</definedName>
    <definedName name="DataFileName" localSheetId="21">'[4]RSE Lite'!$C$3</definedName>
    <definedName name="DataFileName" localSheetId="39">'[2]RSE Lite'!$C$3</definedName>
    <definedName name="DataFileName" localSheetId="2">#REF!</definedName>
    <definedName name="DataFileName">'RSE Lite'!$C$3</definedName>
    <definedName name="DataFilePath">'RSE Lite'!$C$4</definedName>
    <definedName name="DecSun1" localSheetId="2">DATE(CalendarYear,12,1)-WEEKDAY(DATE(CalendarYear,12,1))+1</definedName>
    <definedName name="DecSun1">DATE(CalendarYear,12,1)-WEEKDAY(DATE(CalendarYear,12,1))+1</definedName>
    <definedName name="DELTA" localSheetId="28" hidden="1">{#N/A,#N/A,FALSE,"Sum6 (1)"}</definedName>
    <definedName name="DELTA" localSheetId="35" hidden="1">{#N/A,#N/A,FALSE,"Sum6 (1)"}</definedName>
    <definedName name="DELTA" localSheetId="19" hidden="1">{#N/A,#N/A,FALSE,"Sum6 (1)"}</definedName>
    <definedName name="DELTA" localSheetId="1" hidden="1">{#N/A,#N/A,FALSE,"Sum6 (1)"}</definedName>
    <definedName name="DELTA" localSheetId="39" hidden="1">{#N/A,#N/A,FALSE,"Sum6 (1)"}</definedName>
    <definedName name="DELTA" localSheetId="2" hidden="1">{#N/A,#N/A,FALSE,"Sum6 (1)"}</definedName>
    <definedName name="DELTA" hidden="1">{#N/A,#N/A,FALSE,"Sum6 (1)"}</definedName>
    <definedName name="dfd" hidden="1">40665.3713194444</definedName>
    <definedName name="disc_rate" localSheetId="2">'[3]RSE Lite'!$C$7</definedName>
    <definedName name="disc_rate">'RSE Lite'!$C$7</definedName>
    <definedName name="Discount_Base_Year" localSheetId="31">#REF!</definedName>
    <definedName name="Discount_Base_Year" localSheetId="17">#REF!</definedName>
    <definedName name="Discount_Base_Year" localSheetId="21">#REF!</definedName>
    <definedName name="Discount_Base_Year">#REF!</definedName>
    <definedName name="Discount_Rate" localSheetId="31">#REF!</definedName>
    <definedName name="Discount_Rate" localSheetId="17">#REF!</definedName>
    <definedName name="Discount_Rate" localSheetId="21">#REF!</definedName>
    <definedName name="Discount_Rate">#REF!</definedName>
    <definedName name="Dist_ExpIgnitions">'[11]Data, Validation'!$C$25</definedName>
    <definedName name="Dist_OtherHFTD">'[11]Data, Validation'!$C$23</definedName>
    <definedName name="Dist_OutageToIgnition">'[11]Data, Validation'!$C$24</definedName>
    <definedName name="Dist_Tier3">'[11]Data, Validation'!$C$22</definedName>
    <definedName name="dyfhn" localSheetId="28" hidden="1">{#N/A,#N/A,FALSE,"Aging Summary";#N/A,#N/A,FALSE,"Ratio Analysis";#N/A,#N/A,FALSE,"Test 120 Day Accts";#N/A,#N/A,FALSE,"Tickmarks"}</definedName>
    <definedName name="dyfhn" localSheetId="35" hidden="1">{#N/A,#N/A,FALSE,"Aging Summary";#N/A,#N/A,FALSE,"Ratio Analysis";#N/A,#N/A,FALSE,"Test 120 Day Accts";#N/A,#N/A,FALSE,"Tickmarks"}</definedName>
    <definedName name="dyfhn" localSheetId="19" hidden="1">{#N/A,#N/A,FALSE,"Aging Summary";#N/A,#N/A,FALSE,"Ratio Analysis";#N/A,#N/A,FALSE,"Test 120 Day Accts";#N/A,#N/A,FALSE,"Tickmarks"}</definedName>
    <definedName name="dyfhn" localSheetId="1" hidden="1">{#N/A,#N/A,FALSE,"Aging Summary";#N/A,#N/A,FALSE,"Ratio Analysis";#N/A,#N/A,FALSE,"Test 120 Day Accts";#N/A,#N/A,FALSE,"Tickmarks"}</definedName>
    <definedName name="dyfhn" localSheetId="39"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e" localSheetId="28" hidden="1">{#N/A,#N/A,FALSE,"CTC Summary - EOY";#N/A,#N/A,FALSE,"CTC Summary - Wtavg"}</definedName>
    <definedName name="e" localSheetId="35" hidden="1">{#N/A,#N/A,FALSE,"CTC Summary - EOY";#N/A,#N/A,FALSE,"CTC Summary - Wtavg"}</definedName>
    <definedName name="e" localSheetId="19" hidden="1">{#N/A,#N/A,FALSE,"CTC Summary - EOY";#N/A,#N/A,FALSE,"CTC Summary - Wtavg"}</definedName>
    <definedName name="e" localSheetId="1" hidden="1">{#N/A,#N/A,FALSE,"CTC Summary - EOY";#N/A,#N/A,FALSE,"CTC Summary - Wtavg"}</definedName>
    <definedName name="e" localSheetId="39" hidden="1">{#N/A,#N/A,FALSE,"CTC Summary - EOY";#N/A,#N/A,FALSE,"CTC Summary - Wtavg"}</definedName>
    <definedName name="e" localSheetId="2" hidden="1">{#N/A,#N/A,FALSE,"CTC Summary - EOY";#N/A,#N/A,FALSE,"CTC Summary - Wtavg"}</definedName>
    <definedName name="e" hidden="1">{#N/A,#N/A,FALSE,"CTC Summary - EOY";#N/A,#N/A,FALSE,"CTC Summary - Wtavg"}</definedName>
    <definedName name="e_1" localSheetId="28" hidden="1">{#N/A,#N/A,FALSE,"CTC Summary - EOY";#N/A,#N/A,FALSE,"CTC Summary - Wtavg"}</definedName>
    <definedName name="e_1" localSheetId="35" hidden="1">{#N/A,#N/A,FALSE,"CTC Summary - EOY";#N/A,#N/A,FALSE,"CTC Summary - Wtavg"}</definedName>
    <definedName name="e_1" localSheetId="19" hidden="1">{#N/A,#N/A,FALSE,"CTC Summary - EOY";#N/A,#N/A,FALSE,"CTC Summary - Wtavg"}</definedName>
    <definedName name="e_1" localSheetId="1" hidden="1">{#N/A,#N/A,FALSE,"CTC Summary - EOY";#N/A,#N/A,FALSE,"CTC Summary - Wtavg"}</definedName>
    <definedName name="e_1" localSheetId="39" hidden="1">{#N/A,#N/A,FALSE,"CTC Summary - EOY";#N/A,#N/A,FALSE,"CTC Summary - Wtavg"}</definedName>
    <definedName name="e_1" localSheetId="2" hidden="1">{#N/A,#N/A,FALSE,"CTC Summary - EOY";#N/A,#N/A,FALSE,"CTC Summary - Wtavg"}</definedName>
    <definedName name="e_1" hidden="1">{#N/A,#N/A,FALSE,"CTC Summary - EOY";#N/A,#N/A,FALSE,"CTC Summary - Wtavg"}</definedName>
    <definedName name="e_2" localSheetId="28" hidden="1">{#N/A,#N/A,FALSE,"CTC Summary - EOY";#N/A,#N/A,FALSE,"CTC Summary - Wtavg"}</definedName>
    <definedName name="e_2" localSheetId="35" hidden="1">{#N/A,#N/A,FALSE,"CTC Summary - EOY";#N/A,#N/A,FALSE,"CTC Summary - Wtavg"}</definedName>
    <definedName name="e_2" localSheetId="19" hidden="1">{#N/A,#N/A,FALSE,"CTC Summary - EOY";#N/A,#N/A,FALSE,"CTC Summary - Wtavg"}</definedName>
    <definedName name="e_2" localSheetId="1" hidden="1">{#N/A,#N/A,FALSE,"CTC Summary - EOY";#N/A,#N/A,FALSE,"CTC Summary - Wtavg"}</definedName>
    <definedName name="e_2" localSheetId="39" hidden="1">{#N/A,#N/A,FALSE,"CTC Summary - EOY";#N/A,#N/A,FALSE,"CTC Summary - Wtavg"}</definedName>
    <definedName name="e_2" localSheetId="2" hidden="1">{#N/A,#N/A,FALSE,"CTC Summary - EOY";#N/A,#N/A,FALSE,"CTC Summary - Wtavg"}</definedName>
    <definedName name="e_2" hidden="1">{#N/A,#N/A,FALSE,"CTC Summary - EOY";#N/A,#N/A,FALSE,"CTC Summary - Wtavg"}</definedName>
    <definedName name="e_3" localSheetId="28" hidden="1">{#N/A,#N/A,FALSE,"CTC Summary - EOY";#N/A,#N/A,FALSE,"CTC Summary - Wtavg"}</definedName>
    <definedName name="e_3" localSheetId="35" hidden="1">{#N/A,#N/A,FALSE,"CTC Summary - EOY";#N/A,#N/A,FALSE,"CTC Summary - Wtavg"}</definedName>
    <definedName name="e_3" localSheetId="19" hidden="1">{#N/A,#N/A,FALSE,"CTC Summary - EOY";#N/A,#N/A,FALSE,"CTC Summary - Wtavg"}</definedName>
    <definedName name="e_3" localSheetId="1" hidden="1">{#N/A,#N/A,FALSE,"CTC Summary - EOY";#N/A,#N/A,FALSE,"CTC Summary - Wtavg"}</definedName>
    <definedName name="e_3" localSheetId="39" hidden="1">{#N/A,#N/A,FALSE,"CTC Summary - EOY";#N/A,#N/A,FALSE,"CTC Summary - Wtavg"}</definedName>
    <definedName name="e_3" localSheetId="2" hidden="1">{#N/A,#N/A,FALSE,"CTC Summary - EOY";#N/A,#N/A,FALSE,"CTC Summary - Wtavg"}</definedName>
    <definedName name="e_3" hidden="1">{#N/A,#N/A,FALSE,"CTC Summary - EOY";#N/A,#N/A,FALSE,"CTC Summary - Wtavg"}</definedName>
    <definedName name="ED" hidden="1">"3W3Y8WU9D4KB8I8XZYLB5WWMT"</definedName>
    <definedName name="ee" localSheetId="28" hidden="1">{"PI_Data",#N/A,TRUE,"P&amp;I Data"}</definedName>
    <definedName name="ee" localSheetId="35" hidden="1">{"PI_Data",#N/A,TRUE,"P&amp;I Data"}</definedName>
    <definedName name="ee" localSheetId="19" hidden="1">{"PI_Data",#N/A,TRUE,"P&amp;I Data"}</definedName>
    <definedName name="ee" localSheetId="1" hidden="1">{"PI_Data",#N/A,TRUE,"P&amp;I Data"}</definedName>
    <definedName name="ee" localSheetId="39" hidden="1">{"PI_Data",#N/A,TRUE,"P&amp;I Data"}</definedName>
    <definedName name="ee" localSheetId="2" hidden="1">{"PI_Data",#N/A,TRUE,"P&amp;I Data"}</definedName>
    <definedName name="ee" hidden="1">{"PI_Data",#N/A,TRUE,"P&amp;I Data"}</definedName>
    <definedName name="ef" localSheetId="28" hidden="1">{"PI_Data",#N/A,TRUE,"P&amp;I Data"}</definedName>
    <definedName name="ef" localSheetId="35" hidden="1">{"PI_Data",#N/A,TRUE,"P&amp;I Data"}</definedName>
    <definedName name="ef" localSheetId="19" hidden="1">{"PI_Data",#N/A,TRUE,"P&amp;I Data"}</definedName>
    <definedName name="ef" localSheetId="1" hidden="1">{"PI_Data",#N/A,TRUE,"P&amp;I Data"}</definedName>
    <definedName name="ef" localSheetId="39" hidden="1">{"PI_Data",#N/A,TRUE,"P&amp;I Data"}</definedName>
    <definedName name="ef" localSheetId="2" hidden="1">{"PI_Data",#N/A,TRUE,"P&amp;I Data"}</definedName>
    <definedName name="ef" hidden="1">{"PI_Data",#N/A,TRUE,"P&amp;I Data"}</definedName>
    <definedName name="Electrical" localSheetId="28" hidden="1">{#N/A,#N/A,TRUE,"Task Status";#N/A,#N/A,TRUE,"Document Status";#N/A,#N/A,TRUE,"Percent Complete";#N/A,#N/A,TRUE,"Manhour Sum"}</definedName>
    <definedName name="Electrical" localSheetId="35" hidden="1">{#N/A,#N/A,TRUE,"Task Status";#N/A,#N/A,TRUE,"Document Status";#N/A,#N/A,TRUE,"Percent Complete";#N/A,#N/A,TRUE,"Manhour Sum"}</definedName>
    <definedName name="Electrical" localSheetId="19" hidden="1">{#N/A,#N/A,TRUE,"Task Status";#N/A,#N/A,TRUE,"Document Status";#N/A,#N/A,TRUE,"Percent Complete";#N/A,#N/A,TRUE,"Manhour Sum"}</definedName>
    <definedName name="Electrical" localSheetId="1" hidden="1">{#N/A,#N/A,TRUE,"Task Status";#N/A,#N/A,TRUE,"Document Status";#N/A,#N/A,TRUE,"Percent Complete";#N/A,#N/A,TRUE,"Manhour Sum"}</definedName>
    <definedName name="Electrical" localSheetId="39" hidden="1">{#N/A,#N/A,TRUE,"Task Status";#N/A,#N/A,TRUE,"Document Status";#N/A,#N/A,TRUE,"Percent Complete";#N/A,#N/A,TRUE,"Manhour Sum"}</definedName>
    <definedName name="Electrical" localSheetId="2"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'RSE Lite'!$C$5</definedName>
    <definedName name="F" localSheetId="28" hidden="1">{#N/A,#N/A,FALSE,"CTC Summary - EOY";#N/A,#N/A,FALSE,"CTC Summary - Wtavg"}</definedName>
    <definedName name="F" localSheetId="35" hidden="1">{#N/A,#N/A,FALSE,"CTC Summary - EOY";#N/A,#N/A,FALSE,"CTC Summary - Wtavg"}</definedName>
    <definedName name="F" localSheetId="19" hidden="1">{#N/A,#N/A,FALSE,"CTC Summary - EOY";#N/A,#N/A,FALSE,"CTC Summary - Wtavg"}</definedName>
    <definedName name="F" localSheetId="1" hidden="1">{#N/A,#N/A,FALSE,"CTC Summary - EOY";#N/A,#N/A,FALSE,"CTC Summary - Wtavg"}</definedName>
    <definedName name="F" localSheetId="39" hidden="1">{#N/A,#N/A,FALSE,"CTC Summary - EOY";#N/A,#N/A,FALSE,"CTC Summary - Wtavg"}</definedName>
    <definedName name="F" localSheetId="2" hidden="1">{#N/A,#N/A,FALSE,"CTC Summary - EOY";#N/A,#N/A,FALSE,"CTC Summary - Wtavg"}</definedName>
    <definedName name="F" hidden="1">{#N/A,#N/A,FALSE,"CTC Summary - EOY";#N/A,#N/A,FALSE,"CTC Summary - Wtavg"}</definedName>
    <definedName name="FebSun1" localSheetId="2">DATE(CalendarYear,2,1)-WEEKDAY(DATE(CalendarYear,2,1))+1</definedName>
    <definedName name="FebSun1">DATE(CalendarYear,2,1)-WEEKDAY(DATE(CalendarYear,2,1))+1</definedName>
    <definedName name="FERC" localSheetId="28" hidden="1">{#N/A,#N/A,FALSE,"CTC Summary - EOY";#N/A,#N/A,FALSE,"CTC Summary - Wtavg"}</definedName>
    <definedName name="FERC" localSheetId="35" hidden="1">{#N/A,#N/A,FALSE,"CTC Summary - EOY";#N/A,#N/A,FALSE,"CTC Summary - Wtavg"}</definedName>
    <definedName name="FERC" localSheetId="19" hidden="1">{#N/A,#N/A,FALSE,"CTC Summary - EOY";#N/A,#N/A,FALSE,"CTC Summary - Wtavg"}</definedName>
    <definedName name="FERC" localSheetId="1" hidden="1">{#N/A,#N/A,FALSE,"CTC Summary - EOY";#N/A,#N/A,FALSE,"CTC Summary - Wtavg"}</definedName>
    <definedName name="FERC" localSheetId="39" hidden="1">{#N/A,#N/A,FALSE,"CTC Summary - EOY";#N/A,#N/A,FALSE,"CTC Summary - Wtavg"}</definedName>
    <definedName name="FERC" localSheetId="2" hidden="1">{#N/A,#N/A,FALSE,"CTC Summary - EOY";#N/A,#N/A,FALSE,"CTC Summary - Wtavg"}</definedName>
    <definedName name="FERC" hidden="1">{#N/A,#N/A,FALSE,"CTC Summary - EOY";#N/A,#N/A,FALSE,"CTC Summary - Wtavg"}</definedName>
    <definedName name="ff" localSheetId="28" hidden="1">{#N/A,#N/A,FALSE,"CTC Summary - EOY";#N/A,#N/A,FALSE,"CTC Summary - Wtavg"}</definedName>
    <definedName name="ff" localSheetId="35" hidden="1">{#N/A,#N/A,FALSE,"CTC Summary - EOY";#N/A,#N/A,FALSE,"CTC Summary - Wtavg"}</definedName>
    <definedName name="ff" localSheetId="19" hidden="1">{#N/A,#N/A,FALSE,"CTC Summary - EOY";#N/A,#N/A,FALSE,"CTC Summary - Wtavg"}</definedName>
    <definedName name="ff" localSheetId="1" hidden="1">{#N/A,#N/A,FALSE,"CTC Summary - EOY";#N/A,#N/A,FALSE,"CTC Summary - Wtavg"}</definedName>
    <definedName name="ff" localSheetId="39" hidden="1">{#N/A,#N/A,FALSE,"CTC Summary - EOY";#N/A,#N/A,FALSE,"CTC Summary - Wtavg"}</definedName>
    <definedName name="ff" localSheetId="2" hidden="1">{#N/A,#N/A,FALSE,"CTC Summary - EOY";#N/A,#N/A,FALSE,"CTC Summary - Wtavg"}</definedName>
    <definedName name="ff" hidden="1">{#N/A,#N/A,FALSE,"CTC Summary - EOY";#N/A,#N/A,FALSE,"CTC Summary - Wtavg"}</definedName>
    <definedName name="fg" localSheetId="28" hidden="1">{#N/A,#N/A,FALSE,"Aging Summary";#N/A,#N/A,FALSE,"Ratio Analysis";#N/A,#N/A,FALSE,"Test 120 Day Accts";#N/A,#N/A,FALSE,"Tickmarks"}</definedName>
    <definedName name="fg" localSheetId="35" hidden="1">{#N/A,#N/A,FALSE,"Aging Summary";#N/A,#N/A,FALSE,"Ratio Analysis";#N/A,#N/A,FALSE,"Test 120 Day Accts";#N/A,#N/A,FALSE,"Tickmarks"}</definedName>
    <definedName name="fg" localSheetId="19" hidden="1">{#N/A,#N/A,FALSE,"Aging Summary";#N/A,#N/A,FALSE,"Ratio Analysis";#N/A,#N/A,FALSE,"Test 120 Day Accts";#N/A,#N/A,FALSE,"Tickmarks"}</definedName>
    <definedName name="fg" localSheetId="1" hidden="1">{#N/A,#N/A,FALSE,"Aging Summary";#N/A,#N/A,FALSE,"Ratio Analysis";#N/A,#N/A,FALSE,"Test 120 Day Accts";#N/A,#N/A,FALSE,"Tickmarks"}</definedName>
    <definedName name="fg" localSheetId="39" hidden="1">{#N/A,#N/A,FALSE,"Aging Summary";#N/A,#N/A,FALSE,"Ratio Analysis";#N/A,#N/A,FALSE,"Test 120 Day Accts";#N/A,#N/A,FALSE,"Tickmarks"}</definedName>
    <definedName name="fg" localSheetId="2" hidden="1">{#N/A,#N/A,FALSE,"Aging Summary";#N/A,#N/A,FALSE,"Ratio Analysis";#N/A,#N/A,FALSE,"Test 120 Day Accts";#N/A,#N/A,FALSE,"Tickmarks"}</definedName>
    <definedName name="fg" hidden="1">{#N/A,#N/A,FALSE,"Aging Summary";#N/A,#N/A,FALSE,"Ratio Analysis";#N/A,#N/A,FALSE,"Test 120 Day Accts";#N/A,#N/A,FALSE,"Tickmarks"}</definedName>
    <definedName name="fgn"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9" hidden="1">#REF!</definedName>
    <definedName name="Fill_old" localSheetId="1" hidden="1">#REF!</definedName>
    <definedName name="Fill_old" localSheetId="39" hidden="1">#REF!</definedName>
    <definedName name="Fill_old" localSheetId="2" hidden="1">#REF!</definedName>
    <definedName name="Fill_old" hidden="1">#REF!</definedName>
    <definedName name="Fire_Zone">'[5]Substation Ranking'!$P$7:$P$943</definedName>
    <definedName name="foo"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9" hidden="1">#REF!</definedName>
    <definedName name="FormsFlowWorkbook" localSheetId="1" hidden="1">#REF!</definedName>
    <definedName name="FormsFlowWorkbook" localSheetId="39" hidden="1">#REF!</definedName>
    <definedName name="FormsFlowWorkbook" localSheetId="2" hidden="1">#REF!</definedName>
    <definedName name="FormsFlowWorkbook" hidden="1">#REF!</definedName>
    <definedName name="g" localSheetId="28" hidden="1">{#N/A,#N/A,FALSE,"Aging Summary";#N/A,#N/A,FALSE,"Ratio Analysis";#N/A,#N/A,FALSE,"Test 120 Day Accts";#N/A,#N/A,FALSE,"Tickmarks"}</definedName>
    <definedName name="g" localSheetId="35" hidden="1">{#N/A,#N/A,FALSE,"Aging Summary";#N/A,#N/A,FALSE,"Ratio Analysis";#N/A,#N/A,FALSE,"Test 120 Day Accts";#N/A,#N/A,FALSE,"Tickmarks"}</definedName>
    <definedName name="g" localSheetId="19" hidden="1">{#N/A,#N/A,FALSE,"Aging Summary";#N/A,#N/A,FALSE,"Ratio Analysis";#N/A,#N/A,FALSE,"Test 120 Day Accts";#N/A,#N/A,FALSE,"Tickmarks"}</definedName>
    <definedName name="g" localSheetId="1" hidden="1">{#N/A,#N/A,FALSE,"Aging Summary";#N/A,#N/A,FALSE,"Ratio Analysis";#N/A,#N/A,FALSE,"Test 120 Day Accts";#N/A,#N/A,FALSE,"Tickmarks"}</definedName>
    <definedName name="g" localSheetId="39"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asReport" localSheetId="28" hidden="1">{#N/A,#N/A,FALSE,"CTC Summary - EOY";#N/A,#N/A,FALSE,"CTC Summary - Wtavg"}</definedName>
    <definedName name="GasReport" localSheetId="35" hidden="1">{#N/A,#N/A,FALSE,"CTC Summary - EOY";#N/A,#N/A,FALSE,"CTC Summary - Wtavg"}</definedName>
    <definedName name="GasReport" localSheetId="19" hidden="1">{#N/A,#N/A,FALSE,"CTC Summary - EOY";#N/A,#N/A,FALSE,"CTC Summary - Wtavg"}</definedName>
    <definedName name="GasReport" localSheetId="1" hidden="1">{#N/A,#N/A,FALSE,"CTC Summary - EOY";#N/A,#N/A,FALSE,"CTC Summary - Wtavg"}</definedName>
    <definedName name="GasReport" localSheetId="39" hidden="1">{#N/A,#N/A,FALSE,"CTC Summary - EOY";#N/A,#N/A,FALSE,"CTC Summary - Wtavg"}</definedName>
    <definedName name="GasReport" localSheetId="2" hidden="1">{#N/A,#N/A,FALSE,"CTC Summary - EOY";#N/A,#N/A,FALSE,"CTC Summary - Wtavg"}</definedName>
    <definedName name="GasReport" hidden="1">{#N/A,#N/A,FALSE,"CTC Summary - EOY";#N/A,#N/A,FALSE,"CTC Summary - Wtavg"}</definedName>
    <definedName name="GG" localSheetId="28" hidden="1">{#N/A,#N/A,FALSE,"Aging Summary";#N/A,#N/A,FALSE,"Ratio Analysis";#N/A,#N/A,FALSE,"Test 120 Day Accts";#N/A,#N/A,FALSE,"Tickmarks"}</definedName>
    <definedName name="GG" localSheetId="35" hidden="1">{#N/A,#N/A,FALSE,"Aging Summary";#N/A,#N/A,FALSE,"Ratio Analysis";#N/A,#N/A,FALSE,"Test 120 Day Accts";#N/A,#N/A,FALSE,"Tickmarks"}</definedName>
    <definedName name="GG" localSheetId="19" hidden="1">{#N/A,#N/A,FALSE,"Aging Summary";#N/A,#N/A,FALSE,"Ratio Analysis";#N/A,#N/A,FALSE,"Test 120 Day Accts";#N/A,#N/A,FALSE,"Tickmarks"}</definedName>
    <definedName name="GG" localSheetId="1" hidden="1">{#N/A,#N/A,FALSE,"Aging Summary";#N/A,#N/A,FALSE,"Ratio Analysis";#N/A,#N/A,FALSE,"Test 120 Day Accts";#N/A,#N/A,FALSE,"Tickmarks"}</definedName>
    <definedName name="GG" localSheetId="39" hidden="1">{#N/A,#N/A,FALSE,"Aging Summary";#N/A,#N/A,FALSE,"Ratio Analysis";#N/A,#N/A,FALSE,"Test 120 Day Accts";#N/A,#N/A,FALSE,"Tickmarks"}</definedName>
    <definedName name="GG" localSheetId="2" hidden="1">{#N/A,#N/A,FALSE,"Aging Summary";#N/A,#N/A,FALSE,"Ratio Analysis";#N/A,#N/A,FALSE,"Test 120 Day Accts";#N/A,#N/A,FALSE,"Tickmarks"}</definedName>
    <definedName name="GG" hidden="1">{#N/A,#N/A,FALSE,"Aging Summary";#N/A,#N/A,FALSE,"Ratio Analysis";#N/A,#N/A,FALSE,"Test 120 Day Accts";#N/A,#N/A,FALSE,"Tickmarks"}</definedName>
    <definedName name="gggg"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28" hidden="1">{#N/A,#N/A,FALSE,"F. Tax Analysis";#N/A,#N/A,FALSE,"G. Bond Analysis";#N/A,#N/A,FALSE,"H. Insurance Analysis"}</definedName>
    <definedName name="gonogo" localSheetId="35" hidden="1">{#N/A,#N/A,FALSE,"F. Tax Analysis";#N/A,#N/A,FALSE,"G. Bond Analysis";#N/A,#N/A,FALSE,"H. Insurance Analysis"}</definedName>
    <definedName name="gonogo" localSheetId="19" hidden="1">{#N/A,#N/A,FALSE,"F. Tax Analysis";#N/A,#N/A,FALSE,"G. Bond Analysis";#N/A,#N/A,FALSE,"H. Insurance Analysis"}</definedName>
    <definedName name="gonogo" localSheetId="1" hidden="1">{#N/A,#N/A,FALSE,"F. Tax Analysis";#N/A,#N/A,FALSE,"G. Bond Analysis";#N/A,#N/A,FALSE,"H. Insurance Analysis"}</definedName>
    <definedName name="gonogo" localSheetId="39" hidden="1">{#N/A,#N/A,FALSE,"F. Tax Analysis";#N/A,#N/A,FALSE,"G. Bond Analysis";#N/A,#N/A,FALSE,"H. Insurance Analysis"}</definedName>
    <definedName name="gonogo" localSheetId="2" hidden="1">{#N/A,#N/A,FALSE,"F. Tax Analysis";#N/A,#N/A,FALSE,"G. Bond Analysis";#N/A,#N/A,FALSE,"H. Insurance Analysis"}</definedName>
    <definedName name="gonogo" hidden="1">{#N/A,#N/A,FALSE,"F. Tax Analysis";#N/A,#N/A,FALSE,"G. Bond Analysis";#N/A,#N/A,FALSE,"H. Insurance Analysis"}</definedName>
    <definedName name="haroldharold" localSheetId="28" hidden="1">{"PI_Data",#N/A,TRUE,"P&amp;I Data"}</definedName>
    <definedName name="haroldharold" localSheetId="35" hidden="1">{"PI_Data",#N/A,TRUE,"P&amp;I Data"}</definedName>
    <definedName name="haroldharold" localSheetId="19" hidden="1">{"PI_Data",#N/A,TRUE,"P&amp;I Data"}</definedName>
    <definedName name="haroldharold" localSheetId="1" hidden="1">{"PI_Data",#N/A,TRUE,"P&amp;I Data"}</definedName>
    <definedName name="haroldharold" localSheetId="39" hidden="1">{"PI_Data",#N/A,TRUE,"P&amp;I Data"}</definedName>
    <definedName name="haroldharold" localSheetId="2" hidden="1">{"PI_Data",#N/A,TRUE,"P&amp;I Data"}</definedName>
    <definedName name="haroldharold" hidden="1">{"PI_Data",#N/A,TRUE,"P&amp;I Data"}</definedName>
    <definedName name="heat_val">1.02</definedName>
    <definedName name="hh" localSheetId="28" hidden="1">{#N/A,#N/A,FALSE,"CTC Summary - EOY";#N/A,#N/A,FALSE,"CTC Summary - Wtavg"}</definedName>
    <definedName name="hh" localSheetId="35" hidden="1">{#N/A,#N/A,FALSE,"CTC Summary - EOY";#N/A,#N/A,FALSE,"CTC Summary - Wtavg"}</definedName>
    <definedName name="hh" localSheetId="19" hidden="1">{#N/A,#N/A,FALSE,"CTC Summary - EOY";#N/A,#N/A,FALSE,"CTC Summary - Wtavg"}</definedName>
    <definedName name="hh" localSheetId="1" hidden="1">{#N/A,#N/A,FALSE,"CTC Summary - EOY";#N/A,#N/A,FALSE,"CTC Summary - Wtavg"}</definedName>
    <definedName name="hh" localSheetId="39" hidden="1">{#N/A,#N/A,FALSE,"CTC Summary - EOY";#N/A,#N/A,FALSE,"CTC Summary - Wtavg"}</definedName>
    <definedName name="hh" localSheetId="2" hidden="1">{#N/A,#N/A,FALSE,"CTC Summary - EOY";#N/A,#N/A,FALSE,"CTC Summary - Wtavg"}</definedName>
    <definedName name="hh" hidden="1">{#N/A,#N/A,FALSE,"CTC Summary - EOY";#N/A,#N/A,FALSE,"CTC Summary - Wtavg"}</definedName>
    <definedName name="hj" localSheetId="28" hidden="1">{"PI_Data",#N/A,TRUE,"P&amp;I Data"}</definedName>
    <definedName name="hj" localSheetId="35" hidden="1">{"PI_Data",#N/A,TRUE,"P&amp;I Data"}</definedName>
    <definedName name="hj" localSheetId="19" hidden="1">{"PI_Data",#N/A,TRUE,"P&amp;I Data"}</definedName>
    <definedName name="hj" localSheetId="1" hidden="1">{"PI_Data",#N/A,TRUE,"P&amp;I Data"}</definedName>
    <definedName name="hj" localSheetId="39" hidden="1">{"PI_Data",#N/A,TRUE,"P&amp;I Data"}</definedName>
    <definedName name="hj" localSheetId="2" hidden="1">{"PI_Data",#N/A,TRUE,"P&amp;I Data"}</definedName>
    <definedName name="hj" hidden="1">{"PI_Data",#N/A,TRUE,"P&amp;I Data"}</definedName>
    <definedName name="HTM_Control2" localSheetId="28" hidden="1">{"'Summary'!$A$1:$J$24"}</definedName>
    <definedName name="HTM_Control2" localSheetId="35" hidden="1">{"'Summary'!$A$1:$J$24"}</definedName>
    <definedName name="HTM_Control2" localSheetId="19" hidden="1">{"'Summary'!$A$1:$J$24"}</definedName>
    <definedName name="HTM_Control2" localSheetId="39" hidden="1">{"'Summary'!$A$1:$J$24"}</definedName>
    <definedName name="HTM_Control2" localSheetId="2" hidden="1">{"'Summary'!$A$1:$J$24"}</definedName>
    <definedName name="HTM_Control2" hidden="1">{"'Summary'!$A$1:$J$24"}</definedName>
    <definedName name="HTML_CodePage" hidden="1">1252</definedName>
    <definedName name="HTML_Control" localSheetId="28" hidden="1">{"'Sheet1'!$A$1:$J$121"}</definedName>
    <definedName name="HTML_Control" localSheetId="35" hidden="1">{"'Sheet1'!$A$1:$J$121"}</definedName>
    <definedName name="HTML_Control" localSheetId="19" hidden="1">{"'Sheet1'!$A$1:$J$121"}</definedName>
    <definedName name="HTML_Control" localSheetId="39" hidden="1">{"'Sheet1'!$A$1:$J$121"}</definedName>
    <definedName name="HTML_Control" localSheetId="2" hidden="1">{"'Sheet1'!$A$1:$J$121"}</definedName>
    <definedName name="HTML_Control" hidden="1">{"'Sheet1'!$A$1:$J$121"}</definedName>
    <definedName name="HTML_Control2" localSheetId="28" hidden="1">{"'Summary'!$A$1:$J$24"}</definedName>
    <definedName name="HTML_Control2" localSheetId="35" hidden="1">{"'Summary'!$A$1:$J$24"}</definedName>
    <definedName name="HTML_Control2" localSheetId="19" hidden="1">{"'Summary'!$A$1:$J$24"}</definedName>
    <definedName name="HTML_Control2" localSheetId="39" hidden="1">{"'Summary'!$A$1:$J$24"}</definedName>
    <definedName name="HTML_Control2" localSheetId="2" hidden="1">{"'Summary'!$A$1:$J$24"}</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28" hidden="1">{#N/A,#N/A,FALSE,"ND Rev at Pres Rates";#N/A,#N/A,FALSE,"Res - Unadj sales";#N/A,#N/A,FALSE,"Small L&amp;P";#N/A,#N/A,FALSE,"Medium L&amp;P";#N/A,#N/A,FALSE,"E-19";#N/A,#N/A,FALSE,"E-20";#N/A,#N/A,FALSE,"Strtlts &amp; Standby";#N/A,#N/A,FALSE,"AG";#N/A,#N/A,FALSE,"A-RTP";#N/A,#N/A,FALSE,"Spec"}</definedName>
    <definedName name="huhnd" localSheetId="35" hidden="1">{#N/A,#N/A,FALSE,"ND Rev at Pres Rates";#N/A,#N/A,FALSE,"Res - Unadj sales";#N/A,#N/A,FALSE,"Small L&amp;P";#N/A,#N/A,FALSE,"Medium L&amp;P";#N/A,#N/A,FALSE,"E-19";#N/A,#N/A,FALSE,"E-20";#N/A,#N/A,FALSE,"Strtlts &amp; Standby";#N/A,#N/A,FALSE,"AG";#N/A,#N/A,FALSE,"A-RTP";#N/A,#N/A,FALSE,"Spec"}</definedName>
    <definedName name="huhnd" localSheetId="19" hidden="1">{#N/A,#N/A,FALSE,"ND Rev at Pres Rates";#N/A,#N/A,FALSE,"Res - Unadj sales";#N/A,#N/A,FALSE,"Small L&amp;P";#N/A,#N/A,FALSE,"Medium L&amp;P";#N/A,#N/A,FALSE,"E-19";#N/A,#N/A,FALSE,"E-20";#N/A,#N/A,FALSE,"Strtlts &amp; Standby";#N/A,#N/A,FALSE,"AG";#N/A,#N/A,FALSE,"A-RTP";#N/A,#N/A,FALSE,"Spec"}</definedName>
    <definedName name="huhnd" localSheetId="1" hidden="1">{#N/A,#N/A,FALSE,"ND Rev at Pres Rates";#N/A,#N/A,FALSE,"Res - Unadj sales";#N/A,#N/A,FALSE,"Small L&amp;P";#N/A,#N/A,FALSE,"Medium L&amp;P";#N/A,#N/A,FALSE,"E-19";#N/A,#N/A,FALSE,"E-20";#N/A,#N/A,FALSE,"Strtlts &amp; Standby";#N/A,#N/A,FALSE,"AG";#N/A,#N/A,FALSE,"A-RTP";#N/A,#N/A,FALSE,"Spec"}</definedName>
    <definedName name="huhnd" localSheetId="39"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28" hidden="1">{#N/A,#N/A,FALSE,"ND Rev at Pres Rates";#N/A,#N/A,FALSE,"Res - Unadj sales";#N/A,#N/A,FALSE,"Small L&amp;P";#N/A,#N/A,FALSE,"Medium L&amp;P";#N/A,#N/A,FALSE,"E-19";#N/A,#N/A,FALSE,"E-20";#N/A,#N/A,FALSE,"Strtlts &amp; Standby";#N/A,#N/A,FALSE,"AG";#N/A,#N/A,FALSE,"A-RTP";#N/A,#N/A,FALSE,"Spec"}</definedName>
    <definedName name="huhnd2" localSheetId="35" hidden="1">{#N/A,#N/A,FALSE,"ND Rev at Pres Rates";#N/A,#N/A,FALSE,"Res - Unadj sales";#N/A,#N/A,FALSE,"Small L&amp;P";#N/A,#N/A,FALSE,"Medium L&amp;P";#N/A,#N/A,FALSE,"E-19";#N/A,#N/A,FALSE,"E-20";#N/A,#N/A,FALSE,"Strtlts &amp; Standby";#N/A,#N/A,FALSE,"AG";#N/A,#N/A,FALSE,"A-RTP";#N/A,#N/A,FALSE,"Spec"}</definedName>
    <definedName name="huhnd2" localSheetId="19"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localSheetId="39"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28" hidden="1">{#N/A,#N/A,FALSE,"Workpaper Tables 4-1 &amp; 4-2";#N/A,#N/A,FALSE,"Revenue Allocation Results";#N/A,#N/A,FALSE,"FERC Rev @ PR";#N/A,#N/A,FALSE,"Distribution Revenue Allocation";#N/A,#N/A,FALSE,"Nonallocated Revenues ";#N/A,#N/A,FALSE,"2000mixuse";#N/A,#N/A,FALSE,"MC Revenues- 00 sales, 96 MC's"}</definedName>
    <definedName name="huhprint" localSheetId="35" hidden="1">{#N/A,#N/A,FALSE,"Workpaper Tables 4-1 &amp; 4-2";#N/A,#N/A,FALSE,"Revenue Allocation Results";#N/A,#N/A,FALSE,"FERC Rev @ PR";#N/A,#N/A,FALSE,"Distribution Revenue Allocation";#N/A,#N/A,FALSE,"Nonallocated Revenues ";#N/A,#N/A,FALSE,"2000mixuse";#N/A,#N/A,FALSE,"MC Revenues- 00 sales, 96 MC's"}</definedName>
    <definedName name="huhprint" localSheetId="19" hidden="1">{#N/A,#N/A,FALSE,"Workpaper Tables 4-1 &amp; 4-2";#N/A,#N/A,FALSE,"Revenue Allocation Results";#N/A,#N/A,FALSE,"FERC Rev @ PR";#N/A,#N/A,FALSE,"Distribution Revenue Allocation";#N/A,#N/A,FALSE,"Nonallocated Revenues ";#N/A,#N/A,FALSE,"2000mixuse";#N/A,#N/A,FALSE,"MC Revenues- 00 sales, 96 MC's"}</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localSheetId="39"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28" hidden="1">{#N/A,#N/A,FALSE,"RRQ inputs ";#N/A,#N/A,FALSE,"FERC Rev @ PR";#N/A,#N/A,FALSE,"Distribution Revenue Allocation";#N/A,#N/A,FALSE,"Nonallocated Revenues";#N/A,#N/A,FALSE,"MC Revenues-03 sales, 96 MC's";#N/A,#N/A,FALSE,"FTA"}</definedName>
    <definedName name="huhrevalloc" localSheetId="35" hidden="1">{#N/A,#N/A,FALSE,"RRQ inputs ";#N/A,#N/A,FALSE,"FERC Rev @ PR";#N/A,#N/A,FALSE,"Distribution Revenue Allocation";#N/A,#N/A,FALSE,"Nonallocated Revenues";#N/A,#N/A,FALSE,"MC Revenues-03 sales, 96 MC's";#N/A,#N/A,FALSE,"FTA"}</definedName>
    <definedName name="huhrevalloc" localSheetId="19" hidden="1">{#N/A,#N/A,FALSE,"RRQ inputs ";#N/A,#N/A,FALSE,"FERC Rev @ PR";#N/A,#N/A,FALSE,"Distribution Revenue Allocation";#N/A,#N/A,FALSE,"Nonallocated Revenues";#N/A,#N/A,FALSE,"MC Revenues-03 sales, 96 MC's";#N/A,#N/A,FALSE,"FTA"}</definedName>
    <definedName name="huhrevalloc" localSheetId="1" hidden="1">{#N/A,#N/A,FALSE,"RRQ inputs ";#N/A,#N/A,FALSE,"FERC Rev @ PR";#N/A,#N/A,FALSE,"Distribution Revenue Allocation";#N/A,#N/A,FALSE,"Nonallocated Revenues";#N/A,#N/A,FALSE,"MC Revenues-03 sales, 96 MC's";#N/A,#N/A,FALSE,"FTA"}</definedName>
    <definedName name="huhrevalloc" localSheetId="39"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28" hidden="1">{#N/A,#N/A,FALSE,"ND Rev at Pres Rates";#N/A,#N/A,FALSE,"Res - Unadj";#N/A,#N/A,FALSE,"Small L&amp;P";#N/A,#N/A,FALSE,"Medium L&amp;P";#N/A,#N/A,FALSE,"E-19";#N/A,#N/A,FALSE,"E-20";#N/A,#N/A,FALSE,"A-RTP";#N/A,#N/A,FALSE,"Strtlts &amp; Standby";#N/A,#N/A,FALSE,"AG";#N/A,#N/A,FALSE,"2001mixeduse"}</definedName>
    <definedName name="huhschudel" localSheetId="35" hidden="1">{#N/A,#N/A,FALSE,"ND Rev at Pres Rates";#N/A,#N/A,FALSE,"Res - Unadj";#N/A,#N/A,FALSE,"Small L&amp;P";#N/A,#N/A,FALSE,"Medium L&amp;P";#N/A,#N/A,FALSE,"E-19";#N/A,#N/A,FALSE,"E-20";#N/A,#N/A,FALSE,"A-RTP";#N/A,#N/A,FALSE,"Strtlts &amp; Standby";#N/A,#N/A,FALSE,"AG";#N/A,#N/A,FALSE,"2001mixeduse"}</definedName>
    <definedName name="huhschudel" localSheetId="19" hidden="1">{#N/A,#N/A,FALSE,"ND Rev at Pres Rates";#N/A,#N/A,FALSE,"Res - Unadj";#N/A,#N/A,FALSE,"Small L&amp;P";#N/A,#N/A,FALSE,"Medium L&amp;P";#N/A,#N/A,FALSE,"E-19";#N/A,#N/A,FALSE,"E-20";#N/A,#N/A,FALSE,"A-RTP";#N/A,#N/A,FALSE,"Strtlts &amp; Standby";#N/A,#N/A,FALSE,"AG";#N/A,#N/A,FALSE,"2001mixeduse"}</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localSheetId="39"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28" hidden="1">{"PI_Data",#N/A,TRUE,"P&amp;I Data"}</definedName>
    <definedName name="ii" localSheetId="35" hidden="1">{"PI_Data",#N/A,TRUE,"P&amp;I Data"}</definedName>
    <definedName name="ii" localSheetId="19" hidden="1">{"PI_Data",#N/A,TRUE,"P&amp;I Data"}</definedName>
    <definedName name="ii" localSheetId="1" hidden="1">{"PI_Data",#N/A,TRUE,"P&amp;I Data"}</definedName>
    <definedName name="ii" localSheetId="39" hidden="1">{"PI_Data",#N/A,TRUE,"P&amp;I Data"}</definedName>
    <definedName name="ii" localSheetId="2"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28" hidden="1">{#N/A,#N/A,TRUE,"Task Status";#N/A,#N/A,TRUE,"Document Status";#N/A,#N/A,TRUE,"Percent Complete";#N/A,#N/A,TRUE,"Manhour Sum"}</definedName>
    <definedName name="j" localSheetId="35" hidden="1">{#N/A,#N/A,TRUE,"Task Status";#N/A,#N/A,TRUE,"Document Status";#N/A,#N/A,TRUE,"Percent Complete";#N/A,#N/A,TRUE,"Manhour Sum"}</definedName>
    <definedName name="j" localSheetId="19" hidden="1">{#N/A,#N/A,TRUE,"Task Status";#N/A,#N/A,TRUE,"Document Status";#N/A,#N/A,TRUE,"Percent Complete";#N/A,#N/A,TRUE,"Manhour Sum"}</definedName>
    <definedName name="j" localSheetId="1" hidden="1">{#N/A,#N/A,TRUE,"Task Status";#N/A,#N/A,TRUE,"Document Status";#N/A,#N/A,TRUE,"Percent Complete";#N/A,#N/A,TRUE,"Manhour Sum"}</definedName>
    <definedName name="j" localSheetId="39" hidden="1">{#N/A,#N/A,TRUE,"Task Status";#N/A,#N/A,TRUE,"Document Status";#N/A,#N/A,TRUE,"Percent Complete";#N/A,#N/A,TRUE,"Manhour Sum"}</definedName>
    <definedName name="j" localSheetId="2" hidden="1">{#N/A,#N/A,TRUE,"Task Status";#N/A,#N/A,TRUE,"Document Status";#N/A,#N/A,TRUE,"Percent Complete";#N/A,#N/A,TRUE,"Manhour Sum"}</definedName>
    <definedName name="j" hidden="1">{#N/A,#N/A,TRUE,"Task Status";#N/A,#N/A,TRUE,"Document Status";#N/A,#N/A,TRUE,"Percent Complete";#N/A,#N/A,TRUE,"Manhour Sum"}</definedName>
    <definedName name="JanSun1" localSheetId="2">DATE(CalendarYear,1,1)-WEEKDAY(DATE(CalendarYear,1,1))+1</definedName>
    <definedName name="JanSun1">DATE(CalendarYear,1,1)-WEEKDAY(DATE(CalendarYear,1,1))+1</definedName>
    <definedName name="Jeanne" localSheetId="19" hidden="1">#REF!</definedName>
    <definedName name="Jeanne" localSheetId="1" hidden="1">#REF!</definedName>
    <definedName name="Jeanne" localSheetId="39" hidden="1">#REF!</definedName>
    <definedName name="Jeanne" localSheetId="2" hidden="1">#REF!</definedName>
    <definedName name="Jeanne" hidden="1">#REF!</definedName>
    <definedName name="jhnhgg" localSheetId="28" hidden="1">{#N/A,#N/A,FALSE,"Aging Summary";#N/A,#N/A,FALSE,"Ratio Analysis";#N/A,#N/A,FALSE,"Test 120 Day Accts";#N/A,#N/A,FALSE,"Tickmarks"}</definedName>
    <definedName name="jhnhgg" localSheetId="35" hidden="1">{#N/A,#N/A,FALSE,"Aging Summary";#N/A,#N/A,FALSE,"Ratio Analysis";#N/A,#N/A,FALSE,"Test 120 Day Accts";#N/A,#N/A,FALSE,"Tickmarks"}</definedName>
    <definedName name="jhnhgg" localSheetId="19" hidden="1">{#N/A,#N/A,FALSE,"Aging Summary";#N/A,#N/A,FALSE,"Ratio Analysis";#N/A,#N/A,FALSE,"Test 120 Day Accts";#N/A,#N/A,FALSE,"Tickmarks"}</definedName>
    <definedName name="jhnhgg" localSheetId="1" hidden="1">{#N/A,#N/A,FALSE,"Aging Summary";#N/A,#N/A,FALSE,"Ratio Analysis";#N/A,#N/A,FALSE,"Test 120 Day Accts";#N/A,#N/A,FALSE,"Tickmarks"}</definedName>
    <definedName name="jhnhgg" localSheetId="39"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j" localSheetId="28" hidden="1">{#N/A,#N/A,FALSE,"CTC Summary - EOY";#N/A,#N/A,FALSE,"CTC Summary - Wtavg"}</definedName>
    <definedName name="jj" localSheetId="35" hidden="1">{#N/A,#N/A,FALSE,"CTC Summary - EOY";#N/A,#N/A,FALSE,"CTC Summary - Wtavg"}</definedName>
    <definedName name="jj" localSheetId="19" hidden="1">{#N/A,#N/A,FALSE,"CTC Summary - EOY";#N/A,#N/A,FALSE,"CTC Summary - Wtavg"}</definedName>
    <definedName name="jj" localSheetId="1" hidden="1">{#N/A,#N/A,FALSE,"CTC Summary - EOY";#N/A,#N/A,FALSE,"CTC Summary - Wtavg"}</definedName>
    <definedName name="jj" localSheetId="39" hidden="1">{#N/A,#N/A,FALSE,"CTC Summary - EOY";#N/A,#N/A,FALSE,"CTC Summary - Wtavg"}</definedName>
    <definedName name="jj" localSheetId="2" hidden="1">{#N/A,#N/A,FALSE,"CTC Summary - EOY";#N/A,#N/A,FALSE,"CTC Summary - Wtavg"}</definedName>
    <definedName name="jj" hidden="1">{#N/A,#N/A,FALSE,"CTC Summary - EOY";#N/A,#N/A,FALSE,"CTC Summary - Wtavg"}</definedName>
    <definedName name="jk" localSheetId="28" hidden="1">{#N/A,#N/A,FALSE,"CTC Summary - EOY";#N/A,#N/A,FALSE,"CTC Summary - Wtavg"}</definedName>
    <definedName name="jk" localSheetId="35" hidden="1">{#N/A,#N/A,FALSE,"CTC Summary - EOY";#N/A,#N/A,FALSE,"CTC Summary - Wtavg"}</definedName>
    <definedName name="jk" localSheetId="19" hidden="1">{#N/A,#N/A,FALSE,"CTC Summary - EOY";#N/A,#N/A,FALSE,"CTC Summary - Wtavg"}</definedName>
    <definedName name="jk" localSheetId="1" hidden="1">{#N/A,#N/A,FALSE,"CTC Summary - EOY";#N/A,#N/A,FALSE,"CTC Summary - Wtavg"}</definedName>
    <definedName name="jk" localSheetId="39" hidden="1">{#N/A,#N/A,FALSE,"CTC Summary - EOY";#N/A,#N/A,FALSE,"CTC Summary - Wtavg"}</definedName>
    <definedName name="jk" localSheetId="2" hidden="1">{#N/A,#N/A,FALSE,"CTC Summary - EOY";#N/A,#N/A,FALSE,"CTC Summary - Wtavg"}</definedName>
    <definedName name="jk" hidden="1">{#N/A,#N/A,FALSE,"CTC Summary - EOY";#N/A,#N/A,FALSE,"CTC Summary - Wtavg"}</definedName>
    <definedName name="JulSun1" localSheetId="2">DATE(CalendarYear,7,1)-WEEKDAY(DATE(CalendarYear,7,1))+1</definedName>
    <definedName name="JulSun1">DATE(CalendarYear,7,1)-WEEKDAY(DATE(CalendarYear,7,1))+1</definedName>
    <definedName name="July" localSheetId="28" hidden="1">{#N/A,#N/A,FALSE,"CTC Summary - EOY";#N/A,#N/A,FALSE,"CTC Summary - Wtavg"}</definedName>
    <definedName name="July" localSheetId="35" hidden="1">{#N/A,#N/A,FALSE,"CTC Summary - EOY";#N/A,#N/A,FALSE,"CTC Summary - Wtavg"}</definedName>
    <definedName name="July" localSheetId="19" hidden="1">{#N/A,#N/A,FALSE,"CTC Summary - EOY";#N/A,#N/A,FALSE,"CTC Summary - Wtavg"}</definedName>
    <definedName name="July" localSheetId="1" hidden="1">{#N/A,#N/A,FALSE,"CTC Summary - EOY";#N/A,#N/A,FALSE,"CTC Summary - Wtavg"}</definedName>
    <definedName name="July" localSheetId="39" hidden="1">{#N/A,#N/A,FALSE,"CTC Summary - EOY";#N/A,#N/A,FALSE,"CTC Summary - Wtavg"}</definedName>
    <definedName name="July" localSheetId="2" hidden="1">{#N/A,#N/A,FALSE,"CTC Summary - EOY";#N/A,#N/A,FALSE,"CTC Summary - Wtavg"}</definedName>
    <definedName name="July" hidden="1">{#N/A,#N/A,FALSE,"CTC Summary - EOY";#N/A,#N/A,FALSE,"CTC Summary - Wtavg"}</definedName>
    <definedName name="July_1" localSheetId="28" hidden="1">{#N/A,#N/A,FALSE,"CTC Summary - EOY";#N/A,#N/A,FALSE,"CTC Summary - Wtavg"}</definedName>
    <definedName name="July_1" localSheetId="35" hidden="1">{#N/A,#N/A,FALSE,"CTC Summary - EOY";#N/A,#N/A,FALSE,"CTC Summary - Wtavg"}</definedName>
    <definedName name="July_1" localSheetId="19" hidden="1">{#N/A,#N/A,FALSE,"CTC Summary - EOY";#N/A,#N/A,FALSE,"CTC Summary - Wtavg"}</definedName>
    <definedName name="July_1" localSheetId="1" hidden="1">{#N/A,#N/A,FALSE,"CTC Summary - EOY";#N/A,#N/A,FALSE,"CTC Summary - Wtavg"}</definedName>
    <definedName name="July_1" localSheetId="39" hidden="1">{#N/A,#N/A,FALSE,"CTC Summary - EOY";#N/A,#N/A,FALSE,"CTC Summary - Wtavg"}</definedName>
    <definedName name="July_1" localSheetId="2" hidden="1">{#N/A,#N/A,FALSE,"CTC Summary - EOY";#N/A,#N/A,FALSE,"CTC Summary - Wtavg"}</definedName>
    <definedName name="July_1" hidden="1">{#N/A,#N/A,FALSE,"CTC Summary - EOY";#N/A,#N/A,FALSE,"CTC Summary - Wtavg"}</definedName>
    <definedName name="July_2" localSheetId="28" hidden="1">{#N/A,#N/A,FALSE,"CTC Summary - EOY";#N/A,#N/A,FALSE,"CTC Summary - Wtavg"}</definedName>
    <definedName name="July_2" localSheetId="35" hidden="1">{#N/A,#N/A,FALSE,"CTC Summary - EOY";#N/A,#N/A,FALSE,"CTC Summary - Wtavg"}</definedName>
    <definedName name="July_2" localSheetId="19" hidden="1">{#N/A,#N/A,FALSE,"CTC Summary - EOY";#N/A,#N/A,FALSE,"CTC Summary - Wtavg"}</definedName>
    <definedName name="July_2" localSheetId="1" hidden="1">{#N/A,#N/A,FALSE,"CTC Summary - EOY";#N/A,#N/A,FALSE,"CTC Summary - Wtavg"}</definedName>
    <definedName name="July_2" localSheetId="39" hidden="1">{#N/A,#N/A,FALSE,"CTC Summary - EOY";#N/A,#N/A,FALSE,"CTC Summary - Wtavg"}</definedName>
    <definedName name="July_2" localSheetId="2" hidden="1">{#N/A,#N/A,FALSE,"CTC Summary - EOY";#N/A,#N/A,FALSE,"CTC Summary - Wtavg"}</definedName>
    <definedName name="July_2" hidden="1">{#N/A,#N/A,FALSE,"CTC Summary - EOY";#N/A,#N/A,FALSE,"CTC Summary - Wtavg"}</definedName>
    <definedName name="July_3" localSheetId="28" hidden="1">{#N/A,#N/A,FALSE,"CTC Summary - EOY";#N/A,#N/A,FALSE,"CTC Summary - Wtavg"}</definedName>
    <definedName name="July_3" localSheetId="35" hidden="1">{#N/A,#N/A,FALSE,"CTC Summary - EOY";#N/A,#N/A,FALSE,"CTC Summary - Wtavg"}</definedName>
    <definedName name="July_3" localSheetId="19" hidden="1">{#N/A,#N/A,FALSE,"CTC Summary - EOY";#N/A,#N/A,FALSE,"CTC Summary - Wtavg"}</definedName>
    <definedName name="July_3" localSheetId="1" hidden="1">{#N/A,#N/A,FALSE,"CTC Summary - EOY";#N/A,#N/A,FALSE,"CTC Summary - Wtavg"}</definedName>
    <definedName name="July_3" localSheetId="39" hidden="1">{#N/A,#N/A,FALSE,"CTC Summary - EOY";#N/A,#N/A,FALSE,"CTC Summary - Wtavg"}</definedName>
    <definedName name="July_3" localSheetId="2" hidden="1">{#N/A,#N/A,FALSE,"CTC Summary - EOY";#N/A,#N/A,FALSE,"CTC Summary - Wtavg"}</definedName>
    <definedName name="July_3" hidden="1">{#N/A,#N/A,FALSE,"CTC Summary - EOY";#N/A,#N/A,FALSE,"CTC Summary - Wtavg"}</definedName>
    <definedName name="June" localSheetId="28" hidden="1">{#N/A,#N/A,FALSE,"CTC Summary - EOY";#N/A,#N/A,FALSE,"CTC Summary - Wtavg"}</definedName>
    <definedName name="June" localSheetId="35" hidden="1">{#N/A,#N/A,FALSE,"CTC Summary - EOY";#N/A,#N/A,FALSE,"CTC Summary - Wtavg"}</definedName>
    <definedName name="June" localSheetId="19" hidden="1">{#N/A,#N/A,FALSE,"CTC Summary - EOY";#N/A,#N/A,FALSE,"CTC Summary - Wtavg"}</definedName>
    <definedName name="June" localSheetId="1" hidden="1">{#N/A,#N/A,FALSE,"CTC Summary - EOY";#N/A,#N/A,FALSE,"CTC Summary - Wtavg"}</definedName>
    <definedName name="June" localSheetId="39" hidden="1">{#N/A,#N/A,FALSE,"CTC Summary - EOY";#N/A,#N/A,FALSE,"CTC Summary - Wtavg"}</definedName>
    <definedName name="June" localSheetId="2" hidden="1">{#N/A,#N/A,FALSE,"CTC Summary - EOY";#N/A,#N/A,FALSE,"CTC Summary - Wtavg"}</definedName>
    <definedName name="June" hidden="1">{#N/A,#N/A,FALSE,"CTC Summary - EOY";#N/A,#N/A,FALSE,"CTC Summary - Wtavg"}</definedName>
    <definedName name="June_1" localSheetId="28" hidden="1">{#N/A,#N/A,FALSE,"CTC Summary - EOY";#N/A,#N/A,FALSE,"CTC Summary - Wtavg"}</definedName>
    <definedName name="June_1" localSheetId="35" hidden="1">{#N/A,#N/A,FALSE,"CTC Summary - EOY";#N/A,#N/A,FALSE,"CTC Summary - Wtavg"}</definedName>
    <definedName name="June_1" localSheetId="19" hidden="1">{#N/A,#N/A,FALSE,"CTC Summary - EOY";#N/A,#N/A,FALSE,"CTC Summary - Wtavg"}</definedName>
    <definedName name="June_1" localSheetId="1" hidden="1">{#N/A,#N/A,FALSE,"CTC Summary - EOY";#N/A,#N/A,FALSE,"CTC Summary - Wtavg"}</definedName>
    <definedName name="June_1" localSheetId="39" hidden="1">{#N/A,#N/A,FALSE,"CTC Summary - EOY";#N/A,#N/A,FALSE,"CTC Summary - Wtavg"}</definedName>
    <definedName name="June_1" localSheetId="2" hidden="1">{#N/A,#N/A,FALSE,"CTC Summary - EOY";#N/A,#N/A,FALSE,"CTC Summary - Wtavg"}</definedName>
    <definedName name="June_1" hidden="1">{#N/A,#N/A,FALSE,"CTC Summary - EOY";#N/A,#N/A,FALSE,"CTC Summary - Wtavg"}</definedName>
    <definedName name="June_2" localSheetId="28" hidden="1">{#N/A,#N/A,FALSE,"CTC Summary - EOY";#N/A,#N/A,FALSE,"CTC Summary - Wtavg"}</definedName>
    <definedName name="June_2" localSheetId="35" hidden="1">{#N/A,#N/A,FALSE,"CTC Summary - EOY";#N/A,#N/A,FALSE,"CTC Summary - Wtavg"}</definedName>
    <definedName name="June_2" localSheetId="19" hidden="1">{#N/A,#N/A,FALSE,"CTC Summary - EOY";#N/A,#N/A,FALSE,"CTC Summary - Wtavg"}</definedName>
    <definedName name="June_2" localSheetId="1" hidden="1">{#N/A,#N/A,FALSE,"CTC Summary - EOY";#N/A,#N/A,FALSE,"CTC Summary - Wtavg"}</definedName>
    <definedName name="June_2" localSheetId="39" hidden="1">{#N/A,#N/A,FALSE,"CTC Summary - EOY";#N/A,#N/A,FALSE,"CTC Summary - Wtavg"}</definedName>
    <definedName name="June_2" localSheetId="2" hidden="1">{#N/A,#N/A,FALSE,"CTC Summary - EOY";#N/A,#N/A,FALSE,"CTC Summary - Wtavg"}</definedName>
    <definedName name="June_2" hidden="1">{#N/A,#N/A,FALSE,"CTC Summary - EOY";#N/A,#N/A,FALSE,"CTC Summary - Wtavg"}</definedName>
    <definedName name="June_3" localSheetId="28" hidden="1">{#N/A,#N/A,FALSE,"CTC Summary - EOY";#N/A,#N/A,FALSE,"CTC Summary - Wtavg"}</definedName>
    <definedName name="June_3" localSheetId="35" hidden="1">{#N/A,#N/A,FALSE,"CTC Summary - EOY";#N/A,#N/A,FALSE,"CTC Summary - Wtavg"}</definedName>
    <definedName name="June_3" localSheetId="19" hidden="1">{#N/A,#N/A,FALSE,"CTC Summary - EOY";#N/A,#N/A,FALSE,"CTC Summary - Wtavg"}</definedName>
    <definedName name="June_3" localSheetId="1" hidden="1">{#N/A,#N/A,FALSE,"CTC Summary - EOY";#N/A,#N/A,FALSE,"CTC Summary - Wtavg"}</definedName>
    <definedName name="June_3" localSheetId="39" hidden="1">{#N/A,#N/A,FALSE,"CTC Summary - EOY";#N/A,#N/A,FALSE,"CTC Summary - Wtavg"}</definedName>
    <definedName name="June_3" localSheetId="2"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 localSheetId="2">DATE(CalendarYear,6,1)-WEEKDAY(DATE(CalendarYear,6,1))+1</definedName>
    <definedName name="JunSun1">DATE(CalendarYear,6,1)-WEEKDAY(DATE(CalendarYear,6,1))+1</definedName>
    <definedName name="K2_WBEVMODE" hidden="1">0</definedName>
    <definedName name="KK" localSheetId="28" hidden="1">{#N/A,#N/A,FALSE,"Aging Summary";#N/A,#N/A,FALSE,"Ratio Analysis";#N/A,#N/A,FALSE,"Test 120 Day Accts";#N/A,#N/A,FALSE,"Tickmarks"}</definedName>
    <definedName name="KK" localSheetId="35" hidden="1">{#N/A,#N/A,FALSE,"Aging Summary";#N/A,#N/A,FALSE,"Ratio Analysis";#N/A,#N/A,FALSE,"Test 120 Day Accts";#N/A,#N/A,FALSE,"Tickmarks"}</definedName>
    <definedName name="KK" localSheetId="19" hidden="1">{#N/A,#N/A,FALSE,"Aging Summary";#N/A,#N/A,FALSE,"Ratio Analysis";#N/A,#N/A,FALSE,"Test 120 Day Accts";#N/A,#N/A,FALSE,"Tickmarks"}</definedName>
    <definedName name="KK" localSheetId="1" hidden="1">{#N/A,#N/A,FALSE,"Aging Summary";#N/A,#N/A,FALSE,"Ratio Analysis";#N/A,#N/A,FALSE,"Test 120 Day Accts";#N/A,#N/A,FALSE,"Tickmarks"}</definedName>
    <definedName name="KK" localSheetId="39"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L" localSheetId="28" hidden="1">{"PI_Data",#N/A,TRUE,"P&amp;I Data"}</definedName>
    <definedName name="L" localSheetId="35" hidden="1">{"PI_Data",#N/A,TRUE,"P&amp;I Data"}</definedName>
    <definedName name="L" localSheetId="19" hidden="1">{"PI_Data",#N/A,TRUE,"P&amp;I Data"}</definedName>
    <definedName name="L" localSheetId="1" hidden="1">{"PI_Data",#N/A,TRUE,"P&amp;I Data"}</definedName>
    <definedName name="L" localSheetId="39" hidden="1">{"PI_Data",#N/A,TRUE,"P&amp;I Data"}</definedName>
    <definedName name="L" localSheetId="2" hidden="1">{"PI_Data",#N/A,TRUE,"P&amp;I Data"}</definedName>
    <definedName name="L" hidden="1">{"PI_Data",#N/A,TRUE,"P&amp;I Data"}</definedName>
    <definedName name="L2X" localSheetId="28" hidden="1">{"PI_Data",#N/A,TRUE,"P&amp;I Data"}</definedName>
    <definedName name="L2X" localSheetId="35" hidden="1">{"PI_Data",#N/A,TRUE,"P&amp;I Data"}</definedName>
    <definedName name="L2X" localSheetId="19" hidden="1">{"PI_Data",#N/A,TRUE,"P&amp;I Data"}</definedName>
    <definedName name="L2X" localSheetId="1" hidden="1">{"PI_Data",#N/A,TRUE,"P&amp;I Data"}</definedName>
    <definedName name="L2X" localSheetId="39" hidden="1">{"PI_Data",#N/A,TRUE,"P&amp;I Data"}</definedName>
    <definedName name="L2X" localSheetId="2" hidden="1">{"PI_Data",#N/A,TRUE,"P&amp;I Data"}</definedName>
    <definedName name="L2X" hidden="1">{"PI_Data",#N/A,TRUE,"P&amp;I Data"}</definedName>
    <definedName name="leaders" localSheetId="28" hidden="1">{#N/A,#N/A,FALSE,"Sum6 (1)"}</definedName>
    <definedName name="leaders" localSheetId="35" hidden="1">{#N/A,#N/A,FALSE,"Sum6 (1)"}</definedName>
    <definedName name="leaders" localSheetId="19" hidden="1">{#N/A,#N/A,FALSE,"Sum6 (1)"}</definedName>
    <definedName name="leaders" localSheetId="1" hidden="1">{#N/A,#N/A,FALSE,"Sum6 (1)"}</definedName>
    <definedName name="leaders" localSheetId="39" hidden="1">{#N/A,#N/A,FALSE,"Sum6 (1)"}</definedName>
    <definedName name="leaders" localSheetId="2" hidden="1">{#N/A,#N/A,FALSE,"Sum6 (1)"}</definedName>
    <definedName name="leaders" hidden="1">{#N/A,#N/A,FALSE,"Sum6 (1)"}</definedName>
    <definedName name="leroy" localSheetId="28" hidden="1">{#N/A,#N/A,TRUE,"Task Status";#N/A,#N/A,TRUE,"Document Status";#N/A,#N/A,TRUE,"Percent Complete";#N/A,#N/A,TRUE,"Manhour Sum"}</definedName>
    <definedName name="leroy" localSheetId="35" hidden="1">{#N/A,#N/A,TRUE,"Task Status";#N/A,#N/A,TRUE,"Document Status";#N/A,#N/A,TRUE,"Percent Complete";#N/A,#N/A,TRUE,"Manhour Sum"}</definedName>
    <definedName name="leroy" localSheetId="19" hidden="1">{#N/A,#N/A,TRUE,"Task Status";#N/A,#N/A,TRUE,"Document Status";#N/A,#N/A,TRUE,"Percent Complete";#N/A,#N/A,TRUE,"Manhour Sum"}</definedName>
    <definedName name="leroy" localSheetId="1" hidden="1">{#N/A,#N/A,TRUE,"Task Status";#N/A,#N/A,TRUE,"Document Status";#N/A,#N/A,TRUE,"Percent Complete";#N/A,#N/A,TRUE,"Manhour Sum"}</definedName>
    <definedName name="leroy" localSheetId="39" hidden="1">{#N/A,#N/A,TRUE,"Task Status";#N/A,#N/A,TRUE,"Document Status";#N/A,#N/A,TRUE,"Percent Complete";#N/A,#N/A,TRUE,"Manhour Sum"}</definedName>
    <definedName name="leroy" localSheetId="2"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28" hidden="1">{"PI_Data",#N/A,TRUE,"P&amp;I Data"}</definedName>
    <definedName name="LL" localSheetId="35" hidden="1">{"PI_Data",#N/A,TRUE,"P&amp;I Data"}</definedName>
    <definedName name="LL" localSheetId="19" hidden="1">{"PI_Data",#N/A,TRUE,"P&amp;I Data"}</definedName>
    <definedName name="LL" localSheetId="1" hidden="1">{"PI_Data",#N/A,TRUE,"P&amp;I Data"}</definedName>
    <definedName name="LL" localSheetId="39" hidden="1">{"PI_Data",#N/A,TRUE,"P&amp;I Data"}</definedName>
    <definedName name="LL" localSheetId="2" hidden="1">{"PI_Data",#N/A,TRUE,"P&amp;I Data"}</definedName>
    <definedName name="LL" hidden="1">{"PI_Data",#N/A,TRUE,"P&amp;I Data"}</definedName>
    <definedName name="Look_up_SS_Tranche" localSheetId="2">[12]Substation_Tranche!$B$3:$C$726</definedName>
    <definedName name="Look_up_SS_Tranche">[5]Substation_Tranche!$B$3:$C$726</definedName>
    <definedName name="m" localSheetId="28"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19" hidden="1">{#N/A,#N/A,FALSE,"Aging Summary";#N/A,#N/A,FALSE,"Ratio Analysis";#N/A,#N/A,FALSE,"Test 120 Day Accts";#N/A,#N/A,FALSE,"Tickmarks"}</definedName>
    <definedName name="m" localSheetId="1"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2X" localSheetId="28" hidden="1">{"PI_Data",#N/A,TRUE,"P&amp;I Data"}</definedName>
    <definedName name="M2X" localSheetId="35" hidden="1">{"PI_Data",#N/A,TRUE,"P&amp;I Data"}</definedName>
    <definedName name="M2X" localSheetId="19" hidden="1">{"PI_Data",#N/A,TRUE,"P&amp;I Data"}</definedName>
    <definedName name="M2X" localSheetId="1" hidden="1">{"PI_Data",#N/A,TRUE,"P&amp;I Data"}</definedName>
    <definedName name="M2X" localSheetId="39" hidden="1">{"PI_Data",#N/A,TRUE,"P&amp;I Data"}</definedName>
    <definedName name="M2X" localSheetId="2" hidden="1">{"PI_Data",#N/A,TRUE,"P&amp;I Data"}</definedName>
    <definedName name="M2X" hidden="1">{"PI_Data",#N/A,TRUE,"P&amp;I Data"}</definedName>
    <definedName name="MarSun1" localSheetId="2">DATE(CalendarYear,3,1)-WEEKDAY(DATE(CalendarYear,3,1))+1</definedName>
    <definedName name="MarSun1">DATE(CalendarYear,3,1)-WEEKDAY(DATE(CalendarYear,3,1))+1</definedName>
    <definedName name="May" localSheetId="28" hidden="1">{#N/A,#N/A,FALSE,"CTC Summary - EOY";#N/A,#N/A,FALSE,"CTC Summary - Wtavg"}</definedName>
    <definedName name="May" localSheetId="35" hidden="1">{#N/A,#N/A,FALSE,"CTC Summary - EOY";#N/A,#N/A,FALSE,"CTC Summary - Wtavg"}</definedName>
    <definedName name="May" localSheetId="19" hidden="1">{#N/A,#N/A,FALSE,"CTC Summary - EOY";#N/A,#N/A,FALSE,"CTC Summary - Wtavg"}</definedName>
    <definedName name="May" localSheetId="1" hidden="1">{#N/A,#N/A,FALSE,"CTC Summary - EOY";#N/A,#N/A,FALSE,"CTC Summary - Wtavg"}</definedName>
    <definedName name="May" localSheetId="39" hidden="1">{#N/A,#N/A,FALSE,"CTC Summary - EOY";#N/A,#N/A,FALSE,"CTC Summary - Wtavg"}</definedName>
    <definedName name="May" localSheetId="2" hidden="1">{#N/A,#N/A,FALSE,"CTC Summary - EOY";#N/A,#N/A,FALSE,"CTC Summary - Wtavg"}</definedName>
    <definedName name="May" hidden="1">{#N/A,#N/A,FALSE,"CTC Summary - EOY";#N/A,#N/A,FALSE,"CTC Summary - Wtavg"}</definedName>
    <definedName name="May_1" localSheetId="28" hidden="1">{#N/A,#N/A,FALSE,"CTC Summary - EOY";#N/A,#N/A,FALSE,"CTC Summary - Wtavg"}</definedName>
    <definedName name="May_1" localSheetId="35" hidden="1">{#N/A,#N/A,FALSE,"CTC Summary - EOY";#N/A,#N/A,FALSE,"CTC Summary - Wtavg"}</definedName>
    <definedName name="May_1" localSheetId="19" hidden="1">{#N/A,#N/A,FALSE,"CTC Summary - EOY";#N/A,#N/A,FALSE,"CTC Summary - Wtavg"}</definedName>
    <definedName name="May_1" localSheetId="1" hidden="1">{#N/A,#N/A,FALSE,"CTC Summary - EOY";#N/A,#N/A,FALSE,"CTC Summary - Wtavg"}</definedName>
    <definedName name="May_1" localSheetId="39" hidden="1">{#N/A,#N/A,FALSE,"CTC Summary - EOY";#N/A,#N/A,FALSE,"CTC Summary - Wtavg"}</definedName>
    <definedName name="May_1" localSheetId="2" hidden="1">{#N/A,#N/A,FALSE,"CTC Summary - EOY";#N/A,#N/A,FALSE,"CTC Summary - Wtavg"}</definedName>
    <definedName name="May_1" hidden="1">{#N/A,#N/A,FALSE,"CTC Summary - EOY";#N/A,#N/A,FALSE,"CTC Summary - Wtavg"}</definedName>
    <definedName name="May_2" localSheetId="28" hidden="1">{#N/A,#N/A,FALSE,"CTC Summary - EOY";#N/A,#N/A,FALSE,"CTC Summary - Wtavg"}</definedName>
    <definedName name="May_2" localSheetId="35" hidden="1">{#N/A,#N/A,FALSE,"CTC Summary - EOY";#N/A,#N/A,FALSE,"CTC Summary - Wtavg"}</definedName>
    <definedName name="May_2" localSheetId="19" hidden="1">{#N/A,#N/A,FALSE,"CTC Summary - EOY";#N/A,#N/A,FALSE,"CTC Summary - Wtavg"}</definedName>
    <definedName name="May_2" localSheetId="1" hidden="1">{#N/A,#N/A,FALSE,"CTC Summary - EOY";#N/A,#N/A,FALSE,"CTC Summary - Wtavg"}</definedName>
    <definedName name="May_2" localSheetId="39" hidden="1">{#N/A,#N/A,FALSE,"CTC Summary - EOY";#N/A,#N/A,FALSE,"CTC Summary - Wtavg"}</definedName>
    <definedName name="May_2" localSheetId="2" hidden="1">{#N/A,#N/A,FALSE,"CTC Summary - EOY";#N/A,#N/A,FALSE,"CTC Summary - Wtavg"}</definedName>
    <definedName name="May_2" hidden="1">{#N/A,#N/A,FALSE,"CTC Summary - EOY";#N/A,#N/A,FALSE,"CTC Summary - Wtavg"}</definedName>
    <definedName name="May_3" localSheetId="28" hidden="1">{#N/A,#N/A,FALSE,"CTC Summary - EOY";#N/A,#N/A,FALSE,"CTC Summary - Wtavg"}</definedName>
    <definedName name="May_3" localSheetId="35" hidden="1">{#N/A,#N/A,FALSE,"CTC Summary - EOY";#N/A,#N/A,FALSE,"CTC Summary - Wtavg"}</definedName>
    <definedName name="May_3" localSheetId="19" hidden="1">{#N/A,#N/A,FALSE,"CTC Summary - EOY";#N/A,#N/A,FALSE,"CTC Summary - Wtavg"}</definedName>
    <definedName name="May_3" localSheetId="1" hidden="1">{#N/A,#N/A,FALSE,"CTC Summary - EOY";#N/A,#N/A,FALSE,"CTC Summary - Wtavg"}</definedName>
    <definedName name="May_3" localSheetId="39" hidden="1">{#N/A,#N/A,FALSE,"CTC Summary - EOY";#N/A,#N/A,FALSE,"CTC Summary - Wtavg"}</definedName>
    <definedName name="May_3" localSheetId="2" hidden="1">{#N/A,#N/A,FALSE,"CTC Summary - EOY";#N/A,#N/A,FALSE,"CTC Summary - Wtavg"}</definedName>
    <definedName name="May_3" hidden="1">{#N/A,#N/A,FALSE,"CTC Summary - EOY";#N/A,#N/A,FALSE,"CTC Summary - Wtavg"}</definedName>
    <definedName name="MaySun1" localSheetId="2">DATE(CalendarYear,5,1)-WEEKDAY(DATE(CalendarYear,5,1))+1</definedName>
    <definedName name="MaySun1">DATE(CalendarYear,5,1)-WEEKDAY(DATE(CalendarYear,5,1))+1</definedName>
    <definedName name="MEWarning" hidden="1">1</definedName>
    <definedName name="MM" hidden="1">#N/A</definedName>
    <definedName name="Motor_Operated_Air_Switches_by_Substation">[5]Assets_by_Substation!$F:$F</definedName>
    <definedName name="n" localSheetId="28" hidden="1">{#N/A,#N/A,FALSE,"Inputs And Assumptions";#N/A,#N/A,FALSE,"Revenue Allocation";#N/A,#N/A,FALSE,"RSP Surch Allocations";#N/A,#N/A,FALSE,"Generation Calculations";#N/A,#N/A,FALSE,"Test Year 2001 Sales and Revs."}</definedName>
    <definedName name="n" localSheetId="35" hidden="1">{#N/A,#N/A,FALSE,"Inputs And Assumptions";#N/A,#N/A,FALSE,"Revenue Allocation";#N/A,#N/A,FALSE,"RSP Surch Allocations";#N/A,#N/A,FALSE,"Generation Calculations";#N/A,#N/A,FALSE,"Test Year 2001 Sales and Revs."}</definedName>
    <definedName name="n" localSheetId="19" hidden="1">{#N/A,#N/A,FALSE,"Inputs And Assumptions";#N/A,#N/A,FALSE,"Revenue Allocation";#N/A,#N/A,FALSE,"RSP Surch Allocations";#N/A,#N/A,FALSE,"Generation Calculations";#N/A,#N/A,FALSE,"Test Year 2001 Sales and Revs."}</definedName>
    <definedName name="n" localSheetId="1" hidden="1">{#N/A,#N/A,FALSE,"Inputs And Assumptions";#N/A,#N/A,FALSE,"Revenue Allocation";#N/A,#N/A,FALSE,"RSP Surch Allocations";#N/A,#N/A,FALSE,"Generation Calculations";#N/A,#N/A,FALSE,"Test Year 2001 Sales and Revs."}</definedName>
    <definedName name="n" localSheetId="39" hidden="1">{#N/A,#N/A,FALSE,"Inputs And Assumptions";#N/A,#N/A,FALSE,"Revenue Allocation";#N/A,#N/A,FALSE,"RSP Surch Allocations";#N/A,#N/A,FALSE,"Generation Calculations";#N/A,#N/A,FALSE,"Test Year 2001 Sales and Revs."}</definedName>
    <definedName name="n" localSheetId="2"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28" hidden="1">{#N/A,#N/A,FALSE,"CTC Summary - EOY";#N/A,#N/A,FALSE,"CTC Summary - Wtavg"}</definedName>
    <definedName name="New" localSheetId="35" hidden="1">{#N/A,#N/A,FALSE,"CTC Summary - EOY";#N/A,#N/A,FALSE,"CTC Summary - Wtavg"}</definedName>
    <definedName name="New" localSheetId="19" hidden="1">{#N/A,#N/A,FALSE,"CTC Summary - EOY";#N/A,#N/A,FALSE,"CTC Summary - Wtavg"}</definedName>
    <definedName name="New" localSheetId="1" hidden="1">{#N/A,#N/A,FALSE,"CTC Summary - EOY";#N/A,#N/A,FALSE,"CTC Summary - Wtavg"}</definedName>
    <definedName name="New" localSheetId="39" hidden="1">{#N/A,#N/A,FALSE,"CTC Summary - EOY";#N/A,#N/A,FALSE,"CTC Summary - Wtavg"}</definedName>
    <definedName name="New" localSheetId="2" hidden="1">{#N/A,#N/A,FALSE,"CTC Summary - EOY";#N/A,#N/A,FALSE,"CTC Summary - Wtavg"}</definedName>
    <definedName name="New" hidden="1">{#N/A,#N/A,FALSE,"CTC Summary - EOY";#N/A,#N/A,FALSE,"CTC Summary - Wtavg"}</definedName>
    <definedName name="New_1" localSheetId="28" hidden="1">{#N/A,#N/A,FALSE,"CTC Summary - EOY";#N/A,#N/A,FALSE,"CTC Summary - Wtavg"}</definedName>
    <definedName name="New_1" localSheetId="35" hidden="1">{#N/A,#N/A,FALSE,"CTC Summary - EOY";#N/A,#N/A,FALSE,"CTC Summary - Wtavg"}</definedName>
    <definedName name="New_1" localSheetId="19" hidden="1">{#N/A,#N/A,FALSE,"CTC Summary - EOY";#N/A,#N/A,FALSE,"CTC Summary - Wtavg"}</definedName>
    <definedName name="New_1" localSheetId="1" hidden="1">{#N/A,#N/A,FALSE,"CTC Summary - EOY";#N/A,#N/A,FALSE,"CTC Summary - Wtavg"}</definedName>
    <definedName name="New_1" localSheetId="39" hidden="1">{#N/A,#N/A,FALSE,"CTC Summary - EOY";#N/A,#N/A,FALSE,"CTC Summary - Wtavg"}</definedName>
    <definedName name="New_1" localSheetId="2" hidden="1">{#N/A,#N/A,FALSE,"CTC Summary - EOY";#N/A,#N/A,FALSE,"CTC Summary - Wtavg"}</definedName>
    <definedName name="New_1" hidden="1">{#N/A,#N/A,FALSE,"CTC Summary - EOY";#N/A,#N/A,FALSE,"CTC Summary - Wtavg"}</definedName>
    <definedName name="New_2" localSheetId="28" hidden="1">{#N/A,#N/A,FALSE,"CTC Summary - EOY";#N/A,#N/A,FALSE,"CTC Summary - Wtavg"}</definedName>
    <definedName name="New_2" localSheetId="35" hidden="1">{#N/A,#N/A,FALSE,"CTC Summary - EOY";#N/A,#N/A,FALSE,"CTC Summary - Wtavg"}</definedName>
    <definedName name="New_2" localSheetId="19" hidden="1">{#N/A,#N/A,FALSE,"CTC Summary - EOY";#N/A,#N/A,FALSE,"CTC Summary - Wtavg"}</definedName>
    <definedName name="New_2" localSheetId="1" hidden="1">{#N/A,#N/A,FALSE,"CTC Summary - EOY";#N/A,#N/A,FALSE,"CTC Summary - Wtavg"}</definedName>
    <definedName name="New_2" localSheetId="39" hidden="1">{#N/A,#N/A,FALSE,"CTC Summary - EOY";#N/A,#N/A,FALSE,"CTC Summary - Wtavg"}</definedName>
    <definedName name="New_2" localSheetId="2" hidden="1">{#N/A,#N/A,FALSE,"CTC Summary - EOY";#N/A,#N/A,FALSE,"CTC Summary - Wtavg"}</definedName>
    <definedName name="New_2" hidden="1">{#N/A,#N/A,FALSE,"CTC Summary - EOY";#N/A,#N/A,FALSE,"CTC Summary - Wtavg"}</definedName>
    <definedName name="New_3" localSheetId="28" hidden="1">{#N/A,#N/A,FALSE,"CTC Summary - EOY";#N/A,#N/A,FALSE,"CTC Summary - Wtavg"}</definedName>
    <definedName name="New_3" localSheetId="35" hidden="1">{#N/A,#N/A,FALSE,"CTC Summary - EOY";#N/A,#N/A,FALSE,"CTC Summary - Wtavg"}</definedName>
    <definedName name="New_3" localSheetId="19" hidden="1">{#N/A,#N/A,FALSE,"CTC Summary - EOY";#N/A,#N/A,FALSE,"CTC Summary - Wtavg"}</definedName>
    <definedName name="New_3" localSheetId="1" hidden="1">{#N/A,#N/A,FALSE,"CTC Summary - EOY";#N/A,#N/A,FALSE,"CTC Summary - Wtavg"}</definedName>
    <definedName name="New_3" localSheetId="39" hidden="1">{#N/A,#N/A,FALSE,"CTC Summary - EOY";#N/A,#N/A,FALSE,"CTC Summary - Wtavg"}</definedName>
    <definedName name="New_3" localSheetId="2" hidden="1">{#N/A,#N/A,FALSE,"CTC Summary - EOY";#N/A,#N/A,FALSE,"CTC Summary - Wtavg"}</definedName>
    <definedName name="New_3" hidden="1">{#N/A,#N/A,FALSE,"CTC Summary - EOY";#N/A,#N/A,FALSE,"CTC Summary - Wtavg"}</definedName>
    <definedName name="nj" localSheetId="28" hidden="1">{#N/A,#N/A,FALSE,"CTC Summary - EOY";#N/A,#N/A,FALSE,"CTC Summary - Wtavg"}</definedName>
    <definedName name="nj" localSheetId="35" hidden="1">{#N/A,#N/A,FALSE,"CTC Summary - EOY";#N/A,#N/A,FALSE,"CTC Summary - Wtavg"}</definedName>
    <definedName name="nj" localSheetId="19" hidden="1">{#N/A,#N/A,FALSE,"CTC Summary - EOY";#N/A,#N/A,FALSE,"CTC Summary - Wtavg"}</definedName>
    <definedName name="nj" localSheetId="1" hidden="1">{#N/A,#N/A,FALSE,"CTC Summary - EOY";#N/A,#N/A,FALSE,"CTC Summary - Wtavg"}</definedName>
    <definedName name="nj" localSheetId="39" hidden="1">{#N/A,#N/A,FALSE,"CTC Summary - EOY";#N/A,#N/A,FALSE,"CTC Summary - Wtavg"}</definedName>
    <definedName name="nj" localSheetId="2" hidden="1">{#N/A,#N/A,FALSE,"CTC Summary - EOY";#N/A,#N/A,FALSE,"CTC Summary - Wtavg"}</definedName>
    <definedName name="nj" hidden="1">{#N/A,#N/A,FALSE,"CTC Summary - EOY";#N/A,#N/A,FALSE,"CTC Summary - Wtavg"}</definedName>
    <definedName name="nn" localSheetId="28" hidden="1">{"PI_Data",#N/A,TRUE,"P&amp;I Data"}</definedName>
    <definedName name="nn" localSheetId="35" hidden="1">{"PI_Data",#N/A,TRUE,"P&amp;I Data"}</definedName>
    <definedName name="nn" localSheetId="19" hidden="1">{"PI_Data",#N/A,TRUE,"P&amp;I Data"}</definedName>
    <definedName name="nn" localSheetId="1" hidden="1">{"PI_Data",#N/A,TRUE,"P&amp;I Data"}</definedName>
    <definedName name="nn" localSheetId="39" hidden="1">{"PI_Data",#N/A,TRUE,"P&amp;I Data"}</definedName>
    <definedName name="nn" localSheetId="2" hidden="1">{"PI_Data",#N/A,TRUE,"P&amp;I Data"}</definedName>
    <definedName name="nn" hidden="1">{"PI_Data",#N/A,TRUE,"P&amp;I Data"}</definedName>
    <definedName name="NO" localSheetId="28" hidden="1">{"'Sheet1'!$A$1:$J$121"}</definedName>
    <definedName name="NO" localSheetId="35" hidden="1">{"'Sheet1'!$A$1:$J$121"}</definedName>
    <definedName name="NO" localSheetId="19" hidden="1">{"'Sheet1'!$A$1:$J$121"}</definedName>
    <definedName name="NO" localSheetId="39" hidden="1">{"'Sheet1'!$A$1:$J$121"}</definedName>
    <definedName name="NO" localSheetId="2" hidden="1">{"'Sheet1'!$A$1:$J$121"}</definedName>
    <definedName name="NO" hidden="1">{"'Sheet1'!$A$1:$J$121"}</definedName>
    <definedName name="Note">"* (Amount requiring additional detail) Included within each Priority Category"</definedName>
    <definedName name="NovSun1" localSheetId="2">DATE(CalendarYear,11,1)-WEEKDAY(DATE(CalendarYear,11,1))+1</definedName>
    <definedName name="NovSun1">DATE(CalendarYear,11,1)-WEEKDAY(DATE(CalendarYear,11,1))+1</definedName>
    <definedName name="NPV_Year" localSheetId="2">'[3]RSE Lite'!$C$6</definedName>
    <definedName name="NPV_Year">'RSE Lite'!$C$6</definedName>
    <definedName name="o" localSheetId="28" hidden="1">{#N/A,#N/A,TRUE,"Task Status";#N/A,#N/A,TRUE,"Document Status";#N/A,#N/A,TRUE,"Percent Complete";#N/A,#N/A,TRUE,"Manhour Sum"}</definedName>
    <definedName name="o" localSheetId="35" hidden="1">{#N/A,#N/A,TRUE,"Task Status";#N/A,#N/A,TRUE,"Document Status";#N/A,#N/A,TRUE,"Percent Complete";#N/A,#N/A,TRUE,"Manhour Sum"}</definedName>
    <definedName name="o" localSheetId="19" hidden="1">{#N/A,#N/A,TRUE,"Task Status";#N/A,#N/A,TRUE,"Document Status";#N/A,#N/A,TRUE,"Percent Complete";#N/A,#N/A,TRUE,"Manhour Sum"}</definedName>
    <definedName name="o" localSheetId="1" hidden="1">{#N/A,#N/A,TRUE,"Task Status";#N/A,#N/A,TRUE,"Document Status";#N/A,#N/A,TRUE,"Percent Complete";#N/A,#N/A,TRUE,"Manhour Sum"}</definedName>
    <definedName name="o" localSheetId="39" hidden="1">{#N/A,#N/A,TRUE,"Task Status";#N/A,#N/A,TRUE,"Document Status";#N/A,#N/A,TRUE,"Percent Complete";#N/A,#N/A,TRUE,"Manhour Sum"}</definedName>
    <definedName name="o" localSheetId="2" hidden="1">{#N/A,#N/A,TRUE,"Task Status";#N/A,#N/A,TRUE,"Document Status";#N/A,#N/A,TRUE,"Percent Complete";#N/A,#N/A,TRUE,"Manhour Sum"}</definedName>
    <definedName name="o" hidden="1">{#N/A,#N/A,TRUE,"Task Status";#N/A,#N/A,TRUE,"Document Status";#N/A,#N/A,TRUE,"Percent Complete";#N/A,#N/A,TRUE,"Manhour Sum"}</definedName>
    <definedName name="OctSun1" localSheetId="2">DATE(CalendarYear,10,1)-WEEKDAY(DATE(CalendarYear,10,1))+1</definedName>
    <definedName name="OctSun1">DATE(CalendarYear,10,1)-WEEKDAY(DATE(CalendarYear,10,1))+1</definedName>
    <definedName name="oo" localSheetId="28" hidden="1">{#N/A,#N/A,FALSE,"CTC Summary - EOY";#N/A,#N/A,FALSE,"CTC Summary - Wtavg"}</definedName>
    <definedName name="oo" localSheetId="35" hidden="1">{#N/A,#N/A,FALSE,"CTC Summary - EOY";#N/A,#N/A,FALSE,"CTC Summary - Wtavg"}</definedName>
    <definedName name="oo" localSheetId="19" hidden="1">{#N/A,#N/A,FALSE,"CTC Summary - EOY";#N/A,#N/A,FALSE,"CTC Summary - Wtavg"}</definedName>
    <definedName name="oo" localSheetId="1" hidden="1">{#N/A,#N/A,FALSE,"CTC Summary - EOY";#N/A,#N/A,FALSE,"CTC Summary - Wtavg"}</definedName>
    <definedName name="oo" localSheetId="39" hidden="1">{#N/A,#N/A,FALSE,"CTC Summary - EOY";#N/A,#N/A,FALSE,"CTC Summary - Wtavg"}</definedName>
    <definedName name="oo" localSheetId="2" hidden="1">{#N/A,#N/A,FALSE,"CTC Summary - EOY";#N/A,#N/A,FALSE,"CTC Summary - Wtavg"}</definedName>
    <definedName name="oo" hidden="1">{#N/A,#N/A,FALSE,"CTC Summary - EOY";#N/A,#N/A,FALSE,"CTC Summary - Wtavg"}</definedName>
    <definedName name="p" localSheetId="28" hidden="1">{#N/A,#N/A,TRUE,"Task Status";#N/A,#N/A,TRUE,"Document Status";#N/A,#N/A,TRUE,"Percent Complete";#N/A,#N/A,TRUE,"Manhour Sum"}</definedName>
    <definedName name="p" localSheetId="35" hidden="1">{#N/A,#N/A,TRUE,"Task Status";#N/A,#N/A,TRUE,"Document Status";#N/A,#N/A,TRUE,"Percent Complete";#N/A,#N/A,TRUE,"Manhour Sum"}</definedName>
    <definedName name="p" localSheetId="19" hidden="1">{#N/A,#N/A,TRUE,"Task Status";#N/A,#N/A,TRUE,"Document Status";#N/A,#N/A,TRUE,"Percent Complete";#N/A,#N/A,TRUE,"Manhour Sum"}</definedName>
    <definedName name="p" localSheetId="1" hidden="1">{#N/A,#N/A,TRUE,"Task Status";#N/A,#N/A,TRUE,"Document Status";#N/A,#N/A,TRUE,"Percent Complete";#N/A,#N/A,TRUE,"Manhour Sum"}</definedName>
    <definedName name="p" localSheetId="39" hidden="1">{#N/A,#N/A,TRUE,"Task Status";#N/A,#N/A,TRUE,"Document Status";#N/A,#N/A,TRUE,"Percent Complete";#N/A,#N/A,TRUE,"Manhour Sum"}</definedName>
    <definedName name="p" localSheetId="2" hidden="1">{#N/A,#N/A,TRUE,"Task Status";#N/A,#N/A,TRUE,"Document Status";#N/A,#N/A,TRUE,"Percent Complete";#N/A,#N/A,TRUE,"Manhour Sum"}</definedName>
    <definedName name="p" hidden="1">{#N/A,#N/A,TRUE,"Task Status";#N/A,#N/A,TRUE,"Document Status";#N/A,#N/A,TRUE,"Percent Complete";#N/A,#N/A,TRUE,"Manhour Sum"}</definedName>
    <definedName name="P2X" localSheetId="28" hidden="1">{"PI_Data",#N/A,TRUE,"P&amp;I Data"}</definedName>
    <definedName name="P2X" localSheetId="35" hidden="1">{"PI_Data",#N/A,TRUE,"P&amp;I Data"}</definedName>
    <definedName name="P2X" localSheetId="19" hidden="1">{"PI_Data",#N/A,TRUE,"P&amp;I Data"}</definedName>
    <definedName name="P2X" localSheetId="1" hidden="1">{"PI_Data",#N/A,TRUE,"P&amp;I Data"}</definedName>
    <definedName name="P2X" localSheetId="39" hidden="1">{"PI_Data",#N/A,TRUE,"P&amp;I Data"}</definedName>
    <definedName name="P2X" localSheetId="2" hidden="1">{"PI_Data",#N/A,TRUE,"P&amp;I Data"}</definedName>
    <definedName name="P2X" hidden="1">{"PI_Data",#N/A,TRUE,"P&amp;I Data"}</definedName>
    <definedName name="Pal_Workbook_GUID" hidden="1">"F55CCCMZ2H366UJT6F4KNGTX"</definedName>
    <definedName name="pay_month2" localSheetId="2">{"Mar","Apr","Jun","Sep","Dec"}</definedName>
    <definedName name="pay_month2">{"Mar","Apr","Jun","Sep","Dec"}</definedName>
    <definedName name="PDA">"Prioritization Discussion Amount*"</definedName>
    <definedName name="PIX" localSheetId="28" hidden="1">{"PI_Data",#N/A,TRUE,"P&amp;I Data"}</definedName>
    <definedName name="PIX" localSheetId="35" hidden="1">{"PI_Data",#N/A,TRUE,"P&amp;I Data"}</definedName>
    <definedName name="PIX" localSheetId="19" hidden="1">{"PI_Data",#N/A,TRUE,"P&amp;I Data"}</definedName>
    <definedName name="PIX" localSheetId="1" hidden="1">{"PI_Data",#N/A,TRUE,"P&amp;I Data"}</definedName>
    <definedName name="PIX" localSheetId="39" hidden="1">{"PI_Data",#N/A,TRUE,"P&amp;I Data"}</definedName>
    <definedName name="PIX" localSheetId="2" hidden="1">{"PI_Data",#N/A,TRUE,"P&amp;I Data"}</definedName>
    <definedName name="PIX" hidden="1">{"PI_Data",#N/A,TRUE,"P&amp;I Data"}</definedName>
    <definedName name="PP" localSheetId="28" hidden="1">{"PI_Data",#N/A,TRUE,"P&amp;I Data"}</definedName>
    <definedName name="PP" localSheetId="35" hidden="1">{"PI_Data",#N/A,TRUE,"P&amp;I Data"}</definedName>
    <definedName name="PP" localSheetId="19" hidden="1">{"PI_Data",#N/A,TRUE,"P&amp;I Data"}</definedName>
    <definedName name="PP" localSheetId="1" hidden="1">{"PI_Data",#N/A,TRUE,"P&amp;I Data"}</definedName>
    <definedName name="PP" localSheetId="39" hidden="1">{"PI_Data",#N/A,TRUE,"P&amp;I Data"}</definedName>
    <definedName name="PP" localSheetId="2" hidden="1">{"PI_Data",#N/A,TRUE,"P&amp;I Data"}</definedName>
    <definedName name="PP" hidden="1">{"PI_Data",#N/A,TRUE,"P&amp;I Data"}</definedName>
    <definedName name="ppppppppppppppppppppppppppppppp" localSheetId="28" hidden="1">{"PI_Data",#N/A,TRUE,"P&amp;I Data"}</definedName>
    <definedName name="ppppppppppppppppppppppppppppppp" localSheetId="35" hidden="1">{"PI_Data",#N/A,TRUE,"P&amp;I Data"}</definedName>
    <definedName name="ppppppppppppppppppppppppppppppp" localSheetId="19" hidden="1">{"PI_Data",#N/A,TRUE,"P&amp;I Data"}</definedName>
    <definedName name="ppppppppppppppppppppppppppppppp" localSheetId="1" hidden="1">{"PI_Data",#N/A,TRUE,"P&amp;I Data"}</definedName>
    <definedName name="ppppppppppppppppppppppppppppppp" localSheetId="39" hidden="1">{"PI_Data",#N/A,TRUE,"P&amp;I Data"}</definedName>
    <definedName name="ppppppppppppppppppppppppppppppp" localSheetId="2" hidden="1">{"PI_Data",#N/A,TRUE,"P&amp;I Data"}</definedName>
    <definedName name="ppppppppppppppppppppppppppppppp" hidden="1">{"PI_Data",#N/A,TRUE,"P&amp;I Data"}</definedName>
    <definedName name="_xlnm.Print_Titles" localSheetId="5">'1-Program Exposure'!$7:$7</definedName>
    <definedName name="_xlnm.Print_Titles" localSheetId="6">'2-Program Cost'!$8:$8</definedName>
    <definedName name="_xlnm.Print_Titles" localSheetId="7">'3-Eff - Freq Programs'!$7:$7</definedName>
    <definedName name="_xlnm.Print_Titles" localSheetId="4">'Summary of Programs'!$27:$27</definedName>
    <definedName name="ProgramList" localSheetId="14">[4]!TableProgSpend[Program]</definedName>
    <definedName name="ProgramList" localSheetId="28">[1]!TableProgSpend[Program]</definedName>
    <definedName name="ProgramList" localSheetId="31">[4]!TableProgSpend[Program]</definedName>
    <definedName name="ProgramList" localSheetId="35">[1]!TableProgSpend[Program]</definedName>
    <definedName name="ProgramList" localSheetId="17">[4]!TableProgSpend[Program]</definedName>
    <definedName name="ProgramList" localSheetId="19">[1]!TableProgSpend[Program]</definedName>
    <definedName name="ProgramList" localSheetId="21">[4]!TableProgSpend[Program]</definedName>
    <definedName name="ProgramList" localSheetId="39">[2]!TableProgSpend[Program]</definedName>
    <definedName name="ProgramList" localSheetId="2">[8]!TableProgSpend[Program]</definedName>
    <definedName name="ProgramList">TableProgSpend[Program]</definedName>
    <definedName name="ProgramName" localSheetId="9">'RSE Lite'!$B$12</definedName>
    <definedName name="q" localSheetId="28" hidden="1">{"'Summary'!$A$1:$J$24"}</definedName>
    <definedName name="q" localSheetId="35" hidden="1">{"'Summary'!$A$1:$J$24"}</definedName>
    <definedName name="q" localSheetId="19" hidden="1">{"'Summary'!$A$1:$J$24"}</definedName>
    <definedName name="q" localSheetId="39" hidden="1">{"'Summary'!$A$1:$J$24"}</definedName>
    <definedName name="q" localSheetId="2" hidden="1">{"'Summary'!$A$1:$J$24"}</definedName>
    <definedName name="q" hidden="1">{"'Summary'!$A$1:$J$24"}</definedName>
    <definedName name="QEWR" localSheetId="28" hidden="1">{"Network Summary",#N/A,TRUE,"Summary";"Piping Summary",#N/A,TRUE," Piping";"Meters Summary",#N/A,TRUE,"Meters &amp; Connections";"Connections Summary",#N/A,TRUE,"Meters &amp; Connections";"Stations Summary",#N/A,TRUE,"Stations Pivot"}</definedName>
    <definedName name="QEWR" localSheetId="35" hidden="1">{"Network Summary",#N/A,TRUE,"Summary";"Piping Summary",#N/A,TRUE," Piping";"Meters Summary",#N/A,TRUE,"Meters &amp; Connections";"Connections Summary",#N/A,TRUE,"Meters &amp; Connections";"Stations Summary",#N/A,TRUE,"Stations Pivot"}</definedName>
    <definedName name="QEWR" localSheetId="19" hidden="1">{"Network Summary",#N/A,TRUE,"Summary";"Piping Summary",#N/A,TRUE," Piping";"Meters Summary",#N/A,TRUE,"Meters &amp; Connections";"Connections Summary",#N/A,TRUE,"Meters &amp; Connections";"Stations Summary",#N/A,TRUE,"Stations Pivot"}</definedName>
    <definedName name="QEWR" localSheetId="1" hidden="1">{"Network Summary",#N/A,TRUE,"Summary";"Piping Summary",#N/A,TRUE," Piping";"Meters Summary",#N/A,TRUE,"Meters &amp; Connections";"Connections Summary",#N/A,TRUE,"Meters &amp; Connections";"Stations Summary",#N/A,TRUE,"Stations Pivot"}</definedName>
    <definedName name="QEWR" localSheetId="39"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28" hidden="1">{#N/A,#N/A,FALSE,"Sum6 (1)"}</definedName>
    <definedName name="qqqqqqq" localSheetId="35" hidden="1">{#N/A,#N/A,FALSE,"Sum6 (1)"}</definedName>
    <definedName name="qqqqqqq" localSheetId="19" hidden="1">{#N/A,#N/A,FALSE,"Sum6 (1)"}</definedName>
    <definedName name="qqqqqqq" localSheetId="1" hidden="1">{#N/A,#N/A,FALSE,"Sum6 (1)"}</definedName>
    <definedName name="qqqqqqq" localSheetId="39" hidden="1">{#N/A,#N/A,FALSE,"Sum6 (1)"}</definedName>
    <definedName name="qqqqqqq" localSheetId="2" hidden="1">{#N/A,#N/A,FALSE,"Sum6 (1)"}</definedName>
    <definedName name="qqqqqqq" hidden="1">{#N/A,#N/A,FALSE,"Sum6 (1)"}</definedName>
    <definedName name="qwer" localSheetId="28" hidden="1">{"PI_Data",#N/A,TRUE,"P&amp;I Data"}</definedName>
    <definedName name="qwer" localSheetId="35" hidden="1">{"PI_Data",#N/A,TRUE,"P&amp;I Data"}</definedName>
    <definedName name="qwer" localSheetId="19" hidden="1">{"PI_Data",#N/A,TRUE,"P&amp;I Data"}</definedName>
    <definedName name="qwer" localSheetId="1" hidden="1">{"PI_Data",#N/A,TRUE,"P&amp;I Data"}</definedName>
    <definedName name="qwer" localSheetId="39" hidden="1">{"PI_Data",#N/A,TRUE,"P&amp;I Data"}</definedName>
    <definedName name="qwer" localSheetId="2" hidden="1">{"PI_Data",#N/A,TRUE,"P&amp;I Data"}</definedName>
    <definedName name="qwer" hidden="1">{"PI_Data",#N/A,TRUE,"P&amp;I Data"}</definedName>
    <definedName name="QWER1" localSheetId="28" hidden="1">{"PI_Data",#N/A,TRUE,"P&amp;I Data"}</definedName>
    <definedName name="QWER1" localSheetId="35" hidden="1">{"PI_Data",#N/A,TRUE,"P&amp;I Data"}</definedName>
    <definedName name="QWER1" localSheetId="19" hidden="1">{"PI_Data",#N/A,TRUE,"P&amp;I Data"}</definedName>
    <definedName name="QWER1" localSheetId="1" hidden="1">{"PI_Data",#N/A,TRUE,"P&amp;I Data"}</definedName>
    <definedName name="QWER1" localSheetId="39" hidden="1">{"PI_Data",#N/A,TRUE,"P&amp;I Data"}</definedName>
    <definedName name="QWER1" localSheetId="2" hidden="1">{"PI_Data",#N/A,TRUE,"P&amp;I Data"}</definedName>
    <definedName name="QWER1" hidden="1">{"PI_Data",#N/A,TRUE,"P&amp;I Data"}</definedName>
    <definedName name="qwer2" localSheetId="28" hidden="1">{"PI_Data",#N/A,TRUE,"P&amp;I Data"}</definedName>
    <definedName name="qwer2" localSheetId="35" hidden="1">{"PI_Data",#N/A,TRUE,"P&amp;I Data"}</definedName>
    <definedName name="qwer2" localSheetId="19" hidden="1">{"PI_Data",#N/A,TRUE,"P&amp;I Data"}</definedName>
    <definedName name="qwer2" localSheetId="1" hidden="1">{"PI_Data",#N/A,TRUE,"P&amp;I Data"}</definedName>
    <definedName name="qwer2" localSheetId="39" hidden="1">{"PI_Data",#N/A,TRUE,"P&amp;I Data"}</definedName>
    <definedName name="qwer2" localSheetId="2" hidden="1">{"PI_Data",#N/A,TRUE,"P&amp;I Data"}</definedName>
    <definedName name="qwer2" hidden="1">{"PI_Data",#N/A,TRUE,"P&amp;I Data"}</definedName>
    <definedName name="QWERX" localSheetId="28" hidden="1">{"PI_Data",#N/A,TRUE,"P&amp;I Data"}</definedName>
    <definedName name="QWERX" localSheetId="35" hidden="1">{"PI_Data",#N/A,TRUE,"P&amp;I Data"}</definedName>
    <definedName name="QWERX" localSheetId="19" hidden="1">{"PI_Data",#N/A,TRUE,"P&amp;I Data"}</definedName>
    <definedName name="QWERX" localSheetId="1" hidden="1">{"PI_Data",#N/A,TRUE,"P&amp;I Data"}</definedName>
    <definedName name="QWERX" localSheetId="39" hidden="1">{"PI_Data",#N/A,TRUE,"P&amp;I Data"}</definedName>
    <definedName name="QWERX" localSheetId="2" hidden="1">{"PI_Data",#N/A,TRUE,"P&amp;I Data"}</definedName>
    <definedName name="QWERX" hidden="1">{"PI_Data",#N/A,TRUE,"P&amp;I Data"}</definedName>
    <definedName name="Regulators_by_Substation">[5]Assets_by_Substation!$B:$B</definedName>
    <definedName name="Reinsp_rate">'[11]Data, Validation'!$C$19</definedName>
    <definedName name="ReportGroup" hidden="1">6</definedName>
    <definedName name="RES_MTR">1.8</definedName>
    <definedName name="risk_data_folder" localSheetId="28">'[1]RSE Lite'!$C$2</definedName>
    <definedName name="risk_data_folder" localSheetId="35">'[1]RSE Lite'!$C$2</definedName>
    <definedName name="risk_data_folder" localSheetId="19">'[1]RSE Lite'!$C$2</definedName>
    <definedName name="risk_data_folder" localSheetId="39">'[2]RSE Lite'!$C$2</definedName>
    <definedName name="risk_data_folder" localSheetId="2">'[3]RSE Lite'!$C$2</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7" hidden="1">0</definedName>
    <definedName name="RiskCollectDistributionSamples" localSheetId="8" hidden="1">0</definedName>
    <definedName name="RiskCollectDistributionSamples" hidden="1">2</definedName>
    <definedName name="RiskFixedSeed" hidden="1">1</definedName>
    <definedName name="RiskHasSettings" hidden="1">7</definedName>
    <definedName name="RiskID" localSheetId="28">'[1]2-Program Cost'!$C$4</definedName>
    <definedName name="RiskID" localSheetId="35">'[1]2-Program Cost'!$C$4</definedName>
    <definedName name="RiskID" localSheetId="19">'[1]2-Program Cost'!$C$4</definedName>
    <definedName name="RiskID" localSheetId="39">'[2]2-Program Cost'!$C$4</definedName>
    <definedName name="RiskID" localSheetId="2">#REF!</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7" hidden="1">10000</definedName>
    <definedName name="RiskNumIterations" localSheetId="8"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28" hidden="1">{#N/A,#N/A,FALSE,"Aging Summary";#N/A,#N/A,FALSE,"Ratio Analysis";#N/A,#N/A,FALSE,"Test 120 Day Accts";#N/A,#N/A,FALSE,"Tickmarks"}</definedName>
    <definedName name="rr" localSheetId="35" hidden="1">{#N/A,#N/A,FALSE,"Aging Summary";#N/A,#N/A,FALSE,"Ratio Analysis";#N/A,#N/A,FALSE,"Test 120 Day Accts";#N/A,#N/A,FALSE,"Tickmarks"}</definedName>
    <definedName name="rr" localSheetId="19" hidden="1">{#N/A,#N/A,FALSE,"Aging Summary";#N/A,#N/A,FALSE,"Ratio Analysis";#N/A,#N/A,FALSE,"Test 120 Day Accts";#N/A,#N/A,FALSE,"Tickmarks"}</definedName>
    <definedName name="rr" localSheetId="1" hidden="1">{#N/A,#N/A,FALSE,"Aging Summary";#N/A,#N/A,FALSE,"Ratio Analysis";#N/A,#N/A,FALSE,"Test 120 Day Accts";#N/A,#N/A,FALSE,"Tickmarks"}</definedName>
    <definedName name="rr" localSheetId="39"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unMessage" localSheetId="9">'RSE Lite'!$B$13</definedName>
    <definedName name="RunMessage" localSheetId="10">'RSE Results'!$B$9</definedName>
    <definedName name="s" localSheetId="28" hidden="1">{#N/A,#N/A,TRUE,"Task Status";#N/A,#N/A,TRUE,"Document Status";#N/A,#N/A,TRUE,"Percent Complete";#N/A,#N/A,TRUE,"Manhour Sum"}</definedName>
    <definedName name="s" localSheetId="35" hidden="1">{#N/A,#N/A,TRUE,"Task Status";#N/A,#N/A,TRUE,"Document Status";#N/A,#N/A,TRUE,"Percent Complete";#N/A,#N/A,TRUE,"Manhour Sum"}</definedName>
    <definedName name="s" localSheetId="19" hidden="1">{#N/A,#N/A,TRUE,"Task Status";#N/A,#N/A,TRUE,"Document Status";#N/A,#N/A,TRUE,"Percent Complete";#N/A,#N/A,TRUE,"Manhour Sum"}</definedName>
    <definedName name="s" localSheetId="1" hidden="1">{#N/A,#N/A,TRUE,"Task Status";#N/A,#N/A,TRUE,"Document Status";#N/A,#N/A,TRUE,"Percent Complete";#N/A,#N/A,TRUE,"Manhour Sum"}</definedName>
    <definedName name="s" localSheetId="39" hidden="1">{#N/A,#N/A,TRUE,"Task Status";#N/A,#N/A,TRUE,"Document Status";#N/A,#N/A,TRUE,"Percent Complete";#N/A,#N/A,TRUE,"Manhour Sum"}</definedName>
    <definedName name="s" localSheetId="2"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Crosstab3">#REF!</definedName>
    <definedName name="SAPCrosstab6" localSheetId="2">#REF!</definedName>
    <definedName name="SAPCrosstab6">#REF!</definedName>
    <definedName name="SAPCrosstab9" localSheetId="2">#REF!</definedName>
    <definedName name="SAPCrosstab9">#REF!</definedName>
    <definedName name="SAPEXwbID1" hidden="1">"471C2VSNPC28U9XYPMV2AOH11"</definedName>
    <definedName name="SAPrevision" hidden="1">27</definedName>
    <definedName name="SDF" localSheetId="28" hidden="1">{#N/A,#N/A,FALSE,"Aging Summary";#N/A,#N/A,FALSE,"Ratio Analysis";#N/A,#N/A,FALSE,"Test 120 Day Accts";#N/A,#N/A,FALSE,"Tickmarks"}</definedName>
    <definedName name="SDF" localSheetId="35" hidden="1">{#N/A,#N/A,FALSE,"Aging Summary";#N/A,#N/A,FALSE,"Ratio Analysis";#N/A,#N/A,FALSE,"Test 120 Day Accts";#N/A,#N/A,FALSE,"Tickmarks"}</definedName>
    <definedName name="SDF" localSheetId="19" hidden="1">{#N/A,#N/A,FALSE,"Aging Summary";#N/A,#N/A,FALSE,"Ratio Analysis";#N/A,#N/A,FALSE,"Test 120 Day Accts";#N/A,#N/A,FALSE,"Tickmarks"}</definedName>
    <definedName name="SDF" localSheetId="1" hidden="1">{#N/A,#N/A,FALSE,"Aging Summary";#N/A,#N/A,FALSE,"Ratio Analysis";#N/A,#N/A,FALSE,"Test 120 Day Accts";#N/A,#N/A,FALSE,"Tickmarks"}</definedName>
    <definedName name="SDF" localSheetId="39" hidden="1">{#N/A,#N/A,FALSE,"Aging Summary";#N/A,#N/A,FALSE,"Ratio Analysis";#N/A,#N/A,FALSE,"Test 120 Day Accts";#N/A,#N/A,FALSE,"Tickmarks"}</definedName>
    <definedName name="SDF" localSheetId="2" hidden="1">{#N/A,#N/A,FALSE,"Aging Summary";#N/A,#N/A,FALSE,"Ratio Analysis";#N/A,#N/A,FALSE,"Test 120 Day Accts";#N/A,#N/A,FALSE,"Tickmarks"}</definedName>
    <definedName name="SDF" hidden="1">{#N/A,#N/A,FALSE,"Aging Summary";#N/A,#N/A,FALSE,"Ratio Analysis";#N/A,#N/A,FALSE,"Test 120 Day Accts";#N/A,#N/A,FALSE,"Tickmarks"}</definedName>
    <definedName name="sdfg" localSheetId="28" hidden="1">{#N/A,#N/A,FALSE,"Aging Summary";#N/A,#N/A,FALSE,"Ratio Analysis";#N/A,#N/A,FALSE,"Test 120 Day Accts";#N/A,#N/A,FALSE,"Tickmarks"}</definedName>
    <definedName name="sdfg" localSheetId="35" hidden="1">{#N/A,#N/A,FALSE,"Aging Summary";#N/A,#N/A,FALSE,"Ratio Analysis";#N/A,#N/A,FALSE,"Test 120 Day Accts";#N/A,#N/A,FALSE,"Tickmarks"}</definedName>
    <definedName name="sdfg" localSheetId="19" hidden="1">{#N/A,#N/A,FALSE,"Aging Summary";#N/A,#N/A,FALSE,"Ratio Analysis";#N/A,#N/A,FALSE,"Test 120 Day Accts";#N/A,#N/A,FALSE,"Tickmarks"}</definedName>
    <definedName name="sdfg" localSheetId="1" hidden="1">{#N/A,#N/A,FALSE,"Aging Summary";#N/A,#N/A,FALSE,"Ratio Analysis";#N/A,#N/A,FALSE,"Test 120 Day Accts";#N/A,#N/A,FALSE,"Tickmarks"}</definedName>
    <definedName name="sdfg" localSheetId="39" hidden="1">{#N/A,#N/A,FALSE,"Aging Summary";#N/A,#N/A,FALSE,"Ratio Analysis";#N/A,#N/A,FALSE,"Test 120 Day Accts";#N/A,#N/A,FALSE,"Tickmarks"}</definedName>
    <definedName name="sdfg" localSheetId="2" hidden="1">{#N/A,#N/A,FALSE,"Aging Summary";#N/A,#N/A,FALSE,"Ratio Analysis";#N/A,#N/A,FALSE,"Test 120 Day Accts";#N/A,#N/A,FALSE,"Tickmarks"}</definedName>
    <definedName name="sdfg" hidden="1">{#N/A,#N/A,FALSE,"Aging Summary";#N/A,#N/A,FALSE,"Ratio Analysis";#N/A,#N/A,FALSE,"Test 120 Day Accts";#N/A,#N/A,FALSE,"Tickmarks"}</definedName>
    <definedName name="sdfvsdfv" localSheetId="28" hidden="1">{#N/A,#N/A,FALSE,"Aging Summary";#N/A,#N/A,FALSE,"Ratio Analysis";#N/A,#N/A,FALSE,"Test 120 Day Accts";#N/A,#N/A,FALSE,"Tickmarks"}</definedName>
    <definedName name="sdfvsdfv" localSheetId="35" hidden="1">{#N/A,#N/A,FALSE,"Aging Summary";#N/A,#N/A,FALSE,"Ratio Analysis";#N/A,#N/A,FALSE,"Test 120 Day Accts";#N/A,#N/A,FALSE,"Tickmarks"}</definedName>
    <definedName name="sdfvsdfv" localSheetId="19"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localSheetId="39"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s" localSheetId="28" hidden="1">{"Summary","1",FALSE,"Summary"}</definedName>
    <definedName name="sds" localSheetId="35" hidden="1">{"Summary","1",FALSE,"Summary"}</definedName>
    <definedName name="sds" localSheetId="19" hidden="1">{"Summary","1",FALSE,"Summary"}</definedName>
    <definedName name="sds" localSheetId="1" hidden="1">{"Summary","1",FALSE,"Summary"}</definedName>
    <definedName name="sds" localSheetId="39" hidden="1">{"Summary","1",FALSE,"Summary"}</definedName>
    <definedName name="sds" localSheetId="2" hidden="1">{"Summary","1",FALSE,"Summary"}</definedName>
    <definedName name="sds" hidden="1">{"Summary","1",FALSE,"Summary"}</definedName>
    <definedName name="sdsb" localSheetId="28" hidden="1">{"Summary","1",FALSE,"Summary"}</definedName>
    <definedName name="sdsb" localSheetId="35" hidden="1">{"Summary","1",FALSE,"Summary"}</definedName>
    <definedName name="sdsb" localSheetId="19" hidden="1">{"Summary","1",FALSE,"Summary"}</definedName>
    <definedName name="sdsb" localSheetId="1" hidden="1">{"Summary","1",FALSE,"Summary"}</definedName>
    <definedName name="sdsb" localSheetId="39" hidden="1">{"Summary","1",FALSE,"Summary"}</definedName>
    <definedName name="sdsb" localSheetId="2" hidden="1">{"Summary","1",FALSE,"Summary"}</definedName>
    <definedName name="sdsb" hidden="1">{"Summary","1",FALSE,"Summary"}</definedName>
    <definedName name="sencount" hidden="1">1</definedName>
    <definedName name="SepSun1" localSheetId="2">DATE(CalendarYear,9,1)-WEEKDAY(DATE(CalendarYear,9,1))+1</definedName>
    <definedName name="SepSun1">DATE(CalendarYear,9,1)-WEEKDAY(DATE(CalendarYear,9,1))+1</definedName>
    <definedName name="Series_Reactor_by_Substation">[5]Assets_by_Substation!$G:$G</definedName>
    <definedName name="sfas"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hunt_Reactor_by_Substation">[5]Assets_by_Substation!$H:$H</definedName>
    <definedName name="Software_annual_maintenance">'[6]A-Assumptions'!$E$34</definedName>
    <definedName name="Software_maintenance_increase_annual">'[6]A-Assumptions'!$E$35</definedName>
    <definedName name="solver_lin" hidden="1">0</definedName>
    <definedName name="solver_num" localSheetId="1" hidden="1">0</definedName>
    <definedName name="solver_num" hidden="1">1</definedName>
    <definedName name="solver_opt" localSheetId="28" hidden="1">#REF!</definedName>
    <definedName name="solver_opt" localSheetId="19" hidden="1">#REF!</definedName>
    <definedName name="solver_opt" localSheetId="39" hidden="1">#REF!</definedName>
    <definedName name="solver_opt" localSheetId="2" hidden="1">#REF!</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28" hidden="1">{#N/A,#N/A,FALSE,"Aging Summary";#N/A,#N/A,FALSE,"Ratio Analysis";#N/A,#N/A,FALSE,"Test 120 Day Accts";#N/A,#N/A,FALSE,"Tickmarks"}</definedName>
    <definedName name="srdfg" localSheetId="35" hidden="1">{#N/A,#N/A,FALSE,"Aging Summary";#N/A,#N/A,FALSE,"Ratio Analysis";#N/A,#N/A,FALSE,"Test 120 Day Accts";#N/A,#N/A,FALSE,"Tickmarks"}</definedName>
    <definedName name="srdfg" localSheetId="19" hidden="1">{#N/A,#N/A,FALSE,"Aging Summary";#N/A,#N/A,FALSE,"Ratio Analysis";#N/A,#N/A,FALSE,"Test 120 Day Accts";#N/A,#N/A,FALSE,"Tickmarks"}</definedName>
    <definedName name="srdfg" localSheetId="1" hidden="1">{#N/A,#N/A,FALSE,"Aging Summary";#N/A,#N/A,FALSE,"Ratio Analysis";#N/A,#N/A,FALSE,"Test 120 Day Accts";#N/A,#N/A,FALSE,"Tickmarks"}</definedName>
    <definedName name="srdfg" localSheetId="39"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S_Tranche_header" localSheetId="2">[12]Substation_Tranche!$B$3:$C$3</definedName>
    <definedName name="SS_Tranche_header">[5]Substation_Tranche!$B$3:$C$3</definedName>
    <definedName name="ssd"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28" hidden="1">{"summary",#N/A,TRUE,"Coal Inventory Summary";"view 1",#N/A,TRUE,"Coal Inv. By Station";"view 2",#N/A,TRUE,"Coal inv by sta 2";"view 3",#N/A,TRUE,"Coal inv by sta 3";"oil",#N/A,TRUE,"Oil Purchases"}</definedName>
    <definedName name="sss" localSheetId="35" hidden="1">{"summary",#N/A,TRUE,"Coal Inventory Summary";"view 1",#N/A,TRUE,"Coal Inv. By Station";"view 2",#N/A,TRUE,"Coal inv by sta 2";"view 3",#N/A,TRUE,"Coal inv by sta 3";"oil",#N/A,TRUE,"Oil Purchases"}</definedName>
    <definedName name="sss" localSheetId="19" hidden="1">{"summary",#N/A,TRUE,"Coal Inventory Summary";"view 1",#N/A,TRUE,"Coal Inv. By Station";"view 2",#N/A,TRUE,"Coal inv by sta 2";"view 3",#N/A,TRUE,"Coal inv by sta 3";"oil",#N/A,TRUE,"Oil Purchases"}</definedName>
    <definedName name="sss" localSheetId="1" hidden="1">{"summary",#N/A,TRUE,"Coal Inventory Summary";"view 1",#N/A,TRUE,"Coal Inv. By Station";"view 2",#N/A,TRUE,"Coal inv by sta 2";"view 3",#N/A,TRUE,"Coal inv by sta 3";"oil",#N/A,TRUE,"Oil Purchases"}</definedName>
    <definedName name="sss" localSheetId="39" hidden="1">{"summary",#N/A,TRUE,"Coal Inventory Summary";"view 1",#N/A,TRUE,"Coal Inv. By Station";"view 2",#N/A,TRUE,"Coal inv by sta 2";"view 3",#N/A,TRUE,"Coal inv by sta 3";"oil",#N/A,TRUE,"Oil Purchases"}</definedName>
    <definedName name="sss" localSheetId="2"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28" hidden="1">{#N/A,#N/A,FALSE,"Aging Summary";#N/A,#N/A,FALSE,"Ratio Analysis";#N/A,#N/A,FALSE,"Test 120 Day Accts";#N/A,#N/A,FALSE,"Tickmarks"}</definedName>
    <definedName name="stdhg" localSheetId="35" hidden="1">{#N/A,#N/A,FALSE,"Aging Summary";#N/A,#N/A,FALSE,"Ratio Analysis";#N/A,#N/A,FALSE,"Test 120 Day Accts";#N/A,#N/A,FALSE,"Tickmarks"}</definedName>
    <definedName name="stdhg" localSheetId="19" hidden="1">{#N/A,#N/A,FALSE,"Aging Summary";#N/A,#N/A,FALSE,"Ratio Analysis";#N/A,#N/A,FALSE,"Test 120 Day Accts";#N/A,#N/A,FALSE,"Tickmarks"}</definedName>
    <definedName name="stdhg" localSheetId="1" hidden="1">{#N/A,#N/A,FALSE,"Aging Summary";#N/A,#N/A,FALSE,"Ratio Analysis";#N/A,#N/A,FALSE,"Test 120 Day Accts";#N/A,#N/A,FALSE,"Tickmarks"}</definedName>
    <definedName name="stdhg" localSheetId="39"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p2" localSheetId="28" hidden="1">{#N/A,#N/A,FALSE,"CTC Summary - EOY";#N/A,#N/A,FALSE,"CTC Summary - Wtavg"}</definedName>
    <definedName name="Step2" localSheetId="35" hidden="1">{#N/A,#N/A,FALSE,"CTC Summary - EOY";#N/A,#N/A,FALSE,"CTC Summary - Wtavg"}</definedName>
    <definedName name="Step2" localSheetId="19" hidden="1">{#N/A,#N/A,FALSE,"CTC Summary - EOY";#N/A,#N/A,FALSE,"CTC Summary - Wtavg"}</definedName>
    <definedName name="Step2" localSheetId="1" hidden="1">{#N/A,#N/A,FALSE,"CTC Summary - EOY";#N/A,#N/A,FALSE,"CTC Summary - Wtavg"}</definedName>
    <definedName name="Step2" localSheetId="39" hidden="1">{#N/A,#N/A,FALSE,"CTC Summary - EOY";#N/A,#N/A,FALSE,"CTC Summary - Wtavg"}</definedName>
    <definedName name="Step2" localSheetId="2" hidden="1">{#N/A,#N/A,FALSE,"CTC Summary - EOY";#N/A,#N/A,FALSE,"CTC Summary - Wtavg"}</definedName>
    <definedName name="Step2" hidden="1">{#N/A,#N/A,FALSE,"CTC Summary - EOY";#N/A,#N/A,FALSE,"CTC Summary - Wtavg"}</definedName>
    <definedName name="stsg" localSheetId="28" hidden="1">{"Network Summary",#N/A,TRUE,"Summary";"Piping Summary",#N/A,TRUE," Piping";"Meters Summary",#N/A,TRUE,"Meters &amp; Connections";"Connections Summary",#N/A,TRUE,"Meters &amp; Connections";"Stations Summary",#N/A,TRUE,"Stations Pivot"}</definedName>
    <definedName name="stsg" localSheetId="35" hidden="1">{"Network Summary",#N/A,TRUE,"Summary";"Piping Summary",#N/A,TRUE," Piping";"Meters Summary",#N/A,TRUE,"Meters &amp; Connections";"Connections Summary",#N/A,TRUE,"Meters &amp; Connections";"Stations Summary",#N/A,TRUE,"Stations Pivot"}</definedName>
    <definedName name="stsg" localSheetId="19" hidden="1">{"Network Summary",#N/A,TRUE,"Summary";"Piping Summary",#N/A,TRUE," Piping";"Meters Summary",#N/A,TRUE,"Meters &amp; Connections";"Connections Summary",#N/A,TRUE,"Meters &amp; Connections";"Stations Summary",#N/A,TRUE,"Stations Pivot"}</definedName>
    <definedName name="stsg" localSheetId="1" hidden="1">{"Network Summary",#N/A,TRUE,"Summary";"Piping Summary",#N/A,TRUE," Piping";"Meters Summary",#N/A,TRUE,"Meters &amp; Connections";"Connections Summary",#N/A,TRUE,"Meters &amp; Connections";"Stations Summary",#N/A,TRUE,"Stations Pivot"}</definedName>
    <definedName name="stsg" localSheetId="39"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station_Name" localSheetId="2">[12]Substation_Tranche!$B$4:$B$726</definedName>
    <definedName name="Substation_Name">[5]Substation_Tranche!$B$4:$B$726</definedName>
    <definedName name="Substation_Tranche">[5]Substation_Tranche!$C$4:$C$726</definedName>
    <definedName name="Support"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28" hidden="1">{"PI_Data",#N/A,TRUE,"P&amp;I Data"}</definedName>
    <definedName name="T" localSheetId="35" hidden="1">{"PI_Data",#N/A,TRUE,"P&amp;I Data"}</definedName>
    <definedName name="T" localSheetId="19" hidden="1">{"PI_Data",#N/A,TRUE,"P&amp;I Data"}</definedName>
    <definedName name="T" localSheetId="1" hidden="1">{"PI_Data",#N/A,TRUE,"P&amp;I Data"}</definedName>
    <definedName name="T" localSheetId="39" hidden="1">{"PI_Data",#N/A,TRUE,"P&amp;I Data"}</definedName>
    <definedName name="T" localSheetId="2" hidden="1">{"PI_Data",#N/A,TRUE,"P&amp;I Data"}</definedName>
    <definedName name="T" hidden="1">{"PI_Data",#N/A,TRUE,"P&amp;I Data"}</definedName>
    <definedName name="T2X" localSheetId="28" hidden="1">{"PI_Data",#N/A,TRUE,"P&amp;I Data"}</definedName>
    <definedName name="T2X" localSheetId="35" hidden="1">{"PI_Data",#N/A,TRUE,"P&amp;I Data"}</definedName>
    <definedName name="T2X" localSheetId="19" hidden="1">{"PI_Data",#N/A,TRUE,"P&amp;I Data"}</definedName>
    <definedName name="T2X" localSheetId="1" hidden="1">{"PI_Data",#N/A,TRUE,"P&amp;I Data"}</definedName>
    <definedName name="T2X" localSheetId="39" hidden="1">{"PI_Data",#N/A,TRUE,"P&amp;I Data"}</definedName>
    <definedName name="T2X" localSheetId="2" hidden="1">{"PI_Data",#N/A,TRUE,"P&amp;I Data"}</definedName>
    <definedName name="T2X" hidden="1">{"PI_Data",#N/A,TRUE,"P&amp;I Data"}</definedName>
    <definedName name="temp1" localSheetId="28" hidden="1">{#N/A,#N/A,TRUE,"Task Status";#N/A,#N/A,TRUE,"Document Status";#N/A,#N/A,TRUE,"Percent Complete";#N/A,#N/A,TRUE,"Manhour Sum"}</definedName>
    <definedName name="temp1" localSheetId="35" hidden="1">{#N/A,#N/A,TRUE,"Task Status";#N/A,#N/A,TRUE,"Document Status";#N/A,#N/A,TRUE,"Percent Complete";#N/A,#N/A,TRUE,"Manhour Sum"}</definedName>
    <definedName name="temp1" localSheetId="19" hidden="1">{#N/A,#N/A,TRUE,"Task Status";#N/A,#N/A,TRUE,"Document Status";#N/A,#N/A,TRUE,"Percent Complete";#N/A,#N/A,TRUE,"Manhour Sum"}</definedName>
    <definedName name="temp1" localSheetId="1" hidden="1">{#N/A,#N/A,TRUE,"Task Status";#N/A,#N/A,TRUE,"Document Status";#N/A,#N/A,TRUE,"Percent Complete";#N/A,#N/A,TRUE,"Manhour Sum"}</definedName>
    <definedName name="temp1" localSheetId="39" hidden="1">{#N/A,#N/A,TRUE,"Task Status";#N/A,#N/A,TRUE,"Document Status";#N/A,#N/A,TRUE,"Percent Complete";#N/A,#N/A,TRUE,"Manhour Sum"}</definedName>
    <definedName name="temp1" localSheetId="2" hidden="1">{#N/A,#N/A,TRUE,"Task Status";#N/A,#N/A,TRUE,"Document Status";#N/A,#N/A,TRUE,"Percent Complete";#N/A,#N/A,TRUE,"Manhour Sum"}</definedName>
    <definedName name="temp1" hidden="1">{#N/A,#N/A,TRUE,"Task Status";#N/A,#N/A,TRUE,"Document Status";#N/A,#N/A,TRUE,"Percent Complete";#N/A,#N/A,TRUE,"Manhour Sum"}</definedName>
    <definedName name="temp2" localSheetId="28" hidden="1">{#N/A,#N/A,TRUE,"Task Status";#N/A,#N/A,TRUE,"Document Status";#N/A,#N/A,TRUE,"Percent Complete";#N/A,#N/A,TRUE,"Manhour Sum"}</definedName>
    <definedName name="temp2" localSheetId="35" hidden="1">{#N/A,#N/A,TRUE,"Task Status";#N/A,#N/A,TRUE,"Document Status";#N/A,#N/A,TRUE,"Percent Complete";#N/A,#N/A,TRUE,"Manhour Sum"}</definedName>
    <definedName name="temp2" localSheetId="19" hidden="1">{#N/A,#N/A,TRUE,"Task Status";#N/A,#N/A,TRUE,"Document Status";#N/A,#N/A,TRUE,"Percent Complete";#N/A,#N/A,TRUE,"Manhour Sum"}</definedName>
    <definedName name="temp2" localSheetId="1" hidden="1">{#N/A,#N/A,TRUE,"Task Status";#N/A,#N/A,TRUE,"Document Status";#N/A,#N/A,TRUE,"Percent Complete";#N/A,#N/A,TRUE,"Manhour Sum"}</definedName>
    <definedName name="temp2" localSheetId="39" hidden="1">{#N/A,#N/A,TRUE,"Task Status";#N/A,#N/A,TRUE,"Document Status";#N/A,#N/A,TRUE,"Percent Complete";#N/A,#N/A,TRUE,"Manhour Sum"}</definedName>
    <definedName name="temp2" localSheetId="2" hidden="1">{#N/A,#N/A,TRUE,"Task Status";#N/A,#N/A,TRUE,"Document Status";#N/A,#N/A,TRUE,"Percent Complete";#N/A,#N/A,TRUE,"Manhour Sum"}</definedName>
    <definedName name="temp2" hidden="1">{#N/A,#N/A,TRUE,"Task Status";#N/A,#N/A,TRUE,"Document Status";#N/A,#N/A,TRUE,"Percent Complete";#N/A,#N/A,TRUE,"Manhour Sum"}</definedName>
    <definedName name="temp3" localSheetId="28" hidden="1">{#N/A,#N/A,TRUE,"Task Status";#N/A,#N/A,TRUE,"Document Status";#N/A,#N/A,TRUE,"Percent Complete";#N/A,#N/A,TRUE,"Manhour Sum"}</definedName>
    <definedName name="temp3" localSheetId="35" hidden="1">{#N/A,#N/A,TRUE,"Task Status";#N/A,#N/A,TRUE,"Document Status";#N/A,#N/A,TRUE,"Percent Complete";#N/A,#N/A,TRUE,"Manhour Sum"}</definedName>
    <definedName name="temp3" localSheetId="19" hidden="1">{#N/A,#N/A,TRUE,"Task Status";#N/A,#N/A,TRUE,"Document Status";#N/A,#N/A,TRUE,"Percent Complete";#N/A,#N/A,TRUE,"Manhour Sum"}</definedName>
    <definedName name="temp3" localSheetId="1" hidden="1">{#N/A,#N/A,TRUE,"Task Status";#N/A,#N/A,TRUE,"Document Status";#N/A,#N/A,TRUE,"Percent Complete";#N/A,#N/A,TRUE,"Manhour Sum"}</definedName>
    <definedName name="temp3" localSheetId="39" hidden="1">{#N/A,#N/A,TRUE,"Task Status";#N/A,#N/A,TRUE,"Document Status";#N/A,#N/A,TRUE,"Percent Complete";#N/A,#N/A,TRUE,"Manhour Sum"}</definedName>
    <definedName name="temp3" localSheetId="2"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28" hidden="1">{#N/A,#N/A,FALSE,"CTC Summary - EOY";#N/A,#N/A,FALSE,"CTC Summary - Wtavg"}</definedName>
    <definedName name="test_1" localSheetId="35" hidden="1">{#N/A,#N/A,FALSE,"CTC Summary - EOY";#N/A,#N/A,FALSE,"CTC Summary - Wtavg"}</definedName>
    <definedName name="test_1" localSheetId="19" hidden="1">{#N/A,#N/A,FALSE,"CTC Summary - EOY";#N/A,#N/A,FALSE,"CTC Summary - Wtavg"}</definedName>
    <definedName name="test_1" localSheetId="1" hidden="1">{#N/A,#N/A,FALSE,"CTC Summary - EOY";#N/A,#N/A,FALSE,"CTC Summary - Wtavg"}</definedName>
    <definedName name="test_1" localSheetId="39" hidden="1">{#N/A,#N/A,FALSE,"CTC Summary - EOY";#N/A,#N/A,FALSE,"CTC Summary - Wtavg"}</definedName>
    <definedName name="test_1" localSheetId="2" hidden="1">{#N/A,#N/A,FALSE,"CTC Summary - EOY";#N/A,#N/A,FALSE,"CTC Summary - Wtavg"}</definedName>
    <definedName name="test_1" hidden="1">{#N/A,#N/A,FALSE,"CTC Summary - EOY";#N/A,#N/A,FALSE,"CTC Summary - Wtavg"}</definedName>
    <definedName name="test_2" localSheetId="28" hidden="1">{#N/A,#N/A,FALSE,"CTC Summary - EOY";#N/A,#N/A,FALSE,"CTC Summary - Wtavg"}</definedName>
    <definedName name="test_2" localSheetId="35" hidden="1">{#N/A,#N/A,FALSE,"CTC Summary - EOY";#N/A,#N/A,FALSE,"CTC Summary - Wtavg"}</definedName>
    <definedName name="test_2" localSheetId="19" hidden="1">{#N/A,#N/A,FALSE,"CTC Summary - EOY";#N/A,#N/A,FALSE,"CTC Summary - Wtavg"}</definedName>
    <definedName name="test_2" localSheetId="1" hidden="1">{#N/A,#N/A,FALSE,"CTC Summary - EOY";#N/A,#N/A,FALSE,"CTC Summary - Wtavg"}</definedName>
    <definedName name="test_2" localSheetId="39" hidden="1">{#N/A,#N/A,FALSE,"CTC Summary - EOY";#N/A,#N/A,FALSE,"CTC Summary - Wtavg"}</definedName>
    <definedName name="test_2" localSheetId="2" hidden="1">{#N/A,#N/A,FALSE,"CTC Summary - EOY";#N/A,#N/A,FALSE,"CTC Summary - Wtavg"}</definedName>
    <definedName name="test_2" hidden="1">{#N/A,#N/A,FALSE,"CTC Summary - EOY";#N/A,#N/A,FALSE,"CTC Summary - Wtavg"}</definedName>
    <definedName name="test_3" localSheetId="28" hidden="1">{#N/A,#N/A,FALSE,"CTC Summary - EOY";#N/A,#N/A,FALSE,"CTC Summary - Wtavg"}</definedName>
    <definedName name="test_3" localSheetId="35" hidden="1">{#N/A,#N/A,FALSE,"CTC Summary - EOY";#N/A,#N/A,FALSE,"CTC Summary - Wtavg"}</definedName>
    <definedName name="test_3" localSheetId="19" hidden="1">{#N/A,#N/A,FALSE,"CTC Summary - EOY";#N/A,#N/A,FALSE,"CTC Summary - Wtavg"}</definedName>
    <definedName name="test_3" localSheetId="1" hidden="1">{#N/A,#N/A,FALSE,"CTC Summary - EOY";#N/A,#N/A,FALSE,"CTC Summary - Wtavg"}</definedName>
    <definedName name="test_3" localSheetId="39" hidden="1">{#N/A,#N/A,FALSE,"CTC Summary - EOY";#N/A,#N/A,FALSE,"CTC Summary - Wtavg"}</definedName>
    <definedName name="test_3" localSheetId="2" hidden="1">{#N/A,#N/A,FALSE,"CTC Summary - EOY";#N/A,#N/A,FALSE,"CTC Summary - Wtavg"}</definedName>
    <definedName name="test_3" hidden="1">{#N/A,#N/A,FALSE,"CTC Summary - EOY";#N/A,#N/A,FALSE,"CTC Summary - Wtavg"}</definedName>
    <definedName name="TEST42" localSheetId="17">'[13]ARSW 6-24-2020'!#REF!</definedName>
    <definedName name="TEST42" localSheetId="21">'[13]ARSW 6-24-2020'!#REF!</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#N/A</definedName>
    <definedName name="Trans_ExpIgnitions">'[11]Data, Validation'!$C$31</definedName>
    <definedName name="Trans_OtherHFTD">'[11]Data, Validation'!$C$29</definedName>
    <definedName name="Trans_OutageToIgnition">'[11]Data, Validation'!$C$30</definedName>
    <definedName name="Trans_Tier3">'[11]Data, Validation'!$C$28</definedName>
    <definedName name="Transformer_by_Substation">[5]Assets_by_Substation!$A:$A</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28" hidden="1">{"PI_Data",#N/A,TRUE,"P&amp;I Data"}</definedName>
    <definedName name="TT" localSheetId="35" hidden="1">{"PI_Data",#N/A,TRUE,"P&amp;I Data"}</definedName>
    <definedName name="TT" localSheetId="19" hidden="1">{"PI_Data",#N/A,TRUE,"P&amp;I Data"}</definedName>
    <definedName name="TT" localSheetId="1" hidden="1">{"PI_Data",#N/A,TRUE,"P&amp;I Data"}</definedName>
    <definedName name="TT" localSheetId="39" hidden="1">{"PI_Data",#N/A,TRUE,"P&amp;I Data"}</definedName>
    <definedName name="TT" localSheetId="2" hidden="1">{"PI_Data",#N/A,TRUE,"P&amp;I Data"}</definedName>
    <definedName name="TT" hidden="1">{"PI_Data",#N/A,TRUE,"P&amp;I Data"}</definedName>
    <definedName name="TtO_A" localSheetId="14">'[11]Data, Validation'!$D$34</definedName>
    <definedName name="TtO_A" localSheetId="31">'[11]Data, Validation'!$D$34</definedName>
    <definedName name="TtO_A" localSheetId="17">'[11]Data, Validation'!$D$34</definedName>
    <definedName name="TtO_A" localSheetId="21">'[11]Data, Validation'!$D$34</definedName>
    <definedName name="TtO_A">'[11]Data Validation'!$D$34</definedName>
    <definedName name="TtO_B">'[11]Data, Validation'!$D$35</definedName>
    <definedName name="TtO_EDist">'[11]Data, Validation'!$D$36</definedName>
    <definedName name="TtO_ETrans">'[11]Data, Validation'!$D$37</definedName>
    <definedName name="TtO_FDist">'[11]Data, Validation'!$D$38</definedName>
    <definedName name="TtO_FTrans">'[11]Data, Validation'!$D$39</definedName>
    <definedName name="ttttttttttttttttttttttaaaaaaaaaaaa" localSheetId="28" hidden="1">{"PI_Data",#N/A,TRUE,"P&amp;I Data"}</definedName>
    <definedName name="ttttttttttttttttttttttaaaaaaaaaaaa" localSheetId="35" hidden="1">{"PI_Data",#N/A,TRUE,"P&amp;I Data"}</definedName>
    <definedName name="ttttttttttttttttttttttaaaaaaaaaaaa" localSheetId="19" hidden="1">{"PI_Data",#N/A,TRUE,"P&amp;I Data"}</definedName>
    <definedName name="ttttttttttttttttttttttaaaaaaaaaaaa" localSheetId="1" hidden="1">{"PI_Data",#N/A,TRUE,"P&amp;I Data"}</definedName>
    <definedName name="ttttttttttttttttttttttaaaaaaaaaaaa" localSheetId="39" hidden="1">{"PI_Data",#N/A,TRUE,"P&amp;I Data"}</definedName>
    <definedName name="ttttttttttttttttttttttaaaaaaaaaaaa" localSheetId="2" hidden="1">{"PI_Data",#N/A,TRUE,"P&amp;I Data"}</definedName>
    <definedName name="ttttttttttttttttttttttaaaaaaaaaaaa" hidden="1">{"PI_Data",#N/A,TRUE,"P&amp;I Data"}</definedName>
    <definedName name="txtMillions">"($ in Millions)"</definedName>
    <definedName name="txtThousands">"($ in Thousands)"</definedName>
    <definedName name="ty" localSheetId="19" hidden="1">#REF!</definedName>
    <definedName name="ty" localSheetId="1" hidden="1">#REF!</definedName>
    <definedName name="ty" localSheetId="39" hidden="1">#REF!</definedName>
    <definedName name="ty" localSheetId="2" hidden="1">#REF!</definedName>
    <definedName name="ty" hidden="1">#REF!</definedName>
    <definedName name="u" localSheetId="28" hidden="1">{#N/A,#N/A,FALSE,"Aging Summary";#N/A,#N/A,FALSE,"Ratio Analysis";#N/A,#N/A,FALSE,"Test 120 Day Accts";#N/A,#N/A,FALSE,"Tickmarks"}</definedName>
    <definedName name="u" localSheetId="35" hidden="1">{#N/A,#N/A,FALSE,"Aging Summary";#N/A,#N/A,FALSE,"Ratio Analysis";#N/A,#N/A,FALSE,"Test 120 Day Accts";#N/A,#N/A,FALSE,"Tickmarks"}</definedName>
    <definedName name="u" localSheetId="19" hidden="1">{#N/A,#N/A,FALSE,"Aging Summary";#N/A,#N/A,FALSE,"Ratio Analysis";#N/A,#N/A,FALSE,"Test 120 Day Accts";#N/A,#N/A,FALSE,"Tickmarks"}</definedName>
    <definedName name="u" localSheetId="1" hidden="1">{#N/A,#N/A,FALSE,"Aging Summary";#N/A,#N/A,FALSE,"Ratio Analysis";#N/A,#N/A,FALSE,"Test 120 Day Accts";#N/A,#N/A,FALSE,"Tickmarks"}</definedName>
    <definedName name="u" localSheetId="39" hidden="1">{#N/A,#N/A,FALSE,"Aging Summary";#N/A,#N/A,FALSE,"Ratio Analysis";#N/A,#N/A,FALSE,"Test 120 Day Accts";#N/A,#N/A,FALSE,"Tickmarks"}</definedName>
    <definedName name="u" localSheetId="2" hidden="1">{#N/A,#N/A,FALSE,"Aging Summary";#N/A,#N/A,FALSE,"Ratio Analysis";#N/A,#N/A,FALSE,"Test 120 Day Accts";#N/A,#N/A,FALSE,"Tickmarks"}</definedName>
    <definedName name="u" hidden="1">{#N/A,#N/A,FALSE,"Aging Summary";#N/A,#N/A,FALSE,"Ratio Analysis";#N/A,#N/A,FALSE,"Test 120 Day Accts";#N/A,#N/A,FALSE,"Tickmarks"}</definedName>
    <definedName name="UCC_500" hidden="1">'[14]1_1'!$Z$78:$AA$92</definedName>
    <definedName name="UCC_510" hidden="1">'[14]1_1'!$Z$78:$AB$83</definedName>
    <definedName name="UCC_800" hidden="1">'[14]1_1'!$Y$48:$Z$97</definedName>
    <definedName name="UCC_801" hidden="1">'[14]1_1'!$Z$54:$AB$74</definedName>
    <definedName name="UCC_802" hidden="1">'[14]1_1'!$Z$78:$AC$97</definedName>
    <definedName name="units">'[6]A-Generic'!$E$10</definedName>
    <definedName name="uu" localSheetId="28" hidden="1">{"PI_Data",#N/A,TRUE,"P&amp;I Data"}</definedName>
    <definedName name="uu" localSheetId="35" hidden="1">{"PI_Data",#N/A,TRUE,"P&amp;I Data"}</definedName>
    <definedName name="uu" localSheetId="19" hidden="1">{"PI_Data",#N/A,TRUE,"P&amp;I Data"}</definedName>
    <definedName name="uu" localSheetId="1" hidden="1">{"PI_Data",#N/A,TRUE,"P&amp;I Data"}</definedName>
    <definedName name="uu" localSheetId="39" hidden="1">{"PI_Data",#N/A,TRUE,"P&amp;I Data"}</definedName>
    <definedName name="uu" localSheetId="2" hidden="1">{"PI_Data",#N/A,TRUE,"P&amp;I Data"}</definedName>
    <definedName name="uu" hidden="1">{"PI_Data",#N/A,TRUE,"P&amp;I Data"}</definedName>
    <definedName name="vc" localSheetId="19" hidden="1">#REF!</definedName>
    <definedName name="vc" localSheetId="1" hidden="1">#REF!</definedName>
    <definedName name="vc" localSheetId="39" hidden="1">#REF!</definedName>
    <definedName name="vc" localSheetId="2" hidden="1">#REF!</definedName>
    <definedName name="vc" hidden="1">#REF!</definedName>
    <definedName name="VMBA05" localSheetId="28" hidden="1">{"PI_Data",#N/A,TRUE,"P&amp;I Data"}</definedName>
    <definedName name="VMBA05" localSheetId="35" hidden="1">{"PI_Data",#N/A,TRUE,"P&amp;I Data"}</definedName>
    <definedName name="VMBA05" localSheetId="19" hidden="1">{"PI_Data",#N/A,TRUE,"P&amp;I Data"}</definedName>
    <definedName name="VMBA05" localSheetId="1" hidden="1">{"PI_Data",#N/A,TRUE,"P&amp;I Data"}</definedName>
    <definedName name="VMBA05" localSheetId="39" hidden="1">{"PI_Data",#N/A,TRUE,"P&amp;I Data"}</definedName>
    <definedName name="VMBA05" localSheetId="2" hidden="1">{"PI_Data",#N/A,TRUE,"P&amp;I Data"}</definedName>
    <definedName name="VMBA05" hidden="1">{"PI_Data",#N/A,TRUE,"P&amp;I Data"}</definedName>
    <definedName name="VV" localSheetId="28" hidden="1">{#N/A,#N/A,FALSE,"Aging Summary";#N/A,#N/A,FALSE,"Ratio Analysis";#N/A,#N/A,FALSE,"Test 120 Day Accts";#N/A,#N/A,FALSE,"Tickmarks"}</definedName>
    <definedName name="VV" localSheetId="35" hidden="1">{#N/A,#N/A,FALSE,"Aging Summary";#N/A,#N/A,FALSE,"Ratio Analysis";#N/A,#N/A,FALSE,"Test 120 Day Accts";#N/A,#N/A,FALSE,"Tickmarks"}</definedName>
    <definedName name="VV" localSheetId="19" hidden="1">{#N/A,#N/A,FALSE,"Aging Summary";#N/A,#N/A,FALSE,"Ratio Analysis";#N/A,#N/A,FALSE,"Test 120 Day Accts";#N/A,#N/A,FALSE,"Tickmarks"}</definedName>
    <definedName name="VV" localSheetId="1" hidden="1">{#N/A,#N/A,FALSE,"Aging Summary";#N/A,#N/A,FALSE,"Ratio Analysis";#N/A,#N/A,FALSE,"Test 120 Day Accts";#N/A,#N/A,FALSE,"Tickmarks"}</definedName>
    <definedName name="VV" localSheetId="39" hidden="1">{#N/A,#N/A,FALSE,"Aging Summary";#N/A,#N/A,FALSE,"Ratio Analysis";#N/A,#N/A,FALSE,"Test 120 Day Accts";#N/A,#N/A,FALSE,"Tickmarks"}</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w"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28" hidden="1">{#N/A,#N/A,FALSE,"Aging Summary";#N/A,#N/A,FALSE,"Ratio Analysis";#N/A,#N/A,FALSE,"Test 120 Day Accts";#N/A,#N/A,FALSE,"Tickmarks"}</definedName>
    <definedName name="waresd" localSheetId="35" hidden="1">{#N/A,#N/A,FALSE,"Aging Summary";#N/A,#N/A,FALSE,"Ratio Analysis";#N/A,#N/A,FALSE,"Test 120 Day Accts";#N/A,#N/A,FALSE,"Tickmarks"}</definedName>
    <definedName name="waresd" localSheetId="19" hidden="1">{#N/A,#N/A,FALSE,"Aging Summary";#N/A,#N/A,FALSE,"Ratio Analysis";#N/A,#N/A,FALSE,"Test 120 Day Accts";#N/A,#N/A,FALSE,"Tickmarks"}</definedName>
    <definedName name="waresd" localSheetId="1" hidden="1">{#N/A,#N/A,FALSE,"Aging Summary";#N/A,#N/A,FALSE,"Ratio Analysis";#N/A,#N/A,FALSE,"Test 120 Day Accts";#N/A,#N/A,FALSE,"Tickmarks"}</definedName>
    <definedName name="waresd" localSheetId="39"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28" hidden="1">{#N/A,#N/A,FALSE,"Aging Summary";#N/A,#N/A,FALSE,"Ratio Analysis";#N/A,#N/A,FALSE,"Test 120 Day Accts";#N/A,#N/A,FALSE,"Tickmarks"}</definedName>
    <definedName name="wlkednjfc" localSheetId="35" hidden="1">{#N/A,#N/A,FALSE,"Aging Summary";#N/A,#N/A,FALSE,"Ratio Analysis";#N/A,#N/A,FALSE,"Test 120 Day Accts";#N/A,#N/A,FALSE,"Tickmarks"}</definedName>
    <definedName name="wlkednjfc" localSheetId="19" hidden="1">{#N/A,#N/A,FALSE,"Aging Summary";#N/A,#N/A,FALSE,"Ratio Analysis";#N/A,#N/A,FALSE,"Test 120 Day Accts";#N/A,#N/A,FALSE,"Tickmarks"}</definedName>
    <definedName name="wlkednjfc" localSheetId="1" hidden="1">{#N/A,#N/A,FALSE,"Aging Summary";#N/A,#N/A,FALSE,"Ratio Analysis";#N/A,#N/A,FALSE,"Test 120 Day Accts";#N/A,#N/A,FALSE,"Tickmarks"}</definedName>
    <definedName name="wlkednjfc" localSheetId="39"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28" hidden="1">{#N/A,#N/A,FALSE,"Cost Report"}</definedName>
    <definedName name="wnm.Cost._.Report." localSheetId="35" hidden="1">{#N/A,#N/A,FALSE,"Cost Report"}</definedName>
    <definedName name="wnm.Cost._.Report." localSheetId="19" hidden="1">{#N/A,#N/A,FALSE,"Cost Report"}</definedName>
    <definedName name="wnm.Cost._.Report." localSheetId="1" hidden="1">{#N/A,#N/A,FALSE,"Cost Report"}</definedName>
    <definedName name="wnm.Cost._.Report." localSheetId="39" hidden="1">{#N/A,#N/A,FALSE,"Cost Report"}</definedName>
    <definedName name="wnm.Cost._.Report." localSheetId="2" hidden="1">{#N/A,#N/A,FALSE,"Cost Report"}</definedName>
    <definedName name="wnm.Cost._.Report." hidden="1">{#N/A,#N/A,FALSE,"Cost Report"}</definedName>
    <definedName name="wnn.Cost._.Report." localSheetId="28" hidden="1">{#N/A,#N/A,FALSE,"Cost Report"}</definedName>
    <definedName name="wnn.Cost._.Report." localSheetId="35" hidden="1">{#N/A,#N/A,FALSE,"Cost Report"}</definedName>
    <definedName name="wnn.Cost._.Report." localSheetId="19" hidden="1">{#N/A,#N/A,FALSE,"Cost Report"}</definedName>
    <definedName name="wnn.Cost._.Report." localSheetId="1" hidden="1">{#N/A,#N/A,FALSE,"Cost Report"}</definedName>
    <definedName name="wnn.Cost._.Report." localSheetId="39" hidden="1">{#N/A,#N/A,FALSE,"Cost Report"}</definedName>
    <definedName name="wnn.Cost._.Report." localSheetId="2" hidden="1">{#N/A,#N/A,FALSE,"Cost Report"}</definedName>
    <definedName name="wnn.Cost._.Report." hidden="1">{#N/A,#N/A,FALSE,"Cost Report"}</definedName>
    <definedName name="wrn.Accelerated." localSheetId="28" hidden="1">{#N/A,#N/A,FALSE,"CTC Summary - EOY";#N/A,#N/A,FALSE,"CTC Summary - Wtavg"}</definedName>
    <definedName name="wrn.Accelerated." localSheetId="35" hidden="1">{#N/A,#N/A,FALSE,"CTC Summary - EOY";#N/A,#N/A,FALSE,"CTC Summary - Wtavg"}</definedName>
    <definedName name="wrn.Accelerated." localSheetId="19" hidden="1">{#N/A,#N/A,FALSE,"CTC Summary - EOY";#N/A,#N/A,FALSE,"CTC Summary - Wtavg"}</definedName>
    <definedName name="wrn.Accelerated." localSheetId="1" hidden="1">{#N/A,#N/A,FALSE,"CTC Summary - EOY";#N/A,#N/A,FALSE,"CTC Summary - Wtavg"}</definedName>
    <definedName name="wrn.Accelerated." localSheetId="39" hidden="1">{#N/A,#N/A,FALSE,"CTC Summary - EOY";#N/A,#N/A,FALSE,"CTC Summary - Wtavg"}</definedName>
    <definedName name="wrn.Accelerated." localSheetId="2" hidden="1">{#N/A,#N/A,FALSE,"CTC Summary - EOY";#N/A,#N/A,FALSE,"CTC Summary - Wtavg"}</definedName>
    <definedName name="wrn.Accelerated." hidden="1">{#N/A,#N/A,FALSE,"CTC Summary - EOY";#N/A,#N/A,FALSE,"CTC Summary - Wtavg"}</definedName>
    <definedName name="wrn.Accelerated._1" localSheetId="28" hidden="1">{#N/A,#N/A,FALSE,"CTC Summary - EOY";#N/A,#N/A,FALSE,"CTC Summary - Wtavg"}</definedName>
    <definedName name="wrn.Accelerated._1" localSheetId="35" hidden="1">{#N/A,#N/A,FALSE,"CTC Summary - EOY";#N/A,#N/A,FALSE,"CTC Summary - Wtavg"}</definedName>
    <definedName name="wrn.Accelerated._1" localSheetId="19" hidden="1">{#N/A,#N/A,FALSE,"CTC Summary - EOY";#N/A,#N/A,FALSE,"CTC Summary - Wtavg"}</definedName>
    <definedName name="wrn.Accelerated._1" localSheetId="1" hidden="1">{#N/A,#N/A,FALSE,"CTC Summary - EOY";#N/A,#N/A,FALSE,"CTC Summary - Wtavg"}</definedName>
    <definedName name="wrn.Accelerated._1" localSheetId="39" hidden="1">{#N/A,#N/A,FALSE,"CTC Summary - EOY";#N/A,#N/A,FALSE,"CTC Summary - Wtavg"}</definedName>
    <definedName name="wrn.Accelerated._1" localSheetId="2" hidden="1">{#N/A,#N/A,FALSE,"CTC Summary - EOY";#N/A,#N/A,FALSE,"CTC Summary - Wtavg"}</definedName>
    <definedName name="wrn.Accelerated._1" hidden="1">{#N/A,#N/A,FALSE,"CTC Summary - EOY";#N/A,#N/A,FALSE,"CTC Summary - Wtavg"}</definedName>
    <definedName name="wrn.Accelerated._2" localSheetId="28" hidden="1">{#N/A,#N/A,FALSE,"CTC Summary - EOY";#N/A,#N/A,FALSE,"CTC Summary - Wtavg"}</definedName>
    <definedName name="wrn.Accelerated._2" localSheetId="35" hidden="1">{#N/A,#N/A,FALSE,"CTC Summary - EOY";#N/A,#N/A,FALSE,"CTC Summary - Wtavg"}</definedName>
    <definedName name="wrn.Accelerated._2" localSheetId="19" hidden="1">{#N/A,#N/A,FALSE,"CTC Summary - EOY";#N/A,#N/A,FALSE,"CTC Summary - Wtavg"}</definedName>
    <definedName name="wrn.Accelerated._2" localSheetId="1" hidden="1">{#N/A,#N/A,FALSE,"CTC Summary - EOY";#N/A,#N/A,FALSE,"CTC Summary - Wtavg"}</definedName>
    <definedName name="wrn.Accelerated._2" localSheetId="39" hidden="1">{#N/A,#N/A,FALSE,"CTC Summary - EOY";#N/A,#N/A,FALSE,"CTC Summary - Wtavg"}</definedName>
    <definedName name="wrn.Accelerated._2" localSheetId="2" hidden="1">{#N/A,#N/A,FALSE,"CTC Summary - EOY";#N/A,#N/A,FALSE,"CTC Summary - Wtavg"}</definedName>
    <definedName name="wrn.Accelerated._2" hidden="1">{#N/A,#N/A,FALSE,"CTC Summary - EOY";#N/A,#N/A,FALSE,"CTC Summary - Wtavg"}</definedName>
    <definedName name="wrn.Accelerated._3" localSheetId="28" hidden="1">{#N/A,#N/A,FALSE,"CTC Summary - EOY";#N/A,#N/A,FALSE,"CTC Summary - Wtavg"}</definedName>
    <definedName name="wrn.Accelerated._3" localSheetId="35" hidden="1">{#N/A,#N/A,FALSE,"CTC Summary - EOY";#N/A,#N/A,FALSE,"CTC Summary - Wtavg"}</definedName>
    <definedName name="wrn.Accelerated._3" localSheetId="19" hidden="1">{#N/A,#N/A,FALSE,"CTC Summary - EOY";#N/A,#N/A,FALSE,"CTC Summary - Wtavg"}</definedName>
    <definedName name="wrn.Accelerated._3" localSheetId="1" hidden="1">{#N/A,#N/A,FALSE,"CTC Summary - EOY";#N/A,#N/A,FALSE,"CTC Summary - Wtavg"}</definedName>
    <definedName name="wrn.Accelerated._3" localSheetId="39" hidden="1">{#N/A,#N/A,FALSE,"CTC Summary - EOY";#N/A,#N/A,FALSE,"CTC Summary - Wtavg"}</definedName>
    <definedName name="wrn.Accelerated._3" localSheetId="2" hidden="1">{#N/A,#N/A,FALSE,"CTC Summary - EOY";#N/A,#N/A,FALSE,"CTC Summary - Wtavg"}</definedName>
    <definedName name="wrn.Accelerated._3" hidden="1">{#N/A,#N/A,FALSE,"CTC Summary - EOY";#N/A,#N/A,FALSE,"CTC Summary - Wtavg"}</definedName>
    <definedName name="wrn.accellerated1" localSheetId="28" hidden="1">{#N/A,#N/A,FALSE,"CTC Summary - EOY";#N/A,#N/A,FALSE,"CTC Summary - Wtavg"}</definedName>
    <definedName name="wrn.accellerated1" localSheetId="35" hidden="1">{#N/A,#N/A,FALSE,"CTC Summary - EOY";#N/A,#N/A,FALSE,"CTC Summary - Wtavg"}</definedName>
    <definedName name="wrn.accellerated1" localSheetId="19" hidden="1">{#N/A,#N/A,FALSE,"CTC Summary - EOY";#N/A,#N/A,FALSE,"CTC Summary - Wtavg"}</definedName>
    <definedName name="wrn.accellerated1" localSheetId="1" hidden="1">{#N/A,#N/A,FALSE,"CTC Summary - EOY";#N/A,#N/A,FALSE,"CTC Summary - Wtavg"}</definedName>
    <definedName name="wrn.accellerated1" localSheetId="39" hidden="1">{#N/A,#N/A,FALSE,"CTC Summary - EOY";#N/A,#N/A,FALSE,"CTC Summary - Wtavg"}</definedName>
    <definedName name="wrn.accellerated1" localSheetId="2" hidden="1">{#N/A,#N/A,FALSE,"CTC Summary - EOY";#N/A,#N/A,FALSE,"CTC Summary - Wtavg"}</definedName>
    <definedName name="wrn.accellerated1" hidden="1">{#N/A,#N/A,FALSE,"CTC Summary - EOY";#N/A,#N/A,FALSE,"CTC Summary - Wtavg"}</definedName>
    <definedName name="wrn.AG." localSheetId="28" hidden="1">{#N/A,#N/A,FALSE,"AG-1";#N/A,#N/A,FALSE,"AG-R";#N/A,#N/A,FALSE,"AG-V";#N/A,#N/A,FALSE,"AG-4";#N/A,#N/A,FALSE,"AG-5";#N/A,#N/A,FALSE,"AG-6";#N/A,#N/A,FALSE,"AG-7"}</definedName>
    <definedName name="wrn.AG." localSheetId="35" hidden="1">{#N/A,#N/A,FALSE,"AG-1";#N/A,#N/A,FALSE,"AG-R";#N/A,#N/A,FALSE,"AG-V";#N/A,#N/A,FALSE,"AG-4";#N/A,#N/A,FALSE,"AG-5";#N/A,#N/A,FALSE,"AG-6";#N/A,#N/A,FALSE,"AG-7"}</definedName>
    <definedName name="wrn.AG." localSheetId="19" hidden="1">{#N/A,#N/A,FALSE,"AG-1";#N/A,#N/A,FALSE,"AG-R";#N/A,#N/A,FALSE,"AG-V";#N/A,#N/A,FALSE,"AG-4";#N/A,#N/A,FALSE,"AG-5";#N/A,#N/A,FALSE,"AG-6";#N/A,#N/A,FALSE,"AG-7"}</definedName>
    <definedName name="wrn.AG." localSheetId="1" hidden="1">{#N/A,#N/A,FALSE,"AG-1";#N/A,#N/A,FALSE,"AG-R";#N/A,#N/A,FALSE,"AG-V";#N/A,#N/A,FALSE,"AG-4";#N/A,#N/A,FALSE,"AG-5";#N/A,#N/A,FALSE,"AG-6";#N/A,#N/A,FALSE,"AG-7"}</definedName>
    <definedName name="wrn.AG." localSheetId="39" hidden="1">{#N/A,#N/A,FALSE,"AG-1";#N/A,#N/A,FALSE,"AG-R";#N/A,#N/A,FALSE,"AG-V";#N/A,#N/A,FALSE,"AG-4";#N/A,#N/A,FALSE,"AG-5";#N/A,#N/A,FALSE,"AG-6";#N/A,#N/A,FALSE,"AG-7"}</definedName>
    <definedName name="wrn.AG." localSheetId="2" hidden="1">{#N/A,#N/A,FALSE,"AG-1";#N/A,#N/A,FALSE,"AG-R";#N/A,#N/A,FALSE,"AG-V";#N/A,#N/A,FALSE,"AG-4";#N/A,#N/A,FALSE,"AG-5";#N/A,#N/A,FALSE,"AG-6";#N/A,#N/A,FALSE,"AG-7"}</definedName>
    <definedName name="wrn.AG." hidden="1">{#N/A,#N/A,FALSE,"AG-1";#N/A,#N/A,FALSE,"AG-R";#N/A,#N/A,FALSE,"AG-V";#N/A,#N/A,FALSE,"AG-4";#N/A,#N/A,FALSE,"AG-5";#N/A,#N/A,FALSE,"AG-6";#N/A,#N/A,FALSE,"AG-7"}</definedName>
    <definedName name="wrn.AGa." localSheetId="28" hidden="1">{#N/A,#N/A,FALSE,"UN-AGRA";#N/A,#N/A,FALSE,"UN-AG1A";#N/A,#N/A,FALSE,"UN-AGVA";#N/A,#N/A,FALSE,"UN-AG4A ";#N/A,#N/A,FALSE,"UN-AG5A";#N/A,#N/A,FALSE,"UN-AG6A";#N/A,#N/A,FALSE,"Dist Calcs";#N/A,#N/A,FALSE,"7A-Avg.";#N/A,#N/A,FALSE,"7A Tier1-avg";#N/A,#N/A,FALSE,"7A Tier2-avg";#N/A,#N/A,FALSE,"Ag-7A Dist Calc"}</definedName>
    <definedName name="wrn.AGa." localSheetId="35" hidden="1">{#N/A,#N/A,FALSE,"UN-AGRA";#N/A,#N/A,FALSE,"UN-AG1A";#N/A,#N/A,FALSE,"UN-AGVA";#N/A,#N/A,FALSE,"UN-AG4A ";#N/A,#N/A,FALSE,"UN-AG5A";#N/A,#N/A,FALSE,"UN-AG6A";#N/A,#N/A,FALSE,"Dist Calcs";#N/A,#N/A,FALSE,"7A-Avg.";#N/A,#N/A,FALSE,"7A Tier1-avg";#N/A,#N/A,FALSE,"7A Tier2-avg";#N/A,#N/A,FALSE,"Ag-7A Dist Calc"}</definedName>
    <definedName name="wrn.AGa." localSheetId="19" hidden="1">{#N/A,#N/A,FALSE,"UN-AGRA";#N/A,#N/A,FALSE,"UN-AG1A";#N/A,#N/A,FALSE,"UN-AGVA";#N/A,#N/A,FALSE,"UN-AG4A ";#N/A,#N/A,FALSE,"UN-AG5A";#N/A,#N/A,FALSE,"UN-AG6A";#N/A,#N/A,FALSE,"Dist Calcs";#N/A,#N/A,FALSE,"7A-Avg.";#N/A,#N/A,FALSE,"7A Tier1-avg";#N/A,#N/A,FALSE,"7A Tier2-avg";#N/A,#N/A,FALSE,"Ag-7A Dist Calc"}</definedName>
    <definedName name="wrn.AGa." localSheetId="1" hidden="1">{#N/A,#N/A,FALSE,"UN-AGRA";#N/A,#N/A,FALSE,"UN-AG1A";#N/A,#N/A,FALSE,"UN-AGVA";#N/A,#N/A,FALSE,"UN-AG4A ";#N/A,#N/A,FALSE,"UN-AG5A";#N/A,#N/A,FALSE,"UN-AG6A";#N/A,#N/A,FALSE,"Dist Calcs";#N/A,#N/A,FALSE,"7A-Avg.";#N/A,#N/A,FALSE,"7A Tier1-avg";#N/A,#N/A,FALSE,"7A Tier2-avg";#N/A,#N/A,FALSE,"Ag-7A Dist Calc"}</definedName>
    <definedName name="wrn.AGa." localSheetId="39"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28"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5"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3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28"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28" hidden="1">{#N/A,#N/A,FALSE,"F. Tax Analysis";#N/A,#N/A,FALSE,"G. Bond Analysis";#N/A,#N/A,FALSE,"H. Insurance Analysis"}</definedName>
    <definedName name="wrn.Allowance._.Analysis." localSheetId="35" hidden="1">{#N/A,#N/A,FALSE,"F. Tax Analysis";#N/A,#N/A,FALSE,"G. Bond Analysis";#N/A,#N/A,FALSE,"H. Insurance Analysis"}</definedName>
    <definedName name="wrn.Allowance._.Analysis." localSheetId="19" hidden="1">{#N/A,#N/A,FALSE,"F. Tax Analysis";#N/A,#N/A,FALSE,"G. Bond Analysis";#N/A,#N/A,FALSE,"H. Insurance Analysis"}</definedName>
    <definedName name="wrn.Allowance._.Analysis." localSheetId="1" hidden="1">{#N/A,#N/A,FALSE,"F. Tax Analysis";#N/A,#N/A,FALSE,"G. Bond Analysis";#N/A,#N/A,FALSE,"H. Insurance Analysis"}</definedName>
    <definedName name="wrn.Allowance._.Analysis." localSheetId="39" hidden="1">{#N/A,#N/A,FALSE,"F. Tax Analysis";#N/A,#N/A,FALSE,"G. Bond Analysis";#N/A,#N/A,FALSE,"H. Insurance Analysis"}</definedName>
    <definedName name="wrn.Allowance._.Analysis." localSheetId="2" hidden="1">{#N/A,#N/A,FALSE,"F. Tax Analysis";#N/A,#N/A,FALSE,"G. Bond Analysis";#N/A,#N/A,FALSE,"H. Insurance Analysis"}</definedName>
    <definedName name="wrn.Allowance._.Analysis." hidden="1">{#N/A,#N/A,FALSE,"F. Tax Analysis";#N/A,#N/A,FALSE,"G. Bond Analysis";#N/A,#N/A,FALSE,"H. Insurance Analysis"}</definedName>
    <definedName name="wrn.Basic._.Report." localSheetId="28" hidden="1">{#N/A,#N/A,FALSE,"New Depr Sch-150% DB";#N/A,#N/A,FALSE,"Cash Flows RLP";#N/A,#N/A,FALSE,"IRR";#N/A,#N/A,FALSE,"Proforma IS";#N/A,#N/A,FALSE,"Assumptions"}</definedName>
    <definedName name="wrn.Basic._.Report." localSheetId="35" hidden="1">{#N/A,#N/A,FALSE,"New Depr Sch-150% DB";#N/A,#N/A,FALSE,"Cash Flows RLP";#N/A,#N/A,FALSE,"IRR";#N/A,#N/A,FALSE,"Proforma IS";#N/A,#N/A,FALSE,"Assumptions"}</definedName>
    <definedName name="wrn.Basic._.Report." localSheetId="19" hidden="1">{#N/A,#N/A,FALSE,"New Depr Sch-150% DB";#N/A,#N/A,FALSE,"Cash Flows RLP";#N/A,#N/A,FALSE,"IRR";#N/A,#N/A,FALSE,"Proforma IS";#N/A,#N/A,FALSE,"Assumptions"}</definedName>
    <definedName name="wrn.Basic._.Report." localSheetId="1" hidden="1">{#N/A,#N/A,FALSE,"New Depr Sch-150% DB";#N/A,#N/A,FALSE,"Cash Flows RLP";#N/A,#N/A,FALSE,"IRR";#N/A,#N/A,FALSE,"Proforma IS";#N/A,#N/A,FALSE,"Assumptions"}</definedName>
    <definedName name="wrn.Basic._.Report." localSheetId="39"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28" hidden="1">{#N/A,#N/A,TRUE,"Task Status";#N/A,#N/A,TRUE,"Document Status";#N/A,#N/A,TRUE,"Percent Complete";#N/A,#N/A,TRUE,"Manhour Sum"}</definedName>
    <definedName name="wrn.Citgo._.Status." localSheetId="35" hidden="1">{#N/A,#N/A,TRUE,"Task Status";#N/A,#N/A,TRUE,"Document Status";#N/A,#N/A,TRUE,"Percent Complete";#N/A,#N/A,TRUE,"Manhour Sum"}</definedName>
    <definedName name="wrn.Citgo._.Status." localSheetId="19" hidden="1">{#N/A,#N/A,TRUE,"Task Status";#N/A,#N/A,TRUE,"Document Status";#N/A,#N/A,TRUE,"Percent Complete";#N/A,#N/A,TRUE,"Manhour Sum"}</definedName>
    <definedName name="wrn.Citgo._.Status." localSheetId="1" hidden="1">{#N/A,#N/A,TRUE,"Task Status";#N/A,#N/A,TRUE,"Document Status";#N/A,#N/A,TRUE,"Percent Complete";#N/A,#N/A,TRUE,"Manhour Sum"}</definedName>
    <definedName name="wrn.Citgo._.Status." localSheetId="39" hidden="1">{#N/A,#N/A,TRUE,"Task Status";#N/A,#N/A,TRUE,"Document Status";#N/A,#N/A,TRUE,"Percent Complete";#N/A,#N/A,TRUE,"Manhour Sum"}</definedName>
    <definedName name="wrn.Citgo._.Status." localSheetId="2"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28"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9"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28" hidden="1">{#N/A,#N/A,FALSE,"A-1, A-6, A-10, A-15";#N/A,#N/A,FALSE,"E-19 Firm";#N/A,#N/A,FALSE,"E-19 Nonfirm";#N/A,#N/A,FALSE,"E-20 Firm ";#N/A,#N/A,FALSE,"E-20 Nonfirm ";#N/A,#N/A,FALSE,"E-25";#N/A,#N/A,FALSE,"E-36, E-37";#N/A,#N/A,FALSE,"LS-1,-2,-3, TC-1, OL-1";#N/A,#N/A,FALSE,"Standby"}</definedName>
    <definedName name="wrn.comind." localSheetId="35" hidden="1">{#N/A,#N/A,FALSE,"A-1, A-6, A-10, A-15";#N/A,#N/A,FALSE,"E-19 Firm";#N/A,#N/A,FALSE,"E-19 Nonfirm";#N/A,#N/A,FALSE,"E-20 Firm ";#N/A,#N/A,FALSE,"E-20 Nonfirm ";#N/A,#N/A,FALSE,"E-25";#N/A,#N/A,FALSE,"E-36, E-37";#N/A,#N/A,FALSE,"LS-1,-2,-3, TC-1, OL-1";#N/A,#N/A,FALSE,"Standby"}</definedName>
    <definedName name="wrn.comind." localSheetId="19" hidden="1">{#N/A,#N/A,FALSE,"A-1, A-6, A-10, A-15";#N/A,#N/A,FALSE,"E-19 Firm";#N/A,#N/A,FALSE,"E-19 Nonfirm";#N/A,#N/A,FALSE,"E-20 Firm ";#N/A,#N/A,FALSE,"E-20 Nonfirm ";#N/A,#N/A,FALSE,"E-25";#N/A,#N/A,FALSE,"E-36, E-37";#N/A,#N/A,FALSE,"LS-1,-2,-3, TC-1, OL-1";#N/A,#N/A,FALSE,"Standby"}</definedName>
    <definedName name="wrn.comind." localSheetId="1" hidden="1">{#N/A,#N/A,FALSE,"A-1, A-6, A-10, A-15";#N/A,#N/A,FALSE,"E-19 Firm";#N/A,#N/A,FALSE,"E-19 Nonfirm";#N/A,#N/A,FALSE,"E-20 Firm ";#N/A,#N/A,FALSE,"E-20 Nonfirm ";#N/A,#N/A,FALSE,"E-25";#N/A,#N/A,FALSE,"E-36, E-37";#N/A,#N/A,FALSE,"LS-1,-2,-3, TC-1, OL-1";#N/A,#N/A,FALSE,"Standby"}</definedName>
    <definedName name="wrn.comind." localSheetId="39"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28" hidden="1">{#N/A,#N/A,FALSE,"Assumptions";#N/A,#N/A,FALSE,"Proforma IS";#N/A,#N/A,FALSE,"Cash Flows RLP";#N/A,#N/A,FALSE,"IRR";#N/A,#N/A,FALSE,"New Depr Sch-150% DB";#N/A,#N/A,FALSE,"Comments"}</definedName>
    <definedName name="wrn.Complete._.Report." localSheetId="35" hidden="1">{#N/A,#N/A,FALSE,"Assumptions";#N/A,#N/A,FALSE,"Proforma IS";#N/A,#N/A,FALSE,"Cash Flows RLP";#N/A,#N/A,FALSE,"IRR";#N/A,#N/A,FALSE,"New Depr Sch-150% DB";#N/A,#N/A,FALSE,"Comments"}</definedName>
    <definedName name="wrn.Complete._.Report." localSheetId="19" hidden="1">{#N/A,#N/A,FALSE,"Assumptions";#N/A,#N/A,FALSE,"Proforma IS";#N/A,#N/A,FALSE,"Cash Flows RLP";#N/A,#N/A,FALSE,"IRR";#N/A,#N/A,FALSE,"New Depr Sch-150% DB";#N/A,#N/A,FALSE,"Comments"}</definedName>
    <definedName name="wrn.Complete._.Report." localSheetId="1" hidden="1">{#N/A,#N/A,FALSE,"Assumptions";#N/A,#N/A,FALSE,"Proforma IS";#N/A,#N/A,FALSE,"Cash Flows RLP";#N/A,#N/A,FALSE,"IRR";#N/A,#N/A,FALSE,"New Depr Sch-150% DB";#N/A,#N/A,FALSE,"Comments"}</definedName>
    <definedName name="wrn.Complete._.Report." localSheetId="39"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28" hidden="1">{#N/A,#N/A,FALSE,"Cost Report"}</definedName>
    <definedName name="wrn.Cost._.Report." localSheetId="35" hidden="1">{#N/A,#N/A,FALSE,"Cost Report"}</definedName>
    <definedName name="wrn.Cost._.Report." localSheetId="19" hidden="1">{#N/A,#N/A,FALSE,"Cost Report"}</definedName>
    <definedName name="wrn.Cost._.Report." localSheetId="1" hidden="1">{#N/A,#N/A,FALSE,"Cost Report"}</definedName>
    <definedName name="wrn.Cost._.Report." localSheetId="39" hidden="1">{#N/A,#N/A,FALSE,"Cost Report"}</definedName>
    <definedName name="wrn.Cost._.Report." localSheetId="2" hidden="1">{#N/A,#N/A,FALSE,"Cost Report"}</definedName>
    <definedName name="wrn.Cost._.Report." hidden="1">{#N/A,#N/A,FALSE,"Cost Report"}</definedName>
    <definedName name="wrn.Detail." localSheetId="28" hidden="1">{"Detail",#N/A,FALSE,"Detail"}</definedName>
    <definedName name="wrn.Detail." localSheetId="35" hidden="1">{"Detail",#N/A,FALSE,"Detail"}</definedName>
    <definedName name="wrn.Detail." localSheetId="19" hidden="1">{"Detail",#N/A,FALSE,"Detail"}</definedName>
    <definedName name="wrn.Detail." localSheetId="1" hidden="1">{"Detail",#N/A,FALSE,"Detail"}</definedName>
    <definedName name="wrn.Detail." localSheetId="39" hidden="1">{"Detail",#N/A,FALSE,"Detail"}</definedName>
    <definedName name="wrn.Detail." localSheetId="2" hidden="1">{"Detail",#N/A,FALSE,"Detail"}</definedName>
    <definedName name="wrn.Detail." hidden="1">{"Detail",#N/A,FALSE,"Detail"}</definedName>
    <definedName name="wrn.Distr." localSheetId="28" hidden="1">{#N/A,#N/A,FALSE,"Dist Rev at PR ";#N/A,#N/A,FALSE,"Spec";#N/A,#N/A,FALSE,"Res";#N/A,#N/A,FALSE,"Small L&amp;P";#N/A,#N/A,FALSE,"Medium L&amp;P";#N/A,#N/A,FALSE,"E-19";#N/A,#N/A,FALSE,"E-20";#N/A,#N/A,FALSE,"Strtlts &amp; Standby";#N/A,#N/A,FALSE,"A-RTP";#N/A,#N/A,FALSE,"2003mixeduse"}</definedName>
    <definedName name="wrn.Distr." localSheetId="35"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39"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28" hidden="1">{#N/A,#N/A,FALSE,"Executive Review Sheet";#N/A,#N/A,FALSE,"Summary of Estimate Components";#N/A,#N/A,FALSE,"Summary of Allowances"}</definedName>
    <definedName name="wrn.Executive._.Review._.Report." localSheetId="35" hidden="1">{#N/A,#N/A,FALSE,"Executive Review Sheet";#N/A,#N/A,FALSE,"Summary of Estimate Components";#N/A,#N/A,FALSE,"Summary of Allowances"}</definedName>
    <definedName name="wrn.Executive._.Review._.Report." localSheetId="19" hidden="1">{#N/A,#N/A,FALSE,"Executive Review Sheet";#N/A,#N/A,FALSE,"Summary of Estimate Components";#N/A,#N/A,FALSE,"Summary of Allowances"}</definedName>
    <definedName name="wrn.Executive._.Review._.Report." localSheetId="1" hidden="1">{#N/A,#N/A,FALSE,"Executive Review Sheet";#N/A,#N/A,FALSE,"Summary of Estimate Components";#N/A,#N/A,FALSE,"Summary of Allowances"}</definedName>
    <definedName name="wrn.Executive._.Review._.Report." localSheetId="39" hidden="1">{#N/A,#N/A,FALSE,"Executive Review Sheet";#N/A,#N/A,FALSE,"Summary of Estimate Components";#N/A,#N/A,FALSE,"Summary of Allowances"}</definedName>
    <definedName name="wrn.Executive._.Review._.Report." localSheetId="2"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28"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9"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28"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35"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19"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39"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2"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28" hidden="1">{#N/A,#N/A,FALSE,"Summary";#N/A,#N/A,FALSE,"Tariff G-CSP &amp; G-SUR";#N/A,#N/A,FALSE,"Amortization Calculations";#N/A,#N/A,FALSE,"Contracted Volumes";#N/A,#N/A,FALSE,"Reservation"}</definedName>
    <definedName name="wrn.G_CSP_REPORT." localSheetId="35" hidden="1">{#N/A,#N/A,FALSE,"Summary";#N/A,#N/A,FALSE,"Tariff G-CSP &amp; G-SUR";#N/A,#N/A,FALSE,"Amortization Calculations";#N/A,#N/A,FALSE,"Contracted Volumes";#N/A,#N/A,FALSE,"Reservation"}</definedName>
    <definedName name="wrn.G_CSP_REPORT." localSheetId="19" hidden="1">{#N/A,#N/A,FALSE,"Summary";#N/A,#N/A,FALSE,"Tariff G-CSP &amp; G-SUR";#N/A,#N/A,FALSE,"Amortization Calculations";#N/A,#N/A,FALSE,"Contracted Volumes";#N/A,#N/A,FALSE,"Reservation"}</definedName>
    <definedName name="wrn.G_CSP_REPORT." localSheetId="1" hidden="1">{#N/A,#N/A,FALSE,"Summary";#N/A,#N/A,FALSE,"Tariff G-CSP &amp; G-SUR";#N/A,#N/A,FALSE,"Amortization Calculations";#N/A,#N/A,FALSE,"Contracted Volumes";#N/A,#N/A,FALSE,"Reservation"}</definedName>
    <definedName name="wrn.G_CSP_REPORT." localSheetId="39" hidden="1">{#N/A,#N/A,FALSE,"Summary";#N/A,#N/A,FALSE,"Tariff G-CSP &amp; G-SUR";#N/A,#N/A,FALSE,"Amortization Calculations";#N/A,#N/A,FALSE,"Contracted Volumes";#N/A,#N/A,FALSE,"Reservation"}</definedName>
    <definedName name="wrn.G_CSP_REPORT." localSheetId="2"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28" hidden="1">{"Network Summary",#N/A,TRUE,"Summary";"Piping Summary",#N/A,TRUE," Piping";"Meters Summary",#N/A,TRUE,"Meters &amp; Connections";"Connections Summary",#N/A,TRUE,"Meters &amp; Connections";"Stations Summary",#N/A,TRUE,"Stations Pivot"}</definedName>
    <definedName name="wrn.GGR._.Network._.Exhibit." localSheetId="35" hidden="1">{"Network Summary",#N/A,TRUE,"Summary";"Piping Summary",#N/A,TRUE," Piping";"Meters Summary",#N/A,TRUE,"Meters &amp; Connections";"Connections Summary",#N/A,TRUE,"Meters &amp; Connections";"Stations Summary",#N/A,TRUE,"Stations Pivot"}</definedName>
    <definedName name="wrn.GGR._.Network._.Exhibit." localSheetId="19" hidden="1">{"Network Summary",#N/A,TRUE,"Summary";"Piping Summary",#N/A,TRUE," Piping";"Meters Summary",#N/A,TRUE,"Meters &amp; Connections";"Connections Summary",#N/A,TRUE,"Meters &amp; Connections";"Stations Summary",#N/A,TRUE,"Stations Pivot"}</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localSheetId="39"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3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3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28" hidden="1">{"Budget",#N/A,TRUE,"Criteria";"Summary",#N/A,TRUE,"Summary";"Detail",#N/A,TRUE,"Detail";"Staff",#N/A,TRUE,"Staffing";"Equip",#N/A,TRUE,"Equipment"}</definedName>
    <definedName name="wrn.Indirects." localSheetId="35" hidden="1">{"Budget",#N/A,TRUE,"Criteria";"Summary",#N/A,TRUE,"Summary";"Detail",#N/A,TRUE,"Detail";"Staff",#N/A,TRUE,"Staffing";"Equip",#N/A,TRUE,"Equipment"}</definedName>
    <definedName name="wrn.Indirects." localSheetId="19" hidden="1">{"Budget",#N/A,TRUE,"Criteria";"Summary",#N/A,TRUE,"Summary";"Detail",#N/A,TRUE,"Detail";"Staff",#N/A,TRUE,"Staffing";"Equip",#N/A,TRUE,"Equipment"}</definedName>
    <definedName name="wrn.Indirects." localSheetId="1" hidden="1">{"Budget",#N/A,TRUE,"Criteria";"Summary",#N/A,TRUE,"Summary";"Detail",#N/A,TRUE,"Detail";"Staff",#N/A,TRUE,"Staffing";"Equip",#N/A,TRUE,"Equipment"}</definedName>
    <definedName name="wrn.Indirects." localSheetId="39" hidden="1">{"Budget",#N/A,TRUE,"Criteria";"Summary",#N/A,TRUE,"Summary";"Detail",#N/A,TRUE,"Detail";"Staff",#N/A,TRUE,"Staffing";"Equip",#N/A,TRUE,"Equipment"}</definedName>
    <definedName name="wrn.Indirects." localSheetId="2"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28" hidden="1">{"summary",#N/A,TRUE,"Coal Inventory Summary";"view 1",#N/A,TRUE,"Coal Inv. By Station";"view 2",#N/A,TRUE,"Coal inv by sta 2";"view 3",#N/A,TRUE,"Coal inv by sta 3";"oil",#N/A,TRUE,"Oil Purchases"}</definedName>
    <definedName name="wrn.inventory." localSheetId="35" hidden="1">{"summary",#N/A,TRUE,"Coal Inventory Summary";"view 1",#N/A,TRUE,"Coal Inv. By Station";"view 2",#N/A,TRUE,"Coal inv by sta 2";"view 3",#N/A,TRUE,"Coal inv by sta 3";"oil",#N/A,TRUE,"Oil Purchases"}</definedName>
    <definedName name="wrn.inventory." localSheetId="19" hidden="1">{"summary",#N/A,TRUE,"Coal Inventory Summary";"view 1",#N/A,TRUE,"Coal Inv. By Station";"view 2",#N/A,TRUE,"Coal inv by sta 2";"view 3",#N/A,TRUE,"Coal inv by sta 3";"oil",#N/A,TRUE,"Oil Purchases"}</definedName>
    <definedName name="wrn.inventory." localSheetId="1" hidden="1">{"summary",#N/A,TRUE,"Coal Inventory Summary";"view 1",#N/A,TRUE,"Coal Inv. By Station";"view 2",#N/A,TRUE,"Coal inv by sta 2";"view 3",#N/A,TRUE,"Coal inv by sta 3";"oil",#N/A,TRUE,"Oil Purchases"}</definedName>
    <definedName name="wrn.inventory." localSheetId="39" hidden="1">{"summary",#N/A,TRUE,"Coal Inventory Summary";"view 1",#N/A,TRUE,"Coal Inv. By Station";"view 2",#N/A,TRUE,"Coal inv by sta 2";"view 3",#N/A,TRUE,"Coal inv by sta 3";"oil",#N/A,TRUE,"Oil Purchases"}</definedName>
    <definedName name="wrn.inventory." localSheetId="2"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28" hidden="1">{"JE9DOLLARS",#N/A,FALSE,"JE9"}</definedName>
    <definedName name="wrn.JE9DOLLARS." localSheetId="35" hidden="1">{"JE9DOLLARS",#N/A,FALSE,"JE9"}</definedName>
    <definedName name="wrn.JE9DOLLARS." localSheetId="19" hidden="1">{"JE9DOLLARS",#N/A,FALSE,"JE9"}</definedName>
    <definedName name="wrn.JE9DOLLARS." localSheetId="1" hidden="1">{"JE9DOLLARS",#N/A,FALSE,"JE9"}</definedName>
    <definedName name="wrn.JE9DOLLARS." localSheetId="39" hidden="1">{"JE9DOLLARS",#N/A,FALSE,"JE9"}</definedName>
    <definedName name="wrn.JE9DOLLARS." localSheetId="2" hidden="1">{"JE9DOLLARS",#N/A,FALSE,"JE9"}</definedName>
    <definedName name="wrn.JE9DOLLARS." hidden="1">{"JE9DOLLARS",#N/A,FALSE,"JE9"}</definedName>
    <definedName name="wrn.JE9DTHS." localSheetId="28" hidden="1">{"JE9DTHS",#N/A,FALSE,"JE9"}</definedName>
    <definedName name="wrn.JE9DTHS." localSheetId="35" hidden="1">{"JE9DTHS",#N/A,FALSE,"JE9"}</definedName>
    <definedName name="wrn.JE9DTHS." localSheetId="19" hidden="1">{"JE9DTHS",#N/A,FALSE,"JE9"}</definedName>
    <definedName name="wrn.JE9DTHS." localSheetId="1" hidden="1">{"JE9DTHS",#N/A,FALSE,"JE9"}</definedName>
    <definedName name="wrn.JE9DTHS." localSheetId="39" hidden="1">{"JE9DTHS",#N/A,FALSE,"JE9"}</definedName>
    <definedName name="wrn.JE9DTHS." localSheetId="2" hidden="1">{"JE9DTHS",#N/A,FALSE,"JE9"}</definedName>
    <definedName name="wrn.JE9DTHS." hidden="1">{"JE9DTHS",#N/A,FALSE,"JE9"}</definedName>
    <definedName name="wrn.JE9MCF." localSheetId="28" hidden="1">{"JE9MCF",#N/A,FALSE,"JE9"}</definedName>
    <definedName name="wrn.JE9MCF." localSheetId="35" hidden="1">{"JE9MCF",#N/A,FALSE,"JE9"}</definedName>
    <definedName name="wrn.JE9MCF." localSheetId="19" hidden="1">{"JE9MCF",#N/A,FALSE,"JE9"}</definedName>
    <definedName name="wrn.JE9MCF." localSheetId="1" hidden="1">{"JE9MCF",#N/A,FALSE,"JE9"}</definedName>
    <definedName name="wrn.JE9MCF." localSheetId="39" hidden="1">{"JE9MCF",#N/A,FALSE,"JE9"}</definedName>
    <definedName name="wrn.JE9MCF." localSheetId="2" hidden="1">{"JE9MCF",#N/A,FALSE,"JE9"}</definedName>
    <definedName name="wrn.JE9MCF." hidden="1">{"JE9MCF",#N/A,FALSE,"JE9"}</definedName>
    <definedName name="wrn.jim." localSheetId="28" hidden="1">{"Inc_standard",#N/A,TRUE,"Inc"}</definedName>
    <definedName name="wrn.jim." localSheetId="35" hidden="1">{"Inc_standard",#N/A,TRUE,"Inc"}</definedName>
    <definedName name="wrn.jim." localSheetId="19" hidden="1">{"Inc_standard",#N/A,TRUE,"Inc"}</definedName>
    <definedName name="wrn.jim." localSheetId="1" hidden="1">{"Inc_standard",#N/A,TRUE,"Inc"}</definedName>
    <definedName name="wrn.jim." localSheetId="39" hidden="1">{"Inc_standard",#N/A,TRUE,"Inc"}</definedName>
    <definedName name="wrn.jim." localSheetId="2" hidden="1">{"Inc_standard",#N/A,TRUE,"Inc"}</definedName>
    <definedName name="wrn.jim." hidden="1">{"Inc_standard",#N/A,TRUE,"Inc"}</definedName>
    <definedName name="wrn.leroy." localSheetId="28" hidden="1">{"Summary",#N/A,FALSE,"Summary"}</definedName>
    <definedName name="wrn.leroy." localSheetId="35" hidden="1">{"Summary",#N/A,FALSE,"Summary"}</definedName>
    <definedName name="wrn.leroy." localSheetId="19" hidden="1">{"Summary",#N/A,FALSE,"Summary"}</definedName>
    <definedName name="wrn.leroy." localSheetId="1" hidden="1">{"Summary",#N/A,FALSE,"Summary"}</definedName>
    <definedName name="wrn.leroy." localSheetId="39" hidden="1">{"Summary",#N/A,FALSE,"Summary"}</definedName>
    <definedName name="wrn.leroy." localSheetId="2" hidden="1">{"Summary",#N/A,FALSE,"Summary"}</definedName>
    <definedName name="wrn.leroy." hidden="1">{"Summary",#N/A,FALSE,"Summary"}</definedName>
    <definedName name="wrn.MERGER._.PLANS." localSheetId="28" hidden="1">{"Assumptions1",#N/A,FALSE,"Assumptions";"MergerPlans1","20yearamort",FALSE,"MergerPlans";"MergerPlans1","40yearamort",FALSE,"MergerPlans";"MergerPlans2",#N/A,FALSE,"MergerPlans";"inputs",#N/A,FALSE,"MergerPlans"}</definedName>
    <definedName name="wrn.MERGER._.PLANS." localSheetId="35" hidden="1">{"Assumptions1",#N/A,FALSE,"Assumptions";"MergerPlans1","20yearamort",FALSE,"MergerPlans";"MergerPlans1","40yearamort",FALSE,"MergerPlans";"MergerPlans2",#N/A,FALSE,"MergerPlans";"inputs",#N/A,FALSE,"MergerPlans"}</definedName>
    <definedName name="wrn.MERGER._.PLANS." localSheetId="19" hidden="1">{"Assumptions1",#N/A,FALSE,"Assumptions";"MergerPlans1","20yearamort",FALSE,"MergerPlans";"MergerPlans1","40yearamort",FALSE,"MergerPlans";"MergerPlans2",#N/A,FALSE,"MergerPlans";"inputs",#N/A,FALSE,"MergerPlans"}</definedName>
    <definedName name="wrn.MERGER._.PLANS." localSheetId="39" hidden="1">{"Assumptions1",#N/A,FALSE,"Assumptions";"MergerPlans1","20yearamort",FALSE,"MergerPlans";"MergerPlans1","40yearamort",FALSE,"MergerPlans";"MergerPlans2",#N/A,FALSE,"MergerPlans";"inputs",#N/A,FALSE,"MergerPlans"}</definedName>
    <definedName name="wrn.MERGER._.PLANS." localSheetId="2"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28"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35"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19"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39"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28" hidden="1">{#N/A,#N/A,FALSE,"MVD_98LROP_Pl";#N/A,#N/A,FALSE,"MVD_98LROP_Sales";#N/A,#N/A,FALSE,"MVD LROP Product P+L";#N/A,#N/A,FALSE,"MVD R&amp;O's";#N/A,#N/A,FALSE,"MVD 98LROP Launches"}</definedName>
    <definedName name="wrn.MVD." localSheetId="35" hidden="1">{#N/A,#N/A,FALSE,"MVD_98LROP_Pl";#N/A,#N/A,FALSE,"MVD_98LROP_Sales";#N/A,#N/A,FALSE,"MVD LROP Product P+L";#N/A,#N/A,FALSE,"MVD R&amp;O's";#N/A,#N/A,FALSE,"MVD 98LROP Launches"}</definedName>
    <definedName name="wrn.MVD." localSheetId="19" hidden="1">{#N/A,#N/A,FALSE,"MVD_98LROP_Pl";#N/A,#N/A,FALSE,"MVD_98LROP_Sales";#N/A,#N/A,FALSE,"MVD LROP Product P+L";#N/A,#N/A,FALSE,"MVD R&amp;O's";#N/A,#N/A,FALSE,"MVD 98LROP Launches"}</definedName>
    <definedName name="wrn.MVD." localSheetId="1" hidden="1">{#N/A,#N/A,FALSE,"MVD_98LROP_Pl";#N/A,#N/A,FALSE,"MVD_98LROP_Sales";#N/A,#N/A,FALSE,"MVD LROP Product P+L";#N/A,#N/A,FALSE,"MVD R&amp;O's";#N/A,#N/A,FALSE,"MVD 98LROP Launches"}</definedName>
    <definedName name="wrn.MVD." localSheetId="39"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28" hidden="1">{#N/A,#N/A,FALSE,"ND Rev at Pres Rates";#N/A,#N/A,FALSE,"Res - Unadj sales";#N/A,#N/A,FALSE,"Small L&amp;P";#N/A,#N/A,FALSE,"Medium L&amp;P";#N/A,#N/A,FALSE,"E-19";#N/A,#N/A,FALSE,"E-20";#N/A,#N/A,FALSE,"Strtlts &amp; Standby";#N/A,#N/A,FALSE,"AG";#N/A,#N/A,FALSE,"A-RTP";#N/A,#N/A,FALSE,"Spec"}</definedName>
    <definedName name="wrn.ND." localSheetId="35"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39"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28" hidden="1">{"PI_Data",#N/A,TRUE,"P&amp;I Data"}</definedName>
    <definedName name="wrn.PI_Report." localSheetId="35" hidden="1">{"PI_Data",#N/A,TRUE,"P&amp;I Data"}</definedName>
    <definedName name="wrn.PI_Report." localSheetId="19" hidden="1">{"PI_Data",#N/A,TRUE,"P&amp;I Data"}</definedName>
    <definedName name="wrn.PI_Report." localSheetId="1" hidden="1">{"PI_Data",#N/A,TRUE,"P&amp;I Data"}</definedName>
    <definedName name="wrn.PI_Report." localSheetId="39" hidden="1">{"PI_Data",#N/A,TRUE,"P&amp;I Data"}</definedName>
    <definedName name="wrn.PI_Report." localSheetId="2" hidden="1">{"PI_Data",#N/A,TRUE,"P&amp;I Data"}</definedName>
    <definedName name="wrn.PI_Report." hidden="1">{"PI_Data",#N/A,TRUE,"P&amp;I Data"}</definedName>
    <definedName name="wrn.PI_Report._1" localSheetId="28" hidden="1">{"PI_Data",#N/A,TRUE,"P&amp;I Data"}</definedName>
    <definedName name="wrn.PI_Report._1" localSheetId="35" hidden="1">{"PI_Data",#N/A,TRUE,"P&amp;I Data"}</definedName>
    <definedName name="wrn.PI_Report._1" localSheetId="19" hidden="1">{"PI_Data",#N/A,TRUE,"P&amp;I Data"}</definedName>
    <definedName name="wrn.PI_Report._1" localSheetId="1" hidden="1">{"PI_Data",#N/A,TRUE,"P&amp;I Data"}</definedName>
    <definedName name="wrn.PI_Report._1" localSheetId="39" hidden="1">{"PI_Data",#N/A,TRUE,"P&amp;I Data"}</definedName>
    <definedName name="wrn.PI_Report._1" localSheetId="2" hidden="1">{"PI_Data",#N/A,TRUE,"P&amp;I Data"}</definedName>
    <definedName name="wrn.PI_Report._1" hidden="1">{"PI_Data",#N/A,TRUE,"P&amp;I Data"}</definedName>
    <definedName name="wrn.PI_Report._2" localSheetId="28" hidden="1">{"PI_Data",#N/A,TRUE,"P&amp;I Data"}</definedName>
    <definedName name="wrn.PI_Report._2" localSheetId="35" hidden="1">{"PI_Data",#N/A,TRUE,"P&amp;I Data"}</definedName>
    <definedName name="wrn.PI_Report._2" localSheetId="19" hidden="1">{"PI_Data",#N/A,TRUE,"P&amp;I Data"}</definedName>
    <definedName name="wrn.PI_Report._2" localSheetId="1" hidden="1">{"PI_Data",#N/A,TRUE,"P&amp;I Data"}</definedName>
    <definedName name="wrn.PI_Report._2" localSheetId="39" hidden="1">{"PI_Data",#N/A,TRUE,"P&amp;I Data"}</definedName>
    <definedName name="wrn.PI_Report._2" localSheetId="2" hidden="1">{"PI_Data",#N/A,TRUE,"P&amp;I Data"}</definedName>
    <definedName name="wrn.PI_Report._2" hidden="1">{"PI_Data",#N/A,TRUE,"P&amp;I Data"}</definedName>
    <definedName name="wrn.PI_Report._3" localSheetId="28" hidden="1">{"PI_Data",#N/A,TRUE,"P&amp;I Data"}</definedName>
    <definedName name="wrn.PI_Report._3" localSheetId="35" hidden="1">{"PI_Data",#N/A,TRUE,"P&amp;I Data"}</definedName>
    <definedName name="wrn.PI_Report._3" localSheetId="19" hidden="1">{"PI_Data",#N/A,TRUE,"P&amp;I Data"}</definedName>
    <definedName name="wrn.PI_Report._3" localSheetId="1" hidden="1">{"PI_Data",#N/A,TRUE,"P&amp;I Data"}</definedName>
    <definedName name="wrn.PI_Report._3" localSheetId="39" hidden="1">{"PI_Data",#N/A,TRUE,"P&amp;I Data"}</definedName>
    <definedName name="wrn.PI_Report._3" localSheetId="2" hidden="1">{"PI_Data",#N/A,TRUE,"P&amp;I Data"}</definedName>
    <definedName name="wrn.PI_Report._3" hidden="1">{"PI_Data",#N/A,TRUE,"P&amp;I Data"}</definedName>
    <definedName name="wrn.print." localSheetId="28" hidden="1">{#N/A,#N/A,FALSE,"Japan 2003";#N/A,#N/A,FALSE,"Sheet2"}</definedName>
    <definedName name="wrn.print." localSheetId="35" hidden="1">{#N/A,#N/A,FALSE,"Japan 2003";#N/A,#N/A,FALSE,"Sheet2"}</definedName>
    <definedName name="wrn.print." localSheetId="19" hidden="1">{#N/A,#N/A,FALSE,"Japan 2003";#N/A,#N/A,FALSE,"Sheet2"}</definedName>
    <definedName name="wrn.print." localSheetId="1" hidden="1">{#N/A,#N/A,FALSE,"Japan 2003";#N/A,#N/A,FALSE,"Sheet2"}</definedName>
    <definedName name="wrn.print." localSheetId="39" hidden="1">{#N/A,#N/A,FALSE,"Japan 2003";#N/A,#N/A,FALSE,"Sheet2"}</definedName>
    <definedName name="wrn.print." localSheetId="2" hidden="1">{#N/A,#N/A,FALSE,"Japan 2003";#N/A,#N/A,FALSE,"Sheet2"}</definedName>
    <definedName name="wrn.print." hidden="1">{#N/A,#N/A,FALSE,"Japan 2003";#N/A,#N/A,FALSE,"Sheet2"}</definedName>
    <definedName name="wrn.Print._.1_8."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28" hidden="1">{#N/A,#N/A,FALSE,"Project Profile";#N/A,#N/A,FALSE,"Basis of Estimate"}</definedName>
    <definedName name="wrn.Profile._.and._.Basis." localSheetId="35" hidden="1">{#N/A,#N/A,FALSE,"Project Profile";#N/A,#N/A,FALSE,"Basis of Estimate"}</definedName>
    <definedName name="wrn.Profile._.and._.Basis." localSheetId="19" hidden="1">{#N/A,#N/A,FALSE,"Project Profile";#N/A,#N/A,FALSE,"Basis of Estimate"}</definedName>
    <definedName name="wrn.Profile._.and._.Basis." localSheetId="1" hidden="1">{#N/A,#N/A,FALSE,"Project Profile";#N/A,#N/A,FALSE,"Basis of Estimate"}</definedName>
    <definedName name="wrn.Profile._.and._.Basis." localSheetId="39" hidden="1">{#N/A,#N/A,FALSE,"Project Profile";#N/A,#N/A,FALSE,"Basis of Estimate"}</definedName>
    <definedName name="wrn.Profile._.and._.Basis." localSheetId="2" hidden="1">{#N/A,#N/A,FALSE,"Project Profile";#N/A,#N/A,FALSE,"Basis of Estimate"}</definedName>
    <definedName name="wrn.Profile._.and._.Basis." hidden="1">{#N/A,#N/A,FALSE,"Project Profile";#N/A,#N/A,FALSE,"Basis of Estimate"}</definedName>
    <definedName name="wrn.RAP." localSheetId="2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28" hidden="1">{"CM Dollars",#N/A,FALSE,"Rec Dollars";"YTD Dollars",#N/A,FALSE,"Rec Dollars";"CM Rec Stats",#N/A,FALSE,"Rec Dollars";"YTD Rec Stats",#N/A,FALSE,"Rec Dollars"}</definedName>
    <definedName name="wrn.Receipt._.Stats." localSheetId="35" hidden="1">{"CM Dollars",#N/A,FALSE,"Rec Dollars";"YTD Dollars",#N/A,FALSE,"Rec Dollars";"CM Rec Stats",#N/A,FALSE,"Rec Dollars";"YTD Rec Stats",#N/A,FALSE,"Rec Dollars"}</definedName>
    <definedName name="wrn.Receipt._.Stats." localSheetId="19" hidden="1">{"CM Dollars",#N/A,FALSE,"Rec Dollars";"YTD Dollars",#N/A,FALSE,"Rec Dollars";"CM Rec Stats",#N/A,FALSE,"Rec Dollars";"YTD Rec Stats",#N/A,FALSE,"Rec Dollars"}</definedName>
    <definedName name="wrn.Receipt._.Stats." localSheetId="1" hidden="1">{"CM Dollars",#N/A,FALSE,"Rec Dollars";"YTD Dollars",#N/A,FALSE,"Rec Dollars";"CM Rec Stats",#N/A,FALSE,"Rec Dollars";"YTD Rec Stats",#N/A,FALSE,"Rec Dollars"}</definedName>
    <definedName name="wrn.Receipt._.Stats." localSheetId="39" hidden="1">{"CM Dollars",#N/A,FALSE,"Rec Dollars";"YTD Dollars",#N/A,FALSE,"Rec Dollars";"CM Rec Stats",#N/A,FALSE,"Rec Dollars";"YTD Rec Stats",#N/A,FALSE,"Rec Dollars"}</definedName>
    <definedName name="wrn.Receipt._.Stats." localSheetId="2"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28" hidden="1">{#N/A,#N/A,FALSE,"E-1, EM, ES";#N/A,#N/A,FALSE,"ESR, ET";#N/A,#N/A,FALSE,"E-7, E-A7";#N/A,#N/A,FALSE,"E-8";#N/A,#N/A,FALSE,"E-9 A, B, C, D";#N/A,#N/A,FALSE,"EL-1, EML";#N/A,#N/A,FALSE,"ESL, ESRL";#N/A,#N/A,FALSE,"ETL, EL-7";#N/A,#N/A,FALSE,"EL-A7, EL-8"}</definedName>
    <definedName name="wrn.Res." localSheetId="35" hidden="1">{#N/A,#N/A,FALSE,"E-1, EM, ES";#N/A,#N/A,FALSE,"ESR, ET";#N/A,#N/A,FALSE,"E-7, E-A7";#N/A,#N/A,FALSE,"E-8";#N/A,#N/A,FALSE,"E-9 A, B, C, D";#N/A,#N/A,FALSE,"EL-1, EML";#N/A,#N/A,FALSE,"ESL, ESRL";#N/A,#N/A,FALSE,"ETL, EL-7";#N/A,#N/A,FALSE,"EL-A7, EL-8"}</definedName>
    <definedName name="wrn.Res." localSheetId="19" hidden="1">{#N/A,#N/A,FALSE,"E-1, EM, ES";#N/A,#N/A,FALSE,"ESR, ET";#N/A,#N/A,FALSE,"E-7, E-A7";#N/A,#N/A,FALSE,"E-8";#N/A,#N/A,FALSE,"E-9 A, B, C, D";#N/A,#N/A,FALSE,"EL-1, EML";#N/A,#N/A,FALSE,"ESL, ESRL";#N/A,#N/A,FALSE,"ETL, EL-7";#N/A,#N/A,FALSE,"EL-A7, EL-8"}</definedName>
    <definedName name="wrn.Res." localSheetId="1" hidden="1">{#N/A,#N/A,FALSE,"E-1, EM, ES";#N/A,#N/A,FALSE,"ESR, ET";#N/A,#N/A,FALSE,"E-7, E-A7";#N/A,#N/A,FALSE,"E-8";#N/A,#N/A,FALSE,"E-9 A, B, C, D";#N/A,#N/A,FALSE,"EL-1, EML";#N/A,#N/A,FALSE,"ESL, ESRL";#N/A,#N/A,FALSE,"ETL, EL-7";#N/A,#N/A,FALSE,"EL-A7, EL-8"}</definedName>
    <definedName name="wrn.Res." localSheetId="39"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28" hidden="1">{"Rev 0 Normal",#N/A,FALSE,"FNM Plan-Rev 0";"Rev 0 Pricing",#N/A,FALSE,"FNM Plan-Rev 0"}</definedName>
    <definedName name="wrn.Rev._.0." localSheetId="35" hidden="1">{"Rev 0 Normal",#N/A,FALSE,"FNM Plan-Rev 0";"Rev 0 Pricing",#N/A,FALSE,"FNM Plan-Rev 0"}</definedName>
    <definedName name="wrn.Rev._.0." localSheetId="19" hidden="1">{"Rev 0 Normal",#N/A,FALSE,"FNM Plan-Rev 0";"Rev 0 Pricing",#N/A,FALSE,"FNM Plan-Rev 0"}</definedName>
    <definedName name="wrn.Rev._.0." localSheetId="1" hidden="1">{"Rev 0 Normal",#N/A,FALSE,"FNM Plan-Rev 0";"Rev 0 Pricing",#N/A,FALSE,"FNM Plan-Rev 0"}</definedName>
    <definedName name="wrn.Rev._.0." localSheetId="39" hidden="1">{"Rev 0 Normal",#N/A,FALSE,"FNM Plan-Rev 0";"Rev 0 Pricing",#N/A,FALSE,"FNM Plan-Rev 0"}</definedName>
    <definedName name="wrn.Rev._.0." localSheetId="2" hidden="1">{"Rev 0 Normal",#N/A,FALSE,"FNM Plan-Rev 0";"Rev 0 Pricing",#N/A,FALSE,"FNM Plan-Rev 0"}</definedName>
    <definedName name="wrn.Rev._.0." hidden="1">{"Rev 0 Normal",#N/A,FALSE,"FNM Plan-Rev 0";"Rev 0 Pricing",#N/A,FALSE,"FNM Plan-Rev 0"}</definedName>
    <definedName name="wrn.Rev._.Alloc." localSheetId="28" hidden="1">{#N/A,#N/A,FALSE,"RRQ inputs ";#N/A,#N/A,FALSE,"FERC Rev @ PR";#N/A,#N/A,FALSE,"Distribution Revenue Allocation";#N/A,#N/A,FALSE,"Nonallocated Revenues";#N/A,#N/A,FALSE,"MC Revenues-03 sales, 96 MC's";#N/A,#N/A,FALSE,"FTA"}</definedName>
    <definedName name="wrn.Rev._.Alloc." localSheetId="35"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 hidden="1">{#N/A,#N/A,FALSE,"RRQ inputs ";#N/A,#N/A,FALSE,"FERC Rev @ PR";#N/A,#N/A,FALSE,"Distribution Revenue Allocation";#N/A,#N/A,FALSE,"Nonallocated Revenues";#N/A,#N/A,FALSE,"MC Revenues-03 sales, 96 MC's";#N/A,#N/A,FALSE,"FTA"}</definedName>
    <definedName name="wrn.Rev._.Alloc." localSheetId="39"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28" hidden="1">{#N/A,#N/A,FALSE,"Res - Unadj";#N/A,#N/A,FALSE,"Small L&amp;P";#N/A,#N/A,FALSE,"Medium L&amp;P";#N/A,#N/A,FALSE,"E-19";#N/A,#N/A,FALSE,"E-20";#N/A,#N/A,FALSE,"A-RTP";#N/A,#N/A,FALSE,"Strtlts &amp; Standby";#N/A,#N/A,FALSE,"AG";#N/A,#N/A,FALSE,"2001mixeduse"}</definedName>
    <definedName name="wrn.schedules." localSheetId="35" hidden="1">{#N/A,#N/A,FALSE,"Res - Unadj";#N/A,#N/A,FALSE,"Small L&amp;P";#N/A,#N/A,FALSE,"Medium L&amp;P";#N/A,#N/A,FALSE,"E-19";#N/A,#N/A,FALSE,"E-20";#N/A,#N/A,FALSE,"A-RTP";#N/A,#N/A,FALSE,"Strtlts &amp; Standby";#N/A,#N/A,FALSE,"AG";#N/A,#N/A,FALSE,"2001mixeduse"}</definedName>
    <definedName name="wrn.schedules." localSheetId="19" hidden="1">{#N/A,#N/A,FALSE,"Res - Unadj";#N/A,#N/A,FALSE,"Small L&amp;P";#N/A,#N/A,FALSE,"Medium L&amp;P";#N/A,#N/A,FALSE,"E-19";#N/A,#N/A,FALSE,"E-20";#N/A,#N/A,FALSE,"A-RTP";#N/A,#N/A,FALSE,"Strtlts &amp; Standby";#N/A,#N/A,FALSE,"AG";#N/A,#N/A,FALSE,"2001mixeduse"}</definedName>
    <definedName name="wrn.schedules." localSheetId="1" hidden="1">{#N/A,#N/A,FALSE,"Res - Unadj";#N/A,#N/A,FALSE,"Small L&amp;P";#N/A,#N/A,FALSE,"Medium L&amp;P";#N/A,#N/A,FALSE,"E-19";#N/A,#N/A,FALSE,"E-20";#N/A,#N/A,FALSE,"A-RTP";#N/A,#N/A,FALSE,"Strtlts &amp; Standby";#N/A,#N/A,FALSE,"AG";#N/A,#N/A,FALSE,"2001mixeduse"}</definedName>
    <definedName name="wrn.schedules." localSheetId="39"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28" hidden="1">{"Summary","1",FALSE,"Summary"}</definedName>
    <definedName name="wrn.sum1." localSheetId="35" hidden="1">{"Summary","1",FALSE,"Summary"}</definedName>
    <definedName name="wrn.sum1." localSheetId="19" hidden="1">{"Summary","1",FALSE,"Summary"}</definedName>
    <definedName name="wrn.sum1." localSheetId="1" hidden="1">{"Summary","1",FALSE,"Summary"}</definedName>
    <definedName name="wrn.sum1." localSheetId="39" hidden="1">{"Summary","1",FALSE,"Summary"}</definedName>
    <definedName name="wrn.sum1." localSheetId="2" hidden="1">{"Summary","1",FALSE,"Summary"}</definedName>
    <definedName name="wrn.sum1." hidden="1">{"Summary","1",FALSE,"Summary"}</definedName>
    <definedName name="wrn.Summary." localSheetId="28" hidden="1">{"Summary",#N/A,FALSE,"Summary"}</definedName>
    <definedName name="wrn.Summary." localSheetId="35" hidden="1">{"Summary",#N/A,FALSE,"Summary"}</definedName>
    <definedName name="wrn.Summary." localSheetId="19" hidden="1">{"Summary",#N/A,FALSE,"Summary"}</definedName>
    <definedName name="wrn.Summary." localSheetId="1" hidden="1">{"Summary",#N/A,FALSE,"Summary"}</definedName>
    <definedName name="wrn.Summary." localSheetId="39" hidden="1">{"Summary",#N/A,FALSE,"Summary"}</definedName>
    <definedName name="wrn.Summary." localSheetId="2" hidden="1">{"Summary",#N/A,FALSE,"Summary"}</definedName>
    <definedName name="wrn.Summary." hidden="1">{"Summary",#N/A,FALSE,"Summary"}</definedName>
    <definedName name="wrn.workpaper2." localSheetId="28" hidden="1">{#N/A,#N/A,FALSE,"Inputs And Assumptions";#N/A,#N/A,FALSE,"Revenue Allocation";#N/A,#N/A,FALSE,"RSP Surch Allocations";#N/A,#N/A,FALSE,"Generation Calculations";#N/A,#N/A,FALSE,"Test Year 2001 Sales and Revs."}</definedName>
    <definedName name="wrn.workpaper2." localSheetId="35" hidden="1">{#N/A,#N/A,FALSE,"Inputs And Assumptions";#N/A,#N/A,FALSE,"Revenue Allocation";#N/A,#N/A,FALSE,"RSP Surch Allocations";#N/A,#N/A,FALSE,"Generation Calculations";#N/A,#N/A,FALSE,"Test Year 2001 Sales and Revs."}</definedName>
    <definedName name="wrn.workpaper2." localSheetId="19" hidden="1">{#N/A,#N/A,FALSE,"Inputs And Assumptions";#N/A,#N/A,FALSE,"Revenue Allocation";#N/A,#N/A,FALSE,"RSP Surch Allocations";#N/A,#N/A,FALSE,"Generation Calculations";#N/A,#N/A,FALSE,"Test Year 2001 Sales and Revs."}</definedName>
    <definedName name="wrn.workpaper2." localSheetId="1" hidden="1">{#N/A,#N/A,FALSE,"Inputs And Assumptions";#N/A,#N/A,FALSE,"Revenue Allocation";#N/A,#N/A,FALSE,"RSP Surch Allocations";#N/A,#N/A,FALSE,"Generation Calculations";#N/A,#N/A,FALSE,"Test Year 2001 Sales and Revs."}</definedName>
    <definedName name="wrn.workpaper2." localSheetId="39" hidden="1">{#N/A,#N/A,FALSE,"Inputs And Assumptions";#N/A,#N/A,FALSE,"Revenue Allocation";#N/A,#N/A,FALSE,"RSP Surch Allocations";#N/A,#N/A,FALSE,"Generation Calculations";#N/A,#N/A,FALSE,"Test Year 2001 Sales and Revs."}</definedName>
    <definedName name="wrn.workpaper2." localSheetId="2"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28" hidden="1">{#N/A,#N/A,FALSE,"Inputs And Assumptions";#N/A,#N/A,FALSE,"Revenue Allocation";#N/A,#N/A,FALSE,"RSP Surch Allocations";#N/A,#N/A,FALSE,"Generation Calculations";#N/A,#N/A,FALSE,"Test Year 2001 Sales and Revs."}</definedName>
    <definedName name="wrn.workpapers." localSheetId="35" hidden="1">{#N/A,#N/A,FALSE,"Inputs And Assumptions";#N/A,#N/A,FALSE,"Revenue Allocation";#N/A,#N/A,FALSE,"RSP Surch Allocations";#N/A,#N/A,FALSE,"Generation Calculations";#N/A,#N/A,FALSE,"Test Year 2001 Sales and Revs."}</definedName>
    <definedName name="wrn.workpapers." localSheetId="19"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localSheetId="39" hidden="1">{#N/A,#N/A,FALSE,"Inputs And Assumptions";#N/A,#N/A,FALSE,"Revenue Allocation";#N/A,#N/A,FALSE,"RSP Surch Allocations";#N/A,#N/A,FALSE,"Generation Calculations";#N/A,#N/A,FALSE,"Test Year 2001 Sales and Revs."}</definedName>
    <definedName name="wrn.workpapers." localSheetId="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28" hidden="1">{#N/A,#N/A,FALSE,"Cost Report"}</definedName>
    <definedName name="wro.Cost._.Report." localSheetId="35" hidden="1">{#N/A,#N/A,FALSE,"Cost Report"}</definedName>
    <definedName name="wro.Cost._.Report." localSheetId="19" hidden="1">{#N/A,#N/A,FALSE,"Cost Report"}</definedName>
    <definedName name="wro.Cost._.Report." localSheetId="1" hidden="1">{#N/A,#N/A,FALSE,"Cost Report"}</definedName>
    <definedName name="wro.Cost._.Report." localSheetId="39" hidden="1">{#N/A,#N/A,FALSE,"Cost Report"}</definedName>
    <definedName name="wro.Cost._.Report." localSheetId="2" hidden="1">{#N/A,#N/A,FALSE,"Cost Report"}</definedName>
    <definedName name="wro.Cost._.Report." hidden="1">{#N/A,#N/A,FALSE,"Cost Report"}</definedName>
    <definedName name="x" localSheetId="28" hidden="1">{#N/A,#N/A,FALSE,"Aging Summary";#N/A,#N/A,FALSE,"Ratio Analysis";#N/A,#N/A,FALSE,"Test 120 Day Accts";#N/A,#N/A,FALSE,"Tickmarks"}</definedName>
    <definedName name="x" localSheetId="35" hidden="1">{#N/A,#N/A,FALSE,"Aging Summary";#N/A,#N/A,FALSE,"Ratio Analysis";#N/A,#N/A,FALSE,"Test 120 Day Accts";#N/A,#N/A,FALSE,"Tickmarks"}</definedName>
    <definedName name="x" localSheetId="19"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39" hidden="1">{#N/A,#N/A,FALSE,"Aging Summary";#N/A,#N/A,FALSE,"Ratio Analysis";#N/A,#N/A,FALSE,"Test 120 Day Accts";#N/A,#N/A,FALSE,"Tickmarks"}</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b"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8"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5"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3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28"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5"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3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28"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5"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3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2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5"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3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28"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5"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3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28"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5"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3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28" hidden="1">{#N/A,#N/A,FALSE,"Res - Unadj";#N/A,#N/A,FALSE,"Small L&amp;P";#N/A,#N/A,FALSE,"Medium L&amp;P";#N/A,#N/A,FALSE,"E-19";#N/A,#N/A,FALSE,"E-20";#N/A,#N/A,FALSE,"A-RTP";#N/A,#N/A,FALSE,"Strtlts &amp; Standby";#N/A,#N/A,FALSE,"AG";#N/A,#N/A,FALSE,"2001mixeduse"}</definedName>
    <definedName name="xk" localSheetId="35" hidden="1">{#N/A,#N/A,FALSE,"Res - Unadj";#N/A,#N/A,FALSE,"Small L&amp;P";#N/A,#N/A,FALSE,"Medium L&amp;P";#N/A,#N/A,FALSE,"E-19";#N/A,#N/A,FALSE,"E-20";#N/A,#N/A,FALSE,"A-RTP";#N/A,#N/A,FALSE,"Strtlts &amp; Standby";#N/A,#N/A,FALSE,"AG";#N/A,#N/A,FALSE,"2001mixeduse"}</definedName>
    <definedName name="xk" localSheetId="19" hidden="1">{#N/A,#N/A,FALSE,"Res - Unadj";#N/A,#N/A,FALSE,"Small L&amp;P";#N/A,#N/A,FALSE,"Medium L&amp;P";#N/A,#N/A,FALSE,"E-19";#N/A,#N/A,FALSE,"E-20";#N/A,#N/A,FALSE,"A-RTP";#N/A,#N/A,FALSE,"Strtlts &amp; Standby";#N/A,#N/A,FALSE,"AG";#N/A,#N/A,FALSE,"2001mixeduse"}</definedName>
    <definedName name="xk" localSheetId="1" hidden="1">{#N/A,#N/A,FALSE,"Res - Unadj";#N/A,#N/A,FALSE,"Small L&amp;P";#N/A,#N/A,FALSE,"Medium L&amp;P";#N/A,#N/A,FALSE,"E-19";#N/A,#N/A,FALSE,"E-20";#N/A,#N/A,FALSE,"A-RTP";#N/A,#N/A,FALSE,"Strtlts &amp; Standby";#N/A,#N/A,FALSE,"AG";#N/A,#N/A,FALSE,"2001mixeduse"}</definedName>
    <definedName name="xk" localSheetId="39"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28" hidden="1">{"Summary","1",FALSE,"Summary"}</definedName>
    <definedName name="xl" localSheetId="35" hidden="1">{"Summary","1",FALSE,"Summary"}</definedName>
    <definedName name="xl" localSheetId="19" hidden="1">{"Summary","1",FALSE,"Summary"}</definedName>
    <definedName name="xl" localSheetId="1" hidden="1">{"Summary","1",FALSE,"Summary"}</definedName>
    <definedName name="xl" localSheetId="39" hidden="1">{"Summary","1",FALSE,"Summary"}</definedName>
    <definedName name="xl" localSheetId="2" hidden="1">{"Summary","1",FALSE,"Summary"}</definedName>
    <definedName name="xl" hidden="1">{"Summary","1",FALSE,"Summary"}</definedName>
    <definedName name="xm"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28" hidden="1">{"PI_Data",#N/A,TRUE,"P&amp;I Data"}</definedName>
    <definedName name="xx" localSheetId="35" hidden="1">{"PI_Data",#N/A,TRUE,"P&amp;I Data"}</definedName>
    <definedName name="xx" localSheetId="19" hidden="1">{"PI_Data",#N/A,TRUE,"P&amp;I Data"}</definedName>
    <definedName name="xx" localSheetId="1" hidden="1">{"PI_Data",#N/A,TRUE,"P&amp;I Data"}</definedName>
    <definedName name="xx" localSheetId="39" hidden="1">{"PI_Data",#N/A,TRUE,"P&amp;I Data"}</definedName>
    <definedName name="xx" localSheetId="2" hidden="1">{"PI_Data",#N/A,TRUE,"P&amp;I Data"}</definedName>
    <definedName name="xx" hidden="1">{"PI_Data",#N/A,TRUE,"P&amp;I Data"}</definedName>
    <definedName name="xxx" localSheetId="28"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5"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3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28" hidden="1">{#N/A,#N/A,FALSE,"Sum6 (1)"}</definedName>
    <definedName name="xxxxxxx" localSheetId="35" hidden="1">{#N/A,#N/A,FALSE,"Sum6 (1)"}</definedName>
    <definedName name="xxxxxxx" localSheetId="19" hidden="1">{#N/A,#N/A,FALSE,"Sum6 (1)"}</definedName>
    <definedName name="xxxxxxx" localSheetId="1" hidden="1">{#N/A,#N/A,FALSE,"Sum6 (1)"}</definedName>
    <definedName name="xxxxxxx" localSheetId="39" hidden="1">{#N/A,#N/A,FALSE,"Sum6 (1)"}</definedName>
    <definedName name="xxxxxxx" localSheetId="2" hidden="1">{#N/A,#N/A,FALSE,"Sum6 (1)"}</definedName>
    <definedName name="xxxxxxx" hidden="1">{#N/A,#N/A,FALSE,"Sum6 (1)"}</definedName>
    <definedName name="yrh" localSheetId="28" hidden="1">{#N/A,#N/A,FALSE,"Aging Summary";#N/A,#N/A,FALSE,"Ratio Analysis";#N/A,#N/A,FALSE,"Test 120 Day Accts";#N/A,#N/A,FALSE,"Tickmarks"}</definedName>
    <definedName name="yrh" localSheetId="35" hidden="1">{#N/A,#N/A,FALSE,"Aging Summary";#N/A,#N/A,FALSE,"Ratio Analysis";#N/A,#N/A,FALSE,"Test 120 Day Accts";#N/A,#N/A,FALSE,"Tickmarks"}</definedName>
    <definedName name="yrh" localSheetId="19" hidden="1">{#N/A,#N/A,FALSE,"Aging Summary";#N/A,#N/A,FALSE,"Ratio Analysis";#N/A,#N/A,FALSE,"Test 120 Day Accts";#N/A,#N/A,FALSE,"Tickmarks"}</definedName>
    <definedName name="yrh" localSheetId="1" hidden="1">{#N/A,#N/A,FALSE,"Aging Summary";#N/A,#N/A,FALSE,"Ratio Analysis";#N/A,#N/A,FALSE,"Test 120 Day Accts";#N/A,#N/A,FALSE,"Tickmarks"}</definedName>
    <definedName name="yrh" localSheetId="39"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y" localSheetId="28" hidden="1">{#N/A,#N/A,FALSE,"Sum6 (1)"}</definedName>
    <definedName name="yy" localSheetId="35" hidden="1">{#N/A,#N/A,FALSE,"Sum6 (1)"}</definedName>
    <definedName name="yy" localSheetId="19" hidden="1">{#N/A,#N/A,FALSE,"Sum6 (1)"}</definedName>
    <definedName name="yy" localSheetId="1" hidden="1">{#N/A,#N/A,FALSE,"Sum6 (1)"}</definedName>
    <definedName name="yy" localSheetId="39" hidden="1">{#N/A,#N/A,FALSE,"Sum6 (1)"}</definedName>
    <definedName name="yy" localSheetId="2" hidden="1">{#N/A,#N/A,FALSE,"Sum6 (1)"}</definedName>
    <definedName name="yy" hidden="1">{#N/A,#N/A,FALSE,"Sum6 (1)"}</definedName>
    <definedName name="z" localSheetId="28" hidden="1">{#N/A,#N/A,FALSE,"Aging Summary";#N/A,#N/A,FALSE,"Ratio Analysis";#N/A,#N/A,FALSE,"Test 120 Day Accts";#N/A,#N/A,FALSE,"Tickmarks"}</definedName>
    <definedName name="z" localSheetId="35" hidden="1">{#N/A,#N/A,FALSE,"Aging Summary";#N/A,#N/A,FALSE,"Ratio Analysis";#N/A,#N/A,FALSE,"Test 120 Day Accts";#N/A,#N/A,FALSE,"Tickmarks"}</definedName>
    <definedName name="z" localSheetId="19" hidden="1">{#N/A,#N/A,FALSE,"Aging Summary";#N/A,#N/A,FALSE,"Ratio Analysis";#N/A,#N/A,FALSE,"Test 120 Day Accts";#N/A,#N/A,FALSE,"Tickmarks"}</definedName>
    <definedName name="z" localSheetId="1" hidden="1">{#N/A,#N/A,FALSE,"Aging Summary";#N/A,#N/A,FALSE,"Ratio Analysis";#N/A,#N/A,FALSE,"Test 120 Day Accts";#N/A,#N/A,FALSE,"Tickmarks"}</definedName>
    <definedName name="z" localSheetId="39" hidden="1">{#N/A,#N/A,FALSE,"Aging Summary";#N/A,#N/A,FALSE,"Ratio Analysis";#N/A,#N/A,FALSE,"Test 120 Day Accts";#N/A,#N/A,FALSE,"Tickmarks"}</definedName>
    <definedName name="z" localSheetId="2" hidden="1">{#N/A,#N/A,FALSE,"Aging Summary";#N/A,#N/A,FALSE,"Ratio Analysis";#N/A,#N/A,FALSE,"Test 120 Day Accts";#N/A,#N/A,FALSE,"Tickmarks"}</definedName>
    <definedName name="z" hidden="1">{#N/A,#N/A,FALSE,"Aging Summary";#N/A,#N/A,FALSE,"Ratio Analysis";#N/A,#N/A,FALSE,"Test 120 Day Accts";#N/A,#N/A,FALSE,"Tickmarks"}</definedName>
    <definedName name="zzz" localSheetId="28" hidden="1">{#N/A,#N/A,FALSE,"MVD_98LROP_Pl";#N/A,#N/A,FALSE,"MVD_98LROP_Sales";#N/A,#N/A,FALSE,"MVD LROP Product P+L";#N/A,#N/A,FALSE,"MVD R&amp;O's";#N/A,#N/A,FALSE,"MVD 98LROP Launches"}</definedName>
    <definedName name="zzz" localSheetId="35" hidden="1">{#N/A,#N/A,FALSE,"MVD_98LROP_Pl";#N/A,#N/A,FALSE,"MVD_98LROP_Sales";#N/A,#N/A,FALSE,"MVD LROP Product P+L";#N/A,#N/A,FALSE,"MVD R&amp;O's";#N/A,#N/A,FALSE,"MVD 98LROP Launches"}</definedName>
    <definedName name="zzz" localSheetId="19" hidden="1">{#N/A,#N/A,FALSE,"MVD_98LROP_Pl";#N/A,#N/A,FALSE,"MVD_98LROP_Sales";#N/A,#N/A,FALSE,"MVD LROP Product P+L";#N/A,#N/A,FALSE,"MVD R&amp;O's";#N/A,#N/A,FALSE,"MVD 98LROP Launches"}</definedName>
    <definedName name="zzz" localSheetId="1" hidden="1">{#N/A,#N/A,FALSE,"MVD_98LROP_Pl";#N/A,#N/A,FALSE,"MVD_98LROP_Sales";#N/A,#N/A,FALSE,"MVD LROP Product P+L";#N/A,#N/A,FALSE,"MVD R&amp;O's";#N/A,#N/A,FALSE,"MVD 98LROP Launches"}</definedName>
    <definedName name="zzz" localSheetId="39" hidden="1">{#N/A,#N/A,FALSE,"MVD_98LROP_Pl";#N/A,#N/A,FALSE,"MVD_98LROP_Sales";#N/A,#N/A,FALSE,"MVD LROP Product P+L";#N/A,#N/A,FALSE,"MVD R&amp;O's";#N/A,#N/A,FALSE,"MVD 98LROP Launches"}</definedName>
    <definedName name="zzz" localSheetId="2"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28" hidden="1">{"PI_Data",#N/A,TRUE,"P&amp;I Data"}</definedName>
    <definedName name="zzzzzzzzzzzzzzzzzzzzzzzzzzzzz" localSheetId="35" hidden="1">{"PI_Data",#N/A,TRUE,"P&amp;I Data"}</definedName>
    <definedName name="zzzzzzzzzzzzzzzzzzzzzzzzzzzzz" localSheetId="19" hidden="1">{"PI_Data",#N/A,TRUE,"P&amp;I Data"}</definedName>
    <definedName name="zzzzzzzzzzzzzzzzzzzzzzzzzzzzz" localSheetId="1" hidden="1">{"PI_Data",#N/A,TRUE,"P&amp;I Data"}</definedName>
    <definedName name="zzzzzzzzzzzzzzzzzzzzzzzzzzzzz" localSheetId="39" hidden="1">{"PI_Data",#N/A,TRUE,"P&amp;I Data"}</definedName>
    <definedName name="zzzzzzzzzzzzzzzzzzzzzzzzzzzzz" localSheetId="2" hidden="1">{"PI_Data",#N/A,TRUE,"P&amp;I Data"}</definedName>
    <definedName name="zzzzzzzzzzzzzzzzzzzzzzzzzzzzz" hidden="1">{"PI_Data",#N/A,TRUE,"P&amp;I Data"}</definedName>
  </definedNames>
  <calcPr calcId="191028" concurrentCalc="0"/>
  <pivotCaches>
    <pivotCache cacheId="0" r:id="rId6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158" l="1"/>
  <c r="E6" i="158"/>
  <c r="E7" i="158"/>
  <c r="E8" i="158"/>
  <c r="E9" i="158"/>
  <c r="E10" i="158"/>
  <c r="E11" i="158"/>
  <c r="E12" i="158"/>
  <c r="E4" i="158"/>
  <c r="F29" i="104"/>
  <c r="D29" i="104"/>
  <c r="E29" i="104"/>
  <c r="D30" i="104"/>
  <c r="E30" i="104"/>
  <c r="F30" i="104"/>
  <c r="C30" i="104"/>
  <c r="C29" i="104"/>
  <c r="B41" i="150"/>
  <c r="K11" i="5"/>
  <c r="C5" i="157"/>
  <c r="C4" i="157"/>
  <c r="C3" i="157"/>
  <c r="D29" i="21"/>
  <c r="D40" i="21"/>
  <c r="E29" i="21"/>
  <c r="E40" i="21"/>
  <c r="F29" i="21"/>
  <c r="F40" i="21"/>
  <c r="G29" i="21"/>
  <c r="G40" i="21"/>
  <c r="H29" i="21"/>
  <c r="H40" i="21"/>
  <c r="I29" i="21"/>
  <c r="I40" i="21"/>
  <c r="J29" i="21"/>
  <c r="J40" i="21"/>
  <c r="K29" i="21"/>
  <c r="K40" i="21"/>
  <c r="L29" i="21"/>
  <c r="L40" i="21"/>
  <c r="M29" i="21"/>
  <c r="M40" i="21"/>
  <c r="N29" i="21"/>
  <c r="N40" i="21"/>
  <c r="O29" i="21"/>
  <c r="O40" i="21"/>
  <c r="P29" i="21"/>
  <c r="P40" i="21"/>
  <c r="Q29" i="21"/>
  <c r="Q40" i="21"/>
  <c r="R29" i="21"/>
  <c r="R40" i="21"/>
  <c r="S29" i="21"/>
  <c r="S40" i="21"/>
  <c r="T29" i="21"/>
  <c r="T40" i="21"/>
  <c r="U29" i="21"/>
  <c r="U40" i="21"/>
  <c r="V29" i="21"/>
  <c r="V40" i="21"/>
  <c r="C29" i="21"/>
  <c r="C40" i="21"/>
  <c r="C28" i="21"/>
  <c r="D66" i="21"/>
  <c r="D77" i="21"/>
  <c r="E66" i="21"/>
  <c r="E77" i="21"/>
  <c r="F66" i="21"/>
  <c r="F77" i="21"/>
  <c r="G66" i="21"/>
  <c r="G77" i="21"/>
  <c r="H66" i="21"/>
  <c r="H77" i="21"/>
  <c r="I66" i="21"/>
  <c r="I77" i="21"/>
  <c r="J66" i="21"/>
  <c r="J77" i="21"/>
  <c r="K66" i="21"/>
  <c r="K77" i="21"/>
  <c r="L66" i="21"/>
  <c r="L77" i="21"/>
  <c r="M66" i="21"/>
  <c r="M77" i="21"/>
  <c r="N66" i="21"/>
  <c r="N77" i="21"/>
  <c r="O66" i="21"/>
  <c r="O77" i="21"/>
  <c r="P66" i="21"/>
  <c r="P77" i="21"/>
  <c r="Q66" i="21"/>
  <c r="Q77" i="21"/>
  <c r="R66" i="21"/>
  <c r="R77" i="21"/>
  <c r="S66" i="21"/>
  <c r="S77" i="21"/>
  <c r="T66" i="21"/>
  <c r="T77" i="21"/>
  <c r="U66" i="21"/>
  <c r="U77" i="21"/>
  <c r="V66" i="21"/>
  <c r="V77" i="21"/>
  <c r="C66" i="21"/>
  <c r="C77" i="21"/>
  <c r="D68" i="21"/>
  <c r="D79" i="21"/>
  <c r="E68" i="21"/>
  <c r="E79" i="21"/>
  <c r="F68" i="21"/>
  <c r="F79" i="21"/>
  <c r="G68" i="21"/>
  <c r="G79" i="21"/>
  <c r="H68" i="21"/>
  <c r="H79" i="21"/>
  <c r="I68" i="21"/>
  <c r="I79" i="21"/>
  <c r="J68" i="21"/>
  <c r="J79" i="21"/>
  <c r="K68" i="21"/>
  <c r="K79" i="21"/>
  <c r="L68" i="21"/>
  <c r="L79" i="21"/>
  <c r="M68" i="21"/>
  <c r="M79" i="21"/>
  <c r="N68" i="21"/>
  <c r="N79" i="21"/>
  <c r="O68" i="21"/>
  <c r="O79" i="21"/>
  <c r="P68" i="21"/>
  <c r="P79" i="21"/>
  <c r="Q68" i="21"/>
  <c r="Q79" i="21"/>
  <c r="R68" i="21"/>
  <c r="R79" i="21"/>
  <c r="S68" i="21"/>
  <c r="S79" i="21"/>
  <c r="T68" i="21"/>
  <c r="T79" i="21"/>
  <c r="U68" i="21"/>
  <c r="U79" i="21"/>
  <c r="V68" i="21"/>
  <c r="V79" i="21"/>
  <c r="C68" i="21"/>
  <c r="C79" i="21"/>
  <c r="V16" i="5" a="1"/>
  <c r="V16" i="5"/>
  <c r="W16" i="5"/>
  <c r="V17" i="5" a="1"/>
  <c r="V17" i="5"/>
  <c r="W17" i="5"/>
  <c r="B31" i="156"/>
  <c r="G30" i="140"/>
  <c r="H30" i="140"/>
  <c r="F30" i="140"/>
  <c r="G20" i="140"/>
  <c r="H20" i="140"/>
  <c r="F20" i="140"/>
  <c r="G10" i="140"/>
  <c r="H10" i="140"/>
  <c r="F10" i="140"/>
  <c r="E17" i="12"/>
  <c r="N17" i="12"/>
  <c r="O17" i="12"/>
  <c r="P17" i="12"/>
  <c r="M17" i="12"/>
  <c r="K30" i="11"/>
  <c r="L30" i="11"/>
  <c r="J30" i="11"/>
  <c r="I30" i="11"/>
  <c r="K29" i="11"/>
  <c r="L29" i="11"/>
  <c r="J29" i="11"/>
  <c r="I29" i="11"/>
  <c r="E16" i="12"/>
  <c r="K16" i="5"/>
  <c r="Q16" i="5"/>
  <c r="G21" i="156"/>
  <c r="H21" i="156"/>
  <c r="F21" i="156"/>
  <c r="G13" i="156"/>
  <c r="H13" i="156"/>
  <c r="F13" i="156"/>
  <c r="G4" i="156"/>
  <c r="H4" i="156"/>
  <c r="F4" i="156"/>
  <c r="C72" i="144"/>
  <c r="D72" i="144"/>
  <c r="E72" i="144"/>
  <c r="C73" i="144"/>
  <c r="D73" i="144"/>
  <c r="E73" i="144"/>
  <c r="B73" i="144"/>
  <c r="B72" i="144"/>
  <c r="B67" i="144"/>
  <c r="C67" i="144"/>
  <c r="D67" i="144"/>
  <c r="E67" i="144"/>
  <c r="C68" i="144"/>
  <c r="D68" i="144"/>
  <c r="E68" i="144"/>
  <c r="B68" i="144"/>
  <c r="B21" i="156"/>
  <c r="E25" i="156"/>
  <c r="K25" i="156"/>
  <c r="O25" i="156"/>
  <c r="B13" i="156"/>
  <c r="E14" i="156"/>
  <c r="J14" i="156"/>
  <c r="N14" i="156"/>
  <c r="Q14" i="156"/>
  <c r="B4" i="156"/>
  <c r="D22" i="156"/>
  <c r="E21" i="156"/>
  <c r="I21" i="156"/>
  <c r="D21" i="156"/>
  <c r="K19" i="156"/>
  <c r="D14" i="156"/>
  <c r="D13" i="156"/>
  <c r="P11" i="156"/>
  <c r="P19" i="156"/>
  <c r="D5" i="156"/>
  <c r="D4" i="156"/>
  <c r="P2" i="156"/>
  <c r="B16" i="5"/>
  <c r="C16" i="5"/>
  <c r="B17" i="5"/>
  <c r="C17" i="5"/>
  <c r="P17" i="5"/>
  <c r="O16" i="5"/>
  <c r="U16" i="5"/>
  <c r="B29" i="12"/>
  <c r="C29" i="12"/>
  <c r="N16" i="12"/>
  <c r="O16" i="12"/>
  <c r="P16" i="12"/>
  <c r="M16" i="12"/>
  <c r="K27" i="11"/>
  <c r="L27" i="11"/>
  <c r="K28" i="11"/>
  <c r="L28" i="11"/>
  <c r="J28" i="11"/>
  <c r="J27" i="11"/>
  <c r="I28" i="11"/>
  <c r="I27" i="11"/>
  <c r="C64" i="144"/>
  <c r="D64" i="144"/>
  <c r="E64" i="144"/>
  <c r="B64" i="144"/>
  <c r="C63" i="144"/>
  <c r="D63" i="144"/>
  <c r="E63" i="144"/>
  <c r="B63" i="144"/>
  <c r="B27" i="11"/>
  <c r="C27" i="11"/>
  <c r="G27" i="11"/>
  <c r="H27" i="11"/>
  <c r="AB27" i="11"/>
  <c r="B28" i="11"/>
  <c r="C28" i="11"/>
  <c r="G28" i="11"/>
  <c r="H28" i="11"/>
  <c r="AB28" i="11"/>
  <c r="B22" i="144"/>
  <c r="B26" i="144"/>
  <c r="P16" i="5"/>
  <c r="E6" i="156"/>
  <c r="K6" i="156"/>
  <c r="O6" i="156"/>
  <c r="R6" i="156"/>
  <c r="E23" i="156"/>
  <c r="K23" i="156"/>
  <c r="O23" i="156"/>
  <c r="R23" i="156"/>
  <c r="E24" i="156"/>
  <c r="J24" i="156"/>
  <c r="N24" i="156"/>
  <c r="Q24" i="156"/>
  <c r="K21" i="156"/>
  <c r="O21" i="156"/>
  <c r="R21" i="156"/>
  <c r="E9" i="156"/>
  <c r="E22" i="156"/>
  <c r="J22" i="156"/>
  <c r="N22" i="156"/>
  <c r="Q22" i="156"/>
  <c r="E7" i="156"/>
  <c r="I7" i="156"/>
  <c r="M7" i="156"/>
  <c r="P7" i="156"/>
  <c r="B27" i="156"/>
  <c r="E8" i="156"/>
  <c r="K8" i="156"/>
  <c r="O8" i="156"/>
  <c r="R8" i="156"/>
  <c r="J21" i="156"/>
  <c r="N21" i="156"/>
  <c r="E26" i="156"/>
  <c r="E16" i="156"/>
  <c r="J16" i="156"/>
  <c r="N16" i="156"/>
  <c r="Q16" i="156"/>
  <c r="E13" i="156"/>
  <c r="J13" i="156"/>
  <c r="N13" i="156"/>
  <c r="E18" i="156"/>
  <c r="E15" i="156"/>
  <c r="K15" i="156"/>
  <c r="O15" i="156"/>
  <c r="R15" i="156"/>
  <c r="J25" i="156"/>
  <c r="N25" i="156"/>
  <c r="Q25" i="156"/>
  <c r="I25" i="156"/>
  <c r="M25" i="156"/>
  <c r="P25" i="156"/>
  <c r="I23" i="156"/>
  <c r="M23" i="156"/>
  <c r="P23" i="156"/>
  <c r="K24" i="156"/>
  <c r="O24" i="156"/>
  <c r="R24" i="156"/>
  <c r="E17" i="156"/>
  <c r="J17" i="156"/>
  <c r="N17" i="156"/>
  <c r="Q17" i="156"/>
  <c r="K14" i="156"/>
  <c r="O14" i="156"/>
  <c r="R14" i="156"/>
  <c r="E4" i="156"/>
  <c r="E5" i="156"/>
  <c r="R25" i="156"/>
  <c r="J6" i="156"/>
  <c r="N6" i="156"/>
  <c r="Q6" i="156"/>
  <c r="I14" i="156"/>
  <c r="M14" i="156"/>
  <c r="P14" i="156"/>
  <c r="M21" i="156"/>
  <c r="I6" i="156"/>
  <c r="M6" i="156"/>
  <c r="P6" i="156"/>
  <c r="AA27" i="11"/>
  <c r="AA28" i="11"/>
  <c r="I24" i="156"/>
  <c r="M24" i="156"/>
  <c r="P24" i="156"/>
  <c r="I22" i="156"/>
  <c r="M22" i="156"/>
  <c r="P22" i="156"/>
  <c r="J23" i="156"/>
  <c r="N23" i="156"/>
  <c r="Q23" i="156"/>
  <c r="J7" i="156"/>
  <c r="N7" i="156"/>
  <c r="Q7" i="156"/>
  <c r="K7" i="156"/>
  <c r="O7" i="156"/>
  <c r="R7" i="156"/>
  <c r="I16" i="156"/>
  <c r="M16" i="156"/>
  <c r="P16" i="156"/>
  <c r="J8" i="156"/>
  <c r="N8" i="156"/>
  <c r="Q8" i="156"/>
  <c r="K16" i="156"/>
  <c r="O16" i="156"/>
  <c r="R16" i="156"/>
  <c r="K22" i="156"/>
  <c r="O22" i="156"/>
  <c r="I8" i="156"/>
  <c r="M8" i="156"/>
  <c r="P8" i="156"/>
  <c r="I13" i="156"/>
  <c r="M13" i="156"/>
  <c r="P13" i="156"/>
  <c r="J26" i="156"/>
  <c r="K13" i="156"/>
  <c r="O13" i="156"/>
  <c r="R13" i="156"/>
  <c r="I15" i="156"/>
  <c r="M15" i="156"/>
  <c r="P15" i="156"/>
  <c r="J15" i="156"/>
  <c r="K17" i="156"/>
  <c r="O17" i="156"/>
  <c r="R17" i="156"/>
  <c r="I17" i="156"/>
  <c r="M17" i="156"/>
  <c r="P17" i="156"/>
  <c r="I5" i="156"/>
  <c r="M5" i="156"/>
  <c r="P5" i="156"/>
  <c r="J5" i="156"/>
  <c r="N5" i="156"/>
  <c r="Q5" i="156"/>
  <c r="K5" i="156"/>
  <c r="O5" i="156"/>
  <c r="R5" i="156"/>
  <c r="K4" i="156"/>
  <c r="I4" i="156"/>
  <c r="M4" i="156"/>
  <c r="J4" i="156"/>
  <c r="N26" i="156"/>
  <c r="Q21" i="156"/>
  <c r="I26" i="156"/>
  <c r="Q13" i="156"/>
  <c r="M26" i="156"/>
  <c r="P21" i="156"/>
  <c r="P26" i="156"/>
  <c r="Q26" i="156"/>
  <c r="I9" i="156"/>
  <c r="M18" i="156"/>
  <c r="K26" i="156"/>
  <c r="R18" i="156"/>
  <c r="P18" i="156"/>
  <c r="K18" i="156"/>
  <c r="M9" i="156"/>
  <c r="I18" i="156"/>
  <c r="O18" i="156"/>
  <c r="R22" i="156"/>
  <c r="R26" i="156"/>
  <c r="O26" i="156"/>
  <c r="P4" i="156"/>
  <c r="P9" i="156"/>
  <c r="N15" i="156"/>
  <c r="J18" i="156"/>
  <c r="N4" i="156"/>
  <c r="J9" i="156"/>
  <c r="K9" i="156"/>
  <c r="O4" i="156"/>
  <c r="Q15" i="156"/>
  <c r="Q18" i="156"/>
  <c r="N18" i="156"/>
  <c r="O9" i="156"/>
  <c r="R4" i="156"/>
  <c r="R9" i="156"/>
  <c r="Q4" i="156"/>
  <c r="Q9" i="156"/>
  <c r="N9" i="156"/>
  <c r="N15" i="12"/>
  <c r="O15" i="12"/>
  <c r="P15" i="12"/>
  <c r="M15" i="12"/>
  <c r="K26" i="11"/>
  <c r="L26" i="11"/>
  <c r="J26" i="11"/>
  <c r="I26" i="11"/>
  <c r="I25" i="11"/>
  <c r="J25" i="11"/>
  <c r="K25" i="11"/>
  <c r="L25" i="11"/>
  <c r="K24" i="11"/>
  <c r="L24" i="11"/>
  <c r="J24" i="11"/>
  <c r="I24" i="11"/>
  <c r="F4" i="155"/>
  <c r="B13" i="155"/>
  <c r="E13" i="155"/>
  <c r="K13" i="155"/>
  <c r="B4" i="155"/>
  <c r="C18" i="155"/>
  <c r="D14" i="155"/>
  <c r="D17" i="155"/>
  <c r="D15" i="155"/>
  <c r="H13" i="155"/>
  <c r="G13" i="155"/>
  <c r="F13" i="155"/>
  <c r="D13" i="155"/>
  <c r="Q11" i="155"/>
  <c r="C9" i="155"/>
  <c r="D6" i="155"/>
  <c r="D5" i="155"/>
  <c r="H4" i="155"/>
  <c r="G4" i="155"/>
  <c r="D4" i="155"/>
  <c r="Q2" i="155"/>
  <c r="N14" i="12"/>
  <c r="O14" i="12"/>
  <c r="P14" i="12"/>
  <c r="M14" i="12"/>
  <c r="E14" i="12"/>
  <c r="E13" i="12"/>
  <c r="R23" i="11"/>
  <c r="J23" i="11"/>
  <c r="AA23" i="11"/>
  <c r="S23" i="11"/>
  <c r="K23" i="11"/>
  <c r="T23" i="11"/>
  <c r="L23" i="11"/>
  <c r="Q23" i="11"/>
  <c r="I23" i="11"/>
  <c r="A16" i="154"/>
  <c r="A15" i="154"/>
  <c r="T22" i="11"/>
  <c r="L22" i="11"/>
  <c r="R22" i="11"/>
  <c r="J22" i="11"/>
  <c r="S22" i="11"/>
  <c r="K22" i="11"/>
  <c r="Q22" i="11"/>
  <c r="I22" i="11"/>
  <c r="AA22" i="11"/>
  <c r="A12" i="154"/>
  <c r="A8" i="154"/>
  <c r="A7" i="154"/>
  <c r="A4" i="154"/>
  <c r="K13" i="5"/>
  <c r="C13" i="106"/>
  <c r="D10" i="106"/>
  <c r="B13" i="106"/>
  <c r="K12" i="106"/>
  <c r="O12" i="106"/>
  <c r="R12" i="106"/>
  <c r="E12" i="106"/>
  <c r="J12" i="106"/>
  <c r="N12" i="106"/>
  <c r="Q12" i="106"/>
  <c r="D12" i="106"/>
  <c r="O11" i="106"/>
  <c r="R11" i="106"/>
  <c r="K11" i="106"/>
  <c r="J11" i="106"/>
  <c r="N11" i="106"/>
  <c r="Q11" i="106"/>
  <c r="E11" i="106"/>
  <c r="I11" i="106"/>
  <c r="M11" i="106"/>
  <c r="P11" i="106"/>
  <c r="R10" i="106"/>
  <c r="O10" i="106"/>
  <c r="N10" i="106"/>
  <c r="Q10" i="106"/>
  <c r="K10" i="106"/>
  <c r="J10" i="106"/>
  <c r="I10" i="106"/>
  <c r="M10" i="106"/>
  <c r="P10" i="106"/>
  <c r="E10" i="106"/>
  <c r="E9" i="106"/>
  <c r="K9" i="106"/>
  <c r="O9" i="106"/>
  <c r="R9" i="106"/>
  <c r="C9" i="106"/>
  <c r="D9" i="106"/>
  <c r="E8" i="106"/>
  <c r="K8" i="106"/>
  <c r="C8" i="106"/>
  <c r="D8" i="106"/>
  <c r="Q6" i="106"/>
  <c r="N13" i="12"/>
  <c r="O13" i="12"/>
  <c r="P13" i="12"/>
  <c r="M13" i="12"/>
  <c r="D22" i="104"/>
  <c r="C21" i="104"/>
  <c r="D21" i="104"/>
  <c r="D20" i="104"/>
  <c r="S21" i="11"/>
  <c r="K21" i="11"/>
  <c r="S20" i="11"/>
  <c r="K20" i="11"/>
  <c r="Q20" i="11"/>
  <c r="I20" i="11"/>
  <c r="E8" i="155"/>
  <c r="E17" i="155"/>
  <c r="K17" i="155"/>
  <c r="O17" i="155"/>
  <c r="R17" i="155"/>
  <c r="D16" i="155"/>
  <c r="E18" i="155"/>
  <c r="D7" i="155"/>
  <c r="E16" i="155"/>
  <c r="J16" i="155"/>
  <c r="N16" i="155"/>
  <c r="Q16" i="155"/>
  <c r="B20" i="155"/>
  <c r="K8" i="155"/>
  <c r="O8" i="155"/>
  <c r="R8" i="155"/>
  <c r="J8" i="155"/>
  <c r="N8" i="155"/>
  <c r="Q8" i="155"/>
  <c r="I8" i="155"/>
  <c r="M8" i="155"/>
  <c r="P8" i="155"/>
  <c r="O13" i="155"/>
  <c r="I13" i="155"/>
  <c r="I17" i="155"/>
  <c r="M17" i="155"/>
  <c r="P17" i="155"/>
  <c r="E4" i="155"/>
  <c r="E7" i="155"/>
  <c r="B9" i="155"/>
  <c r="J13" i="155"/>
  <c r="E15" i="155"/>
  <c r="J17" i="155"/>
  <c r="N17" i="155"/>
  <c r="Q17" i="155"/>
  <c r="B18" i="155"/>
  <c r="B19" i="155"/>
  <c r="E9" i="155"/>
  <c r="E6" i="155"/>
  <c r="E14" i="155"/>
  <c r="E5" i="155"/>
  <c r="O8" i="106"/>
  <c r="K13" i="106"/>
  <c r="I8" i="106"/>
  <c r="I9" i="106"/>
  <c r="M9" i="106"/>
  <c r="P9" i="106"/>
  <c r="D11" i="106"/>
  <c r="E13" i="106"/>
  <c r="J8" i="106"/>
  <c r="J9" i="106"/>
  <c r="N9" i="106"/>
  <c r="Q9" i="106"/>
  <c r="I12" i="106"/>
  <c r="M12" i="106"/>
  <c r="P12" i="106"/>
  <c r="Q21" i="11"/>
  <c r="I21" i="11"/>
  <c r="T20" i="11"/>
  <c r="L20" i="11"/>
  <c r="R20" i="11"/>
  <c r="J20" i="11"/>
  <c r="R21" i="11"/>
  <c r="J21" i="11"/>
  <c r="T21" i="11"/>
  <c r="L21" i="11"/>
  <c r="I16" i="155"/>
  <c r="M16" i="155"/>
  <c r="P16" i="155"/>
  <c r="K16" i="155"/>
  <c r="O16" i="155"/>
  <c r="R16" i="155"/>
  <c r="M13" i="155"/>
  <c r="K5" i="155"/>
  <c r="O5" i="155"/>
  <c r="R5" i="155"/>
  <c r="J5" i="155"/>
  <c r="N5" i="155"/>
  <c r="Q5" i="155"/>
  <c r="I5" i="155"/>
  <c r="M5" i="155"/>
  <c r="P5" i="155"/>
  <c r="I15" i="155"/>
  <c r="M15" i="155"/>
  <c r="P15" i="155"/>
  <c r="K15" i="155"/>
  <c r="O15" i="155"/>
  <c r="R15" i="155"/>
  <c r="J15" i="155"/>
  <c r="N15" i="155"/>
  <c r="Q15" i="155"/>
  <c r="J4" i="155"/>
  <c r="K4" i="155"/>
  <c r="I4" i="155"/>
  <c r="R13" i="155"/>
  <c r="K14" i="155"/>
  <c r="J14" i="155"/>
  <c r="N14" i="155"/>
  <c r="Q14" i="155"/>
  <c r="I14" i="155"/>
  <c r="M14" i="155"/>
  <c r="P14" i="155"/>
  <c r="N13" i="155"/>
  <c r="I6" i="155"/>
  <c r="M6" i="155"/>
  <c r="P6" i="155"/>
  <c r="K6" i="155"/>
  <c r="O6" i="155"/>
  <c r="R6" i="155"/>
  <c r="J6" i="155"/>
  <c r="N6" i="155"/>
  <c r="Q6" i="155"/>
  <c r="I7" i="155"/>
  <c r="M7" i="155"/>
  <c r="P7" i="155"/>
  <c r="J7" i="155"/>
  <c r="N7" i="155"/>
  <c r="Q7" i="155"/>
  <c r="K7" i="155"/>
  <c r="O7" i="155"/>
  <c r="R7" i="155"/>
  <c r="M8" i="106"/>
  <c r="I13" i="106"/>
  <c r="J13" i="106"/>
  <c r="N8" i="106"/>
  <c r="O13" i="106"/>
  <c r="R8" i="106"/>
  <c r="R13" i="106"/>
  <c r="J18" i="155"/>
  <c r="J9" i="155"/>
  <c r="N4" i="155"/>
  <c r="P13" i="155"/>
  <c r="P18" i="155"/>
  <c r="M18" i="155"/>
  <c r="I9" i="155"/>
  <c r="M4" i="155"/>
  <c r="N18" i="155"/>
  <c r="Q13" i="155"/>
  <c r="Q18" i="155"/>
  <c r="O14" i="155"/>
  <c r="K18" i="155"/>
  <c r="K9" i="155"/>
  <c r="O4" i="155"/>
  <c r="I18" i="155"/>
  <c r="N13" i="106"/>
  <c r="Q8" i="106"/>
  <c r="Q13" i="106"/>
  <c r="B15" i="106"/>
  <c r="P8" i="106"/>
  <c r="P13" i="106"/>
  <c r="M13" i="106"/>
  <c r="O9" i="155"/>
  <c r="R4" i="155"/>
  <c r="R9" i="155"/>
  <c r="P4" i="155"/>
  <c r="P9" i="155"/>
  <c r="B23" i="155"/>
  <c r="K14" i="5"/>
  <c r="M9" i="155"/>
  <c r="N9" i="155"/>
  <c r="Q4" i="155"/>
  <c r="Q9" i="155"/>
  <c r="R14" i="155"/>
  <c r="R18" i="155"/>
  <c r="O18" i="155"/>
  <c r="D27" i="21"/>
  <c r="D38" i="21"/>
  <c r="E27" i="21"/>
  <c r="E38" i="21"/>
  <c r="F27" i="21"/>
  <c r="F38" i="21"/>
  <c r="G27" i="21"/>
  <c r="G38" i="21"/>
  <c r="H27" i="21"/>
  <c r="H38" i="21"/>
  <c r="I27" i="21"/>
  <c r="I38" i="21"/>
  <c r="J27" i="21"/>
  <c r="J38" i="21"/>
  <c r="K27" i="21"/>
  <c r="K38" i="21"/>
  <c r="L27" i="21"/>
  <c r="L38" i="21"/>
  <c r="M27" i="21"/>
  <c r="M38" i="21"/>
  <c r="N27" i="21"/>
  <c r="N38" i="21"/>
  <c r="O27" i="21"/>
  <c r="O38" i="21"/>
  <c r="P27" i="21"/>
  <c r="P38" i="21"/>
  <c r="Q27" i="21"/>
  <c r="Q38" i="21"/>
  <c r="R27" i="21"/>
  <c r="R38" i="21"/>
  <c r="S27" i="21"/>
  <c r="S38" i="21"/>
  <c r="T27" i="21"/>
  <c r="T38" i="21"/>
  <c r="U27" i="21"/>
  <c r="U38" i="21"/>
  <c r="V27" i="21"/>
  <c r="V38" i="21"/>
  <c r="C27" i="21"/>
  <c r="C38" i="21"/>
  <c r="D65" i="21"/>
  <c r="D76" i="21"/>
  <c r="E65" i="21"/>
  <c r="E76" i="21"/>
  <c r="F65" i="21"/>
  <c r="F76" i="21"/>
  <c r="G65" i="21"/>
  <c r="G76" i="21"/>
  <c r="H65" i="21"/>
  <c r="H76" i="21"/>
  <c r="I65" i="21"/>
  <c r="I76" i="21"/>
  <c r="J65" i="21"/>
  <c r="J76" i="21"/>
  <c r="K65" i="21"/>
  <c r="K76" i="21"/>
  <c r="L65" i="21"/>
  <c r="L76" i="21"/>
  <c r="M65" i="21"/>
  <c r="M76" i="21"/>
  <c r="N65" i="21"/>
  <c r="N76" i="21"/>
  <c r="O65" i="21"/>
  <c r="O76" i="21"/>
  <c r="P65" i="21"/>
  <c r="P76" i="21"/>
  <c r="Q65" i="21"/>
  <c r="Q76" i="21"/>
  <c r="R65" i="21"/>
  <c r="R76" i="21"/>
  <c r="S65" i="21"/>
  <c r="S76" i="21"/>
  <c r="T65" i="21"/>
  <c r="T76" i="21"/>
  <c r="U65" i="21"/>
  <c r="U76" i="21"/>
  <c r="V65" i="21"/>
  <c r="V76" i="21"/>
  <c r="C65" i="21"/>
  <c r="C76" i="21"/>
  <c r="D26" i="21"/>
  <c r="D37" i="21"/>
  <c r="E26" i="21"/>
  <c r="E37" i="21"/>
  <c r="F26" i="21"/>
  <c r="F37" i="21"/>
  <c r="G26" i="21"/>
  <c r="G37" i="21"/>
  <c r="H26" i="21"/>
  <c r="H37" i="21"/>
  <c r="I26" i="21"/>
  <c r="I37" i="21"/>
  <c r="J26" i="21"/>
  <c r="J37" i="21"/>
  <c r="K26" i="21"/>
  <c r="K37" i="21"/>
  <c r="L26" i="21"/>
  <c r="L37" i="21"/>
  <c r="M26" i="21"/>
  <c r="M37" i="21"/>
  <c r="N26" i="21"/>
  <c r="N37" i="21"/>
  <c r="O26" i="21"/>
  <c r="O37" i="21"/>
  <c r="P26" i="21"/>
  <c r="P37" i="21"/>
  <c r="Q26" i="21"/>
  <c r="Q37" i="21"/>
  <c r="R26" i="21"/>
  <c r="R37" i="21"/>
  <c r="S26" i="21"/>
  <c r="S37" i="21"/>
  <c r="T26" i="21"/>
  <c r="T37" i="21"/>
  <c r="U26" i="21"/>
  <c r="U37" i="21"/>
  <c r="V26" i="21"/>
  <c r="V37" i="21"/>
  <c r="C26" i="21"/>
  <c r="C37" i="21"/>
  <c r="V12" i="5" a="1"/>
  <c r="V12" i="5"/>
  <c r="W12" i="5"/>
  <c r="V13" i="5" a="1"/>
  <c r="V13" i="5"/>
  <c r="W13" i="5"/>
  <c r="V14" i="5" a="1"/>
  <c r="V14" i="5"/>
  <c r="W14" i="5"/>
  <c r="V15" i="5" a="1"/>
  <c r="V15" i="5"/>
  <c r="W15" i="5"/>
  <c r="B12" i="5"/>
  <c r="C12" i="5"/>
  <c r="P12" i="5"/>
  <c r="B13" i="5"/>
  <c r="C13" i="5"/>
  <c r="B14" i="5"/>
  <c r="C14" i="5"/>
  <c r="P14" i="5"/>
  <c r="B15" i="5"/>
  <c r="C15" i="5"/>
  <c r="B4" i="152"/>
  <c r="E9" i="152"/>
  <c r="C9" i="152"/>
  <c r="D8" i="152"/>
  <c r="D7" i="152"/>
  <c r="D6" i="152"/>
  <c r="D5" i="152"/>
  <c r="H4" i="152"/>
  <c r="G4" i="152"/>
  <c r="F4" i="152"/>
  <c r="E6" i="152"/>
  <c r="E4" i="152"/>
  <c r="J4" i="152"/>
  <c r="D4" i="152"/>
  <c r="O12" i="5"/>
  <c r="U12" i="5"/>
  <c r="B25" i="12"/>
  <c r="C25" i="12"/>
  <c r="N12" i="12"/>
  <c r="O12" i="12"/>
  <c r="P12" i="12"/>
  <c r="M12" i="12"/>
  <c r="E12" i="12"/>
  <c r="B12" i="12"/>
  <c r="C12" i="12"/>
  <c r="U12" i="12"/>
  <c r="W12" i="12"/>
  <c r="Y12" i="12"/>
  <c r="AA12" i="12"/>
  <c r="AB12" i="12"/>
  <c r="AC12" i="12"/>
  <c r="K19" i="11"/>
  <c r="L19" i="11"/>
  <c r="J19" i="11"/>
  <c r="I19" i="11"/>
  <c r="J18" i="11"/>
  <c r="K18" i="11"/>
  <c r="L18" i="11"/>
  <c r="I18" i="11"/>
  <c r="K17" i="11"/>
  <c r="L17" i="11"/>
  <c r="J17" i="11"/>
  <c r="I17" i="11"/>
  <c r="B16" i="11"/>
  <c r="C16" i="11"/>
  <c r="G16" i="11"/>
  <c r="H16" i="11"/>
  <c r="AA16" i="11"/>
  <c r="AB16" i="11"/>
  <c r="B17" i="11"/>
  <c r="C17" i="11"/>
  <c r="G17" i="11"/>
  <c r="H17" i="11"/>
  <c r="AB17" i="11"/>
  <c r="B18" i="11"/>
  <c r="C18" i="11"/>
  <c r="G18" i="11"/>
  <c r="H18" i="11"/>
  <c r="AB18" i="11"/>
  <c r="B19" i="11"/>
  <c r="C19" i="11"/>
  <c r="G19" i="11"/>
  <c r="H19" i="11"/>
  <c r="AB19" i="11"/>
  <c r="AA17" i="11"/>
  <c r="C15" i="152"/>
  <c r="E5" i="152"/>
  <c r="K5" i="152"/>
  <c r="O5" i="152"/>
  <c r="R5" i="152"/>
  <c r="D15" i="152"/>
  <c r="K4" i="152"/>
  <c r="N4" i="152"/>
  <c r="K6" i="152"/>
  <c r="O6" i="152"/>
  <c r="R6" i="152"/>
  <c r="J6" i="152"/>
  <c r="N6" i="152"/>
  <c r="Q6" i="152"/>
  <c r="I6" i="152"/>
  <c r="M6" i="152"/>
  <c r="P6" i="152"/>
  <c r="E8" i="152"/>
  <c r="B15" i="152"/>
  <c r="I4" i="152"/>
  <c r="E7" i="152"/>
  <c r="F10" i="152"/>
  <c r="F11" i="152"/>
  <c r="B12" i="152"/>
  <c r="O4" i="152"/>
  <c r="AA18" i="11"/>
  <c r="AA19" i="11"/>
  <c r="J5" i="152"/>
  <c r="N5" i="152"/>
  <c r="Q5" i="152"/>
  <c r="I5" i="152"/>
  <c r="M5" i="152"/>
  <c r="P5" i="152"/>
  <c r="R4" i="152"/>
  <c r="M4" i="152"/>
  <c r="Q4" i="152"/>
  <c r="I7" i="152"/>
  <c r="M7" i="152"/>
  <c r="P7" i="152"/>
  <c r="K7" i="152"/>
  <c r="O7" i="152"/>
  <c r="R7" i="152"/>
  <c r="J7" i="152"/>
  <c r="N7" i="152"/>
  <c r="Q7" i="152"/>
  <c r="J8" i="152"/>
  <c r="N8" i="152"/>
  <c r="Q8" i="152"/>
  <c r="I8" i="152"/>
  <c r="M8" i="152"/>
  <c r="P8" i="152"/>
  <c r="K8" i="152"/>
  <c r="O8" i="152"/>
  <c r="R8" i="152"/>
  <c r="J9" i="152"/>
  <c r="C16" i="152"/>
  <c r="K9" i="152"/>
  <c r="D16" i="152"/>
  <c r="P4" i="152"/>
  <c r="P9" i="152"/>
  <c r="B17" i="152"/>
  <c r="M9" i="152"/>
  <c r="I9" i="152"/>
  <c r="B16" i="152"/>
  <c r="Q9" i="152"/>
  <c r="C17" i="152"/>
  <c r="R9" i="152"/>
  <c r="D17" i="152"/>
  <c r="N9" i="152"/>
  <c r="O9" i="152"/>
  <c r="B18" i="152"/>
  <c r="B19" i="152"/>
  <c r="K12" i="5"/>
  <c r="Q12" i="5"/>
  <c r="B30" i="150"/>
  <c r="E32" i="150"/>
  <c r="B22" i="150"/>
  <c r="E27" i="150"/>
  <c r="B14" i="150"/>
  <c r="E15" i="150"/>
  <c r="I15" i="150"/>
  <c r="M15" i="150"/>
  <c r="P15" i="150"/>
  <c r="B6" i="150"/>
  <c r="E7" i="150"/>
  <c r="I7" i="150"/>
  <c r="M7" i="150"/>
  <c r="P7" i="150"/>
  <c r="C35" i="150"/>
  <c r="D33" i="150"/>
  <c r="D34" i="150"/>
  <c r="D32" i="150"/>
  <c r="D31" i="150"/>
  <c r="H30" i="150"/>
  <c r="G30" i="150"/>
  <c r="F30" i="150"/>
  <c r="E30" i="150"/>
  <c r="C27" i="150"/>
  <c r="D26" i="150"/>
  <c r="D25" i="150"/>
  <c r="D24" i="150"/>
  <c r="D23" i="150"/>
  <c r="H22" i="150"/>
  <c r="G22" i="150"/>
  <c r="F22" i="150"/>
  <c r="D22" i="150"/>
  <c r="C19" i="150"/>
  <c r="D18" i="150"/>
  <c r="E17" i="150"/>
  <c r="K17" i="150"/>
  <c r="O17" i="150"/>
  <c r="R17" i="150"/>
  <c r="H14" i="150"/>
  <c r="G14" i="150"/>
  <c r="F14" i="150"/>
  <c r="C11" i="150"/>
  <c r="D10" i="150"/>
  <c r="D9" i="150"/>
  <c r="D8" i="150"/>
  <c r="D7" i="150"/>
  <c r="H6" i="150"/>
  <c r="G6" i="150"/>
  <c r="F6" i="150"/>
  <c r="D6" i="150"/>
  <c r="E10" i="150"/>
  <c r="P4" i="150"/>
  <c r="N11" i="12"/>
  <c r="O11" i="12"/>
  <c r="P11" i="12"/>
  <c r="M11" i="12"/>
  <c r="R15" i="11"/>
  <c r="J15" i="11"/>
  <c r="S15" i="11"/>
  <c r="K15" i="11"/>
  <c r="T15" i="11"/>
  <c r="L15" i="11"/>
  <c r="Q15" i="11"/>
  <c r="I15" i="11"/>
  <c r="R14" i="11"/>
  <c r="J14" i="11"/>
  <c r="S14" i="11"/>
  <c r="K14" i="11"/>
  <c r="T14" i="11"/>
  <c r="L14" i="11"/>
  <c r="Q14" i="11"/>
  <c r="I14" i="11"/>
  <c r="T9" i="11"/>
  <c r="L9" i="11"/>
  <c r="S9" i="11"/>
  <c r="K9" i="11"/>
  <c r="R9" i="11"/>
  <c r="J9" i="11"/>
  <c r="Q9" i="11"/>
  <c r="I9" i="11"/>
  <c r="T8" i="11"/>
  <c r="L8" i="11"/>
  <c r="S8" i="11"/>
  <c r="K8" i="11"/>
  <c r="R8" i="11"/>
  <c r="J8" i="11"/>
  <c r="Q8" i="11"/>
  <c r="I8" i="11"/>
  <c r="E6" i="150"/>
  <c r="J6" i="150"/>
  <c r="N6" i="150"/>
  <c r="E16" i="150"/>
  <c r="J16" i="150"/>
  <c r="N16" i="150"/>
  <c r="Q16" i="150"/>
  <c r="E22" i="150"/>
  <c r="J22" i="150"/>
  <c r="E33" i="150"/>
  <c r="B36" i="150"/>
  <c r="E14" i="150"/>
  <c r="J14" i="150"/>
  <c r="N14" i="150"/>
  <c r="J10" i="150"/>
  <c r="N10" i="150"/>
  <c r="Q10" i="150"/>
  <c r="I10" i="150"/>
  <c r="M10" i="150"/>
  <c r="P10" i="150"/>
  <c r="K10" i="150"/>
  <c r="O10" i="150"/>
  <c r="R10" i="150"/>
  <c r="I14" i="150"/>
  <c r="D17" i="150"/>
  <c r="D14" i="150"/>
  <c r="I6" i="150"/>
  <c r="I22" i="150"/>
  <c r="J30" i="150"/>
  <c r="K30" i="150"/>
  <c r="I30" i="150"/>
  <c r="K6" i="150"/>
  <c r="Q6" i="150"/>
  <c r="E9" i="150"/>
  <c r="K14" i="150"/>
  <c r="K15" i="150"/>
  <c r="O15" i="150"/>
  <c r="R15" i="150"/>
  <c r="K16" i="150"/>
  <c r="O16" i="150"/>
  <c r="R16" i="150"/>
  <c r="J17" i="150"/>
  <c r="N17" i="150"/>
  <c r="Q17" i="150"/>
  <c r="K22" i="150"/>
  <c r="I33" i="150"/>
  <c r="M33" i="150"/>
  <c r="P33" i="150"/>
  <c r="K33" i="150"/>
  <c r="O33" i="150"/>
  <c r="R33" i="150"/>
  <c r="J33" i="150"/>
  <c r="N33" i="150"/>
  <c r="Q33" i="150"/>
  <c r="J32" i="150"/>
  <c r="N32" i="150"/>
  <c r="Q32" i="150"/>
  <c r="I32" i="150"/>
  <c r="M32" i="150"/>
  <c r="P32" i="150"/>
  <c r="K7" i="150"/>
  <c r="O7" i="150"/>
  <c r="R7" i="150"/>
  <c r="J15" i="150"/>
  <c r="N15" i="150"/>
  <c r="Q15" i="150"/>
  <c r="I16" i="150"/>
  <c r="M16" i="150"/>
  <c r="P16" i="150"/>
  <c r="I17" i="150"/>
  <c r="M17" i="150"/>
  <c r="P17" i="150"/>
  <c r="E19" i="150"/>
  <c r="E8" i="150"/>
  <c r="J7" i="150"/>
  <c r="N7" i="150"/>
  <c r="Q7" i="150"/>
  <c r="E11" i="150"/>
  <c r="E18" i="150"/>
  <c r="D15" i="150"/>
  <c r="D16" i="150"/>
  <c r="E26" i="150"/>
  <c r="E24" i="150"/>
  <c r="E25" i="150"/>
  <c r="N22" i="150"/>
  <c r="E23" i="150"/>
  <c r="K32" i="150"/>
  <c r="O32" i="150"/>
  <c r="R32" i="150"/>
  <c r="E31" i="150"/>
  <c r="E35" i="150"/>
  <c r="D30" i="150"/>
  <c r="E34" i="150"/>
  <c r="J8" i="150"/>
  <c r="N8" i="150"/>
  <c r="K8" i="150"/>
  <c r="O8" i="150"/>
  <c r="R8" i="150"/>
  <c r="I8" i="150"/>
  <c r="M8" i="150"/>
  <c r="P8" i="150"/>
  <c r="O22" i="150"/>
  <c r="J24" i="150"/>
  <c r="N24" i="150"/>
  <c r="Q24" i="150"/>
  <c r="K24" i="150"/>
  <c r="O24" i="150"/>
  <c r="R24" i="150"/>
  <c r="I24" i="150"/>
  <c r="M24" i="150"/>
  <c r="P24" i="150"/>
  <c r="K18" i="150"/>
  <c r="O18" i="150"/>
  <c r="R18" i="150"/>
  <c r="I18" i="150"/>
  <c r="M18" i="150"/>
  <c r="P18" i="150"/>
  <c r="J18" i="150"/>
  <c r="N18" i="150"/>
  <c r="Q18" i="150"/>
  <c r="I9" i="150"/>
  <c r="M9" i="150"/>
  <c r="P9" i="150"/>
  <c r="J9" i="150"/>
  <c r="N9" i="150"/>
  <c r="Q9" i="150"/>
  <c r="K9" i="150"/>
  <c r="O9" i="150"/>
  <c r="R9" i="150"/>
  <c r="O30" i="150"/>
  <c r="M6" i="150"/>
  <c r="J19" i="150"/>
  <c r="K25" i="150"/>
  <c r="O25" i="150"/>
  <c r="R25" i="150"/>
  <c r="I25" i="150"/>
  <c r="M25" i="150"/>
  <c r="P25" i="150"/>
  <c r="J25" i="150"/>
  <c r="N25" i="150"/>
  <c r="Q25" i="150"/>
  <c r="M30" i="150"/>
  <c r="I19" i="150"/>
  <c r="M14" i="150"/>
  <c r="J34" i="150"/>
  <c r="N34" i="150"/>
  <c r="Q34" i="150"/>
  <c r="K34" i="150"/>
  <c r="O34" i="150"/>
  <c r="R34" i="150"/>
  <c r="I34" i="150"/>
  <c r="M34" i="150"/>
  <c r="P34" i="150"/>
  <c r="I23" i="150"/>
  <c r="M23" i="150"/>
  <c r="P23" i="150"/>
  <c r="K23" i="150"/>
  <c r="O23" i="150"/>
  <c r="R23" i="150"/>
  <c r="J23" i="150"/>
  <c r="J26" i="150"/>
  <c r="N26" i="150"/>
  <c r="Q26" i="150"/>
  <c r="I26" i="150"/>
  <c r="M26" i="150"/>
  <c r="P26" i="150"/>
  <c r="K26" i="150"/>
  <c r="O26" i="150"/>
  <c r="R26" i="150"/>
  <c r="N30" i="150"/>
  <c r="N19" i="150"/>
  <c r="Q14" i="150"/>
  <c r="Q19" i="150"/>
  <c r="K31" i="150"/>
  <c r="O31" i="150"/>
  <c r="R31" i="150"/>
  <c r="I31" i="150"/>
  <c r="M31" i="150"/>
  <c r="P31" i="150"/>
  <c r="J31" i="150"/>
  <c r="N31" i="150"/>
  <c r="Q31" i="150"/>
  <c r="O14" i="150"/>
  <c r="Q22" i="150"/>
  <c r="K11" i="150"/>
  <c r="O6" i="150"/>
  <c r="M22" i="150"/>
  <c r="J35" i="150"/>
  <c r="O19" i="150"/>
  <c r="R14" i="150"/>
  <c r="R19" i="150"/>
  <c r="J11" i="150"/>
  <c r="N23" i="150"/>
  <c r="J27" i="150"/>
  <c r="K27" i="150"/>
  <c r="M27" i="150"/>
  <c r="P22" i="150"/>
  <c r="P27" i="150"/>
  <c r="I35" i="150"/>
  <c r="K35" i="150"/>
  <c r="M11" i="150"/>
  <c r="P6" i="150"/>
  <c r="P11" i="150"/>
  <c r="K19" i="150"/>
  <c r="M35" i="150"/>
  <c r="P30" i="150"/>
  <c r="P35" i="150"/>
  <c r="O35" i="150"/>
  <c r="R30" i="150"/>
  <c r="R35" i="150"/>
  <c r="I27" i="150"/>
  <c r="N35" i="150"/>
  <c r="Q30" i="150"/>
  <c r="Q35" i="150"/>
  <c r="M19" i="150"/>
  <c r="P14" i="150"/>
  <c r="P19" i="150"/>
  <c r="I11" i="150"/>
  <c r="R6" i="150"/>
  <c r="R11" i="150"/>
  <c r="O11" i="150"/>
  <c r="O27" i="150"/>
  <c r="R22" i="150"/>
  <c r="R27" i="150"/>
  <c r="Q8" i="150"/>
  <c r="Q11" i="150"/>
  <c r="N11" i="150"/>
  <c r="Q23" i="150"/>
  <c r="Q27" i="150"/>
  <c r="N27" i="150"/>
  <c r="N10" i="12"/>
  <c r="O10" i="12"/>
  <c r="P10" i="12"/>
  <c r="M10" i="12"/>
  <c r="D64" i="21"/>
  <c r="D75" i="21"/>
  <c r="E64" i="21"/>
  <c r="E75" i="21"/>
  <c r="F64" i="21"/>
  <c r="F75" i="21"/>
  <c r="G64" i="21"/>
  <c r="G75" i="21"/>
  <c r="H64" i="21"/>
  <c r="H75" i="21"/>
  <c r="I64" i="21"/>
  <c r="I75" i="21"/>
  <c r="J64" i="21"/>
  <c r="J75" i="21"/>
  <c r="K64" i="21"/>
  <c r="K75" i="21"/>
  <c r="L64" i="21"/>
  <c r="L75" i="21"/>
  <c r="M64" i="21"/>
  <c r="M75" i="21"/>
  <c r="N64" i="21"/>
  <c r="N75" i="21"/>
  <c r="O64" i="21"/>
  <c r="O75" i="21"/>
  <c r="P64" i="21"/>
  <c r="P75" i="21"/>
  <c r="Q64" i="21"/>
  <c r="Q75" i="21"/>
  <c r="R64" i="21"/>
  <c r="R75" i="21"/>
  <c r="S64" i="21"/>
  <c r="S75" i="21"/>
  <c r="T64" i="21"/>
  <c r="T75" i="21"/>
  <c r="U64" i="21"/>
  <c r="U75" i="21"/>
  <c r="V64" i="21"/>
  <c r="V75" i="21"/>
  <c r="C64" i="21"/>
  <c r="C75" i="21"/>
  <c r="C33" i="136"/>
  <c r="V9" i="5" a="1"/>
  <c r="V9" i="5"/>
  <c r="W9" i="5"/>
  <c r="V10" i="5" a="1"/>
  <c r="V10" i="5"/>
  <c r="W10" i="5"/>
  <c r="V11" i="5" a="1"/>
  <c r="V11" i="5"/>
  <c r="W11" i="5"/>
  <c r="B9" i="5"/>
  <c r="C9" i="5"/>
  <c r="P9" i="5"/>
  <c r="B10" i="5"/>
  <c r="C10" i="5"/>
  <c r="P10" i="5"/>
  <c r="B11" i="5"/>
  <c r="C11" i="5"/>
  <c r="O9" i="5"/>
  <c r="U9" i="5"/>
  <c r="P16" i="130"/>
  <c r="P24" i="130"/>
  <c r="P7" i="130"/>
  <c r="H26" i="130"/>
  <c r="H18" i="130"/>
  <c r="G18" i="130"/>
  <c r="F18" i="130"/>
  <c r="G9" i="130"/>
  <c r="H9" i="130"/>
  <c r="F9" i="130"/>
  <c r="N9" i="12"/>
  <c r="O9" i="12"/>
  <c r="P9" i="12"/>
  <c r="M9" i="12"/>
  <c r="AB20" i="11"/>
  <c r="AB21" i="11"/>
  <c r="AB22" i="11"/>
  <c r="AB23" i="11"/>
  <c r="AB24" i="11"/>
  <c r="AB25" i="11"/>
  <c r="AB26" i="11"/>
  <c r="AB29" i="11"/>
  <c r="AB30" i="11"/>
  <c r="AB31" i="11"/>
  <c r="AB32" i="11"/>
  <c r="Q13" i="5"/>
  <c r="G13" i="135"/>
  <c r="H13" i="135"/>
  <c r="F13" i="135"/>
  <c r="G4" i="135"/>
  <c r="H4" i="135"/>
  <c r="F4" i="135"/>
  <c r="E27" i="135"/>
  <c r="E28" i="135"/>
  <c r="B30" i="135"/>
  <c r="C30" i="140"/>
  <c r="B28" i="144"/>
  <c r="B27" i="144"/>
  <c r="B32" i="144"/>
  <c r="C22" i="144"/>
  <c r="B23" i="144"/>
  <c r="B21" i="144"/>
  <c r="B33" i="144"/>
  <c r="C28" i="144"/>
  <c r="B31" i="144"/>
  <c r="B35" i="144"/>
  <c r="B30" i="140"/>
  <c r="B29" i="144"/>
  <c r="B10" i="140"/>
  <c r="B20" i="140"/>
  <c r="B24" i="144"/>
  <c r="T67" i="21"/>
  <c r="T78" i="21"/>
  <c r="U67" i="21"/>
  <c r="U78" i="21"/>
  <c r="V67" i="21"/>
  <c r="V78" i="21"/>
  <c r="S67" i="21"/>
  <c r="S78" i="21"/>
  <c r="L67" i="21"/>
  <c r="L78" i="21"/>
  <c r="M67" i="21"/>
  <c r="M78" i="21"/>
  <c r="N67" i="21"/>
  <c r="N78" i="21"/>
  <c r="O67" i="21"/>
  <c r="O78" i="21"/>
  <c r="P67" i="21"/>
  <c r="P78" i="21"/>
  <c r="Q67" i="21"/>
  <c r="Q78" i="21"/>
  <c r="R67" i="21"/>
  <c r="R78" i="21"/>
  <c r="K67" i="21"/>
  <c r="K78" i="21"/>
  <c r="D67" i="21"/>
  <c r="D78" i="21"/>
  <c r="E67" i="21"/>
  <c r="E78" i="21"/>
  <c r="F67" i="21"/>
  <c r="F78" i="21"/>
  <c r="G67" i="21"/>
  <c r="G78" i="21"/>
  <c r="H67" i="21"/>
  <c r="H78" i="21"/>
  <c r="I67" i="21"/>
  <c r="I78" i="21"/>
  <c r="J67" i="21"/>
  <c r="J78" i="21"/>
  <c r="C67" i="21"/>
  <c r="C78" i="21"/>
  <c r="T28" i="21"/>
  <c r="T39" i="21"/>
  <c r="U28" i="21"/>
  <c r="U39" i="21"/>
  <c r="V28" i="21"/>
  <c r="V39" i="21"/>
  <c r="S28" i="21"/>
  <c r="S39" i="21"/>
  <c r="L28" i="21"/>
  <c r="L39" i="21"/>
  <c r="M28" i="21"/>
  <c r="M39" i="21"/>
  <c r="N28" i="21"/>
  <c r="N39" i="21"/>
  <c r="O28" i="21"/>
  <c r="O39" i="21"/>
  <c r="P28" i="21"/>
  <c r="P39" i="21"/>
  <c r="Q28" i="21"/>
  <c r="Q39" i="21"/>
  <c r="R28" i="21"/>
  <c r="R39" i="21"/>
  <c r="K28" i="21"/>
  <c r="K39" i="21"/>
  <c r="D28" i="21"/>
  <c r="D39" i="21"/>
  <c r="E28" i="21"/>
  <c r="E39" i="21"/>
  <c r="F28" i="21"/>
  <c r="F39" i="21"/>
  <c r="G28" i="21"/>
  <c r="G39" i="21"/>
  <c r="H28" i="21"/>
  <c r="H39" i="21"/>
  <c r="I28" i="21"/>
  <c r="I39" i="21"/>
  <c r="J28" i="21"/>
  <c r="J39" i="21"/>
  <c r="C39" i="21"/>
  <c r="B24" i="12"/>
  <c r="C24" i="12"/>
  <c r="C21" i="144"/>
  <c r="B34" i="144"/>
  <c r="C29" i="144"/>
  <c r="C26" i="144"/>
  <c r="D58" i="144"/>
  <c r="D54" i="144"/>
  <c r="C27" i="144"/>
  <c r="E54" i="144"/>
  <c r="C23" i="144"/>
  <c r="C54" i="144"/>
  <c r="B54" i="144"/>
  <c r="B23" i="12"/>
  <c r="C23" i="12"/>
  <c r="Q14" i="5"/>
  <c r="O14" i="5"/>
  <c r="U14" i="5"/>
  <c r="B14" i="12"/>
  <c r="C14" i="12"/>
  <c r="AA14" i="12"/>
  <c r="AB14" i="12"/>
  <c r="AC14" i="12"/>
  <c r="B27" i="12"/>
  <c r="C27" i="12"/>
  <c r="B23" i="11"/>
  <c r="C23" i="11"/>
  <c r="G23" i="11"/>
  <c r="H23" i="11"/>
  <c r="B22" i="11"/>
  <c r="C22" i="11"/>
  <c r="G22" i="11"/>
  <c r="H22" i="11"/>
  <c r="E58" i="144"/>
  <c r="C58" i="144"/>
  <c r="C24" i="144"/>
  <c r="E24" i="140"/>
  <c r="B58" i="144"/>
  <c r="C45" i="144"/>
  <c r="C44" i="144"/>
  <c r="D44" i="144"/>
  <c r="B45" i="144"/>
  <c r="E44" i="144"/>
  <c r="D45" i="144"/>
  <c r="E45" i="144"/>
  <c r="B44" i="144"/>
  <c r="W14" i="12"/>
  <c r="Y14" i="12"/>
  <c r="U14" i="12"/>
  <c r="C56" i="144"/>
  <c r="E56" i="144"/>
  <c r="B56" i="144"/>
  <c r="D56" i="144"/>
  <c r="C43" i="140"/>
  <c r="E34" i="140"/>
  <c r="E30" i="140"/>
  <c r="K24" i="140"/>
  <c r="I24" i="140"/>
  <c r="J24" i="140"/>
  <c r="B43" i="140"/>
  <c r="D60" i="144"/>
  <c r="C60" i="144"/>
  <c r="B60" i="144"/>
  <c r="E60" i="144"/>
  <c r="K30" i="140"/>
  <c r="J30" i="140"/>
  <c r="I30" i="140"/>
  <c r="M30" i="140"/>
  <c r="K34" i="140"/>
  <c r="J34" i="140"/>
  <c r="B110" i="144"/>
  <c r="B36" i="140"/>
  <c r="C31" i="140"/>
  <c r="E31" i="140"/>
  <c r="C32" i="140"/>
  <c r="E32" i="140"/>
  <c r="C33" i="140"/>
  <c r="E33" i="140"/>
  <c r="Q28" i="140"/>
  <c r="P30" i="140"/>
  <c r="C23" i="140"/>
  <c r="C22" i="140"/>
  <c r="C21" i="140"/>
  <c r="C20" i="140"/>
  <c r="Q18" i="140"/>
  <c r="I33" i="140"/>
  <c r="K33" i="140"/>
  <c r="J33" i="140"/>
  <c r="K32" i="140"/>
  <c r="O32" i="140"/>
  <c r="R32" i="140"/>
  <c r="J32" i="140"/>
  <c r="I32" i="140"/>
  <c r="E22" i="140"/>
  <c r="I31" i="140"/>
  <c r="K31" i="140"/>
  <c r="J31" i="140"/>
  <c r="N31" i="140"/>
  <c r="Q31" i="140"/>
  <c r="E23" i="140"/>
  <c r="E20" i="140"/>
  <c r="E21" i="140"/>
  <c r="C35" i="140"/>
  <c r="D33" i="140"/>
  <c r="D31" i="140"/>
  <c r="D34" i="140"/>
  <c r="C25" i="140"/>
  <c r="D24" i="140"/>
  <c r="D30" i="140"/>
  <c r="D32" i="140"/>
  <c r="D23" i="140"/>
  <c r="K22" i="140"/>
  <c r="O22" i="140"/>
  <c r="R22" i="140"/>
  <c r="J22" i="140"/>
  <c r="N22" i="140"/>
  <c r="I22" i="140"/>
  <c r="M22" i="140"/>
  <c r="P22" i="140"/>
  <c r="D22" i="140"/>
  <c r="D20" i="140"/>
  <c r="D21" i="140"/>
  <c r="K20" i="140"/>
  <c r="O20" i="140"/>
  <c r="I20" i="140"/>
  <c r="M20" i="140"/>
  <c r="P20" i="140"/>
  <c r="J20" i="140"/>
  <c r="N20" i="140"/>
  <c r="Q20" i="140"/>
  <c r="J21" i="140"/>
  <c r="N21" i="140"/>
  <c r="K21" i="140"/>
  <c r="O21" i="140"/>
  <c r="I21" i="140"/>
  <c r="M21" i="140"/>
  <c r="P21" i="140"/>
  <c r="J23" i="140"/>
  <c r="I23" i="140"/>
  <c r="M23" i="140"/>
  <c r="K23" i="140"/>
  <c r="C11" i="140"/>
  <c r="C12" i="140"/>
  <c r="C13" i="140"/>
  <c r="C10" i="140"/>
  <c r="E16" i="141"/>
  <c r="E17" i="141"/>
  <c r="E18" i="141"/>
  <c r="E19" i="141"/>
  <c r="E20" i="141"/>
  <c r="C60" i="141"/>
  <c r="B99" i="141"/>
  <c r="C59" i="141"/>
  <c r="B98" i="141"/>
  <c r="C57" i="141"/>
  <c r="B96" i="141"/>
  <c r="C56" i="141"/>
  <c r="B95" i="141"/>
  <c r="C55" i="141"/>
  <c r="B94" i="141"/>
  <c r="C54" i="141"/>
  <c r="B93" i="141"/>
  <c r="C52" i="141"/>
  <c r="B91" i="141"/>
  <c r="C51" i="141"/>
  <c r="B90" i="141"/>
  <c r="C50" i="141"/>
  <c r="B89" i="141"/>
  <c r="C49" i="141"/>
  <c r="B88" i="141"/>
  <c r="C45" i="141"/>
  <c r="B84" i="141"/>
  <c r="C44" i="141"/>
  <c r="B83" i="141"/>
  <c r="C47" i="141"/>
  <c r="B86" i="141"/>
  <c r="C46" i="141"/>
  <c r="B85" i="141"/>
  <c r="C41" i="141"/>
  <c r="B80" i="141"/>
  <c r="C42" i="141"/>
  <c r="B81" i="141"/>
  <c r="C40" i="141"/>
  <c r="B79" i="141"/>
  <c r="C39" i="141"/>
  <c r="B78" i="141"/>
  <c r="Q8" i="140"/>
  <c r="E10" i="140"/>
  <c r="E13" i="140"/>
  <c r="E12" i="140"/>
  <c r="E11" i="140"/>
  <c r="C15" i="140"/>
  <c r="D14" i="140"/>
  <c r="B82" i="141"/>
  <c r="B77" i="141"/>
  <c r="B92" i="141"/>
  <c r="B87" i="141"/>
  <c r="D11" i="140"/>
  <c r="K13" i="140"/>
  <c r="J13" i="140"/>
  <c r="I12" i="140"/>
  <c r="J12" i="140"/>
  <c r="K12" i="140"/>
  <c r="D13" i="140"/>
  <c r="K10" i="140"/>
  <c r="J10" i="140"/>
  <c r="I10" i="140"/>
  <c r="D12" i="140"/>
  <c r="J11" i="140"/>
  <c r="K11" i="140"/>
  <c r="I11" i="140"/>
  <c r="I13" i="140"/>
  <c r="D10" i="140"/>
  <c r="B30" i="12"/>
  <c r="C30" i="12"/>
  <c r="G30" i="11"/>
  <c r="G29" i="11"/>
  <c r="B28" i="12"/>
  <c r="C28" i="12"/>
  <c r="G26" i="11"/>
  <c r="G25" i="11"/>
  <c r="G24" i="11"/>
  <c r="B25" i="11"/>
  <c r="C25" i="11"/>
  <c r="H25" i="11"/>
  <c r="AA25" i="11"/>
  <c r="O31" i="140"/>
  <c r="R31" i="140"/>
  <c r="M31" i="140"/>
  <c r="P31" i="140"/>
  <c r="M32" i="140"/>
  <c r="P32" i="140"/>
  <c r="M33" i="140"/>
  <c r="P33" i="140"/>
  <c r="O33" i="140"/>
  <c r="R33" i="140"/>
  <c r="N33" i="140"/>
  <c r="Q33" i="140"/>
  <c r="O34" i="140"/>
  <c r="R34" i="140"/>
  <c r="I34" i="140"/>
  <c r="M34" i="140"/>
  <c r="P34" i="140"/>
  <c r="N34" i="140"/>
  <c r="Q34" i="140"/>
  <c r="N32" i="140"/>
  <c r="Q32" i="140"/>
  <c r="Q22" i="140"/>
  <c r="Q21" i="140"/>
  <c r="R21" i="140"/>
  <c r="D43" i="140"/>
  <c r="N23" i="140"/>
  <c r="Q23" i="140"/>
  <c r="O23" i="140"/>
  <c r="R23" i="140"/>
  <c r="P23" i="140"/>
  <c r="M24" i="140"/>
  <c r="P24" i="140"/>
  <c r="N24" i="140"/>
  <c r="Q24" i="140"/>
  <c r="O24" i="140"/>
  <c r="R24" i="140"/>
  <c r="I35" i="140"/>
  <c r="O30" i="140"/>
  <c r="K35" i="140"/>
  <c r="N30" i="140"/>
  <c r="J35" i="140"/>
  <c r="V8" i="5" a="1"/>
  <c r="V8" i="5"/>
  <c r="W8" i="5"/>
  <c r="Q11" i="5"/>
  <c r="C16" i="12"/>
  <c r="C17" i="12"/>
  <c r="P15" i="5"/>
  <c r="F36" i="140"/>
  <c r="F37" i="140"/>
  <c r="B40" i="140"/>
  <c r="E14" i="140"/>
  <c r="R30" i="140"/>
  <c r="R35" i="140"/>
  <c r="O35" i="140"/>
  <c r="J25" i="140"/>
  <c r="I25" i="140"/>
  <c r="Q30" i="140"/>
  <c r="Q35" i="140"/>
  <c r="N35" i="140"/>
  <c r="K25" i="140"/>
  <c r="P35" i="140"/>
  <c r="M35" i="140"/>
  <c r="C14" i="137"/>
  <c r="C15" i="137"/>
  <c r="C16" i="137"/>
  <c r="C13" i="137"/>
  <c r="C5" i="137"/>
  <c r="C6" i="137"/>
  <c r="C7" i="137"/>
  <c r="C4" i="137"/>
  <c r="D4" i="137"/>
  <c r="B13" i="137"/>
  <c r="B19" i="137"/>
  <c r="B4" i="137"/>
  <c r="C77" i="138"/>
  <c r="C66" i="138"/>
  <c r="D60" i="138"/>
  <c r="C84" i="138"/>
  <c r="D59" i="138"/>
  <c r="C83" i="138"/>
  <c r="D58" i="138"/>
  <c r="C82" i="138"/>
  <c r="D57" i="138"/>
  <c r="C81" i="138"/>
  <c r="D56" i="138"/>
  <c r="C79" i="138"/>
  <c r="D55" i="138"/>
  <c r="C78" i="138"/>
  <c r="D54" i="138"/>
  <c r="D53" i="138"/>
  <c r="C76" i="138"/>
  <c r="D52" i="138"/>
  <c r="C74" i="138"/>
  <c r="D51" i="138"/>
  <c r="C73" i="138"/>
  <c r="D50" i="138"/>
  <c r="C72" i="138"/>
  <c r="D49" i="138"/>
  <c r="C71" i="138"/>
  <c r="D48" i="138"/>
  <c r="C69" i="138"/>
  <c r="D47" i="138"/>
  <c r="C68" i="138"/>
  <c r="D46" i="138"/>
  <c r="C67" i="138"/>
  <c r="D45" i="138"/>
  <c r="D17" i="137"/>
  <c r="D16" i="137"/>
  <c r="D15" i="137"/>
  <c r="D14" i="137"/>
  <c r="H13" i="137"/>
  <c r="G13" i="137"/>
  <c r="F13" i="137"/>
  <c r="D13" i="137"/>
  <c r="D8" i="137"/>
  <c r="D7" i="137"/>
  <c r="D6" i="137"/>
  <c r="D5" i="137"/>
  <c r="H4" i="137"/>
  <c r="G4" i="137"/>
  <c r="F4" i="137"/>
  <c r="B21" i="135"/>
  <c r="B28" i="135"/>
  <c r="B13" i="135"/>
  <c r="B4" i="135"/>
  <c r="C22" i="135"/>
  <c r="C23" i="135"/>
  <c r="C24" i="135"/>
  <c r="C21" i="135"/>
  <c r="C14" i="135"/>
  <c r="C15" i="135"/>
  <c r="C16" i="135"/>
  <c r="C13" i="135"/>
  <c r="C5" i="135"/>
  <c r="C6" i="135"/>
  <c r="C7" i="135"/>
  <c r="C4" i="135"/>
  <c r="C66" i="136"/>
  <c r="D47" i="136"/>
  <c r="C68" i="136"/>
  <c r="D60" i="136"/>
  <c r="C84" i="136"/>
  <c r="D59" i="136"/>
  <c r="C83" i="136"/>
  <c r="D58" i="136"/>
  <c r="C82" i="136"/>
  <c r="D57" i="136"/>
  <c r="C81" i="136"/>
  <c r="D56" i="136"/>
  <c r="C79" i="136"/>
  <c r="D55" i="136"/>
  <c r="C78" i="136"/>
  <c r="D54" i="136"/>
  <c r="C77" i="136"/>
  <c r="D53" i="136"/>
  <c r="C76" i="136"/>
  <c r="D52" i="136"/>
  <c r="C74" i="136"/>
  <c r="D51" i="136"/>
  <c r="C73" i="136"/>
  <c r="D50" i="136"/>
  <c r="C72" i="136"/>
  <c r="D49" i="136"/>
  <c r="C71" i="136"/>
  <c r="D48" i="136"/>
  <c r="C69" i="136"/>
  <c r="D46" i="136"/>
  <c r="C67" i="136"/>
  <c r="D45" i="136"/>
  <c r="B27" i="135"/>
  <c r="J14" i="140"/>
  <c r="J15" i="140"/>
  <c r="K14" i="140"/>
  <c r="M11" i="140"/>
  <c r="P11" i="140"/>
  <c r="N11" i="140"/>
  <c r="Q11" i="140"/>
  <c r="N12" i="140"/>
  <c r="Q12" i="140"/>
  <c r="O12" i="140"/>
  <c r="R12" i="140"/>
  <c r="N13" i="140"/>
  <c r="Q13" i="140"/>
  <c r="O13" i="140"/>
  <c r="R13" i="140"/>
  <c r="M13" i="140"/>
  <c r="P13" i="140"/>
  <c r="O11" i="140"/>
  <c r="R11" i="140"/>
  <c r="R20" i="140"/>
  <c r="R25" i="140"/>
  <c r="O25" i="140"/>
  <c r="P25" i="140"/>
  <c r="M25" i="140"/>
  <c r="Q25" i="140"/>
  <c r="N25" i="140"/>
  <c r="E18" i="137"/>
  <c r="B20" i="137"/>
  <c r="B18" i="137"/>
  <c r="E17" i="137"/>
  <c r="K17" i="137"/>
  <c r="O17" i="137"/>
  <c r="R17" i="137"/>
  <c r="C25" i="137"/>
  <c r="E7" i="137"/>
  <c r="K7" i="137"/>
  <c r="O7" i="137"/>
  <c r="R7" i="137"/>
  <c r="E9" i="137"/>
  <c r="D25" i="137"/>
  <c r="C80" i="138"/>
  <c r="C85" i="138"/>
  <c r="C70" i="138"/>
  <c r="C75" i="138"/>
  <c r="E6" i="137"/>
  <c r="E13" i="137"/>
  <c r="E16" i="137"/>
  <c r="E5" i="137"/>
  <c r="E15" i="137"/>
  <c r="F19" i="137"/>
  <c r="F20" i="137"/>
  <c r="B22" i="137"/>
  <c r="B25" i="137"/>
  <c r="E8" i="137"/>
  <c r="E14" i="137"/>
  <c r="E4" i="137"/>
  <c r="C85" i="136"/>
  <c r="C70" i="136"/>
  <c r="C75" i="136"/>
  <c r="C80" i="136"/>
  <c r="C86" i="136"/>
  <c r="B9" i="135"/>
  <c r="C26" i="135"/>
  <c r="D23" i="135"/>
  <c r="B26" i="135"/>
  <c r="E25" i="135"/>
  <c r="I25" i="135"/>
  <c r="M25" i="135"/>
  <c r="P25" i="135"/>
  <c r="E24" i="135"/>
  <c r="J24" i="135"/>
  <c r="N24" i="135"/>
  <c r="Q24" i="135"/>
  <c r="E23" i="135"/>
  <c r="K23" i="135"/>
  <c r="O23" i="135"/>
  <c r="R23" i="135"/>
  <c r="E22" i="135"/>
  <c r="J22" i="135"/>
  <c r="N22" i="135"/>
  <c r="Q22" i="135"/>
  <c r="E21" i="135"/>
  <c r="I21" i="135"/>
  <c r="D21" i="135"/>
  <c r="C18" i="135"/>
  <c r="E18" i="135"/>
  <c r="B18" i="135"/>
  <c r="D17" i="135"/>
  <c r="D15" i="135"/>
  <c r="E17" i="135"/>
  <c r="J17" i="135"/>
  <c r="N17" i="135"/>
  <c r="Q17" i="135"/>
  <c r="C9" i="135"/>
  <c r="D5" i="135"/>
  <c r="I17" i="137"/>
  <c r="M17" i="137"/>
  <c r="P17" i="137"/>
  <c r="K24" i="135"/>
  <c r="O24" i="135"/>
  <c r="R24" i="135"/>
  <c r="J17" i="137"/>
  <c r="N17" i="137"/>
  <c r="Q17" i="137"/>
  <c r="B9" i="137"/>
  <c r="N14" i="140"/>
  <c r="Q14" i="140"/>
  <c r="I14" i="140"/>
  <c r="M14" i="140"/>
  <c r="P14" i="140"/>
  <c r="M12" i="140"/>
  <c r="P12" i="140"/>
  <c r="O14" i="140"/>
  <c r="R14" i="140"/>
  <c r="N10" i="140"/>
  <c r="C44" i="140"/>
  <c r="O10" i="140"/>
  <c r="K15" i="140"/>
  <c r="D44" i="140"/>
  <c r="M10" i="140"/>
  <c r="I15" i="140"/>
  <c r="B44" i="140"/>
  <c r="E13" i="135"/>
  <c r="K13" i="135"/>
  <c r="E16" i="135"/>
  <c r="J16" i="135"/>
  <c r="N16" i="135"/>
  <c r="Q16" i="135"/>
  <c r="K16" i="135"/>
  <c r="O16" i="135"/>
  <c r="R16" i="135"/>
  <c r="I7" i="137"/>
  <c r="M7" i="137"/>
  <c r="P7" i="137"/>
  <c r="J7" i="137"/>
  <c r="N7" i="137"/>
  <c r="Q7" i="137"/>
  <c r="C86" i="138"/>
  <c r="I4" i="137"/>
  <c r="K4" i="137"/>
  <c r="J4" i="137"/>
  <c r="K13" i="137"/>
  <c r="J13" i="137"/>
  <c r="I13" i="137"/>
  <c r="I14" i="137"/>
  <c r="M14" i="137"/>
  <c r="P14" i="137"/>
  <c r="K14" i="137"/>
  <c r="O14" i="137"/>
  <c r="R14" i="137"/>
  <c r="J14" i="137"/>
  <c r="N14" i="137"/>
  <c r="Q14" i="137"/>
  <c r="J15" i="137"/>
  <c r="N15" i="137"/>
  <c r="Q15" i="137"/>
  <c r="I15" i="137"/>
  <c r="M15" i="137"/>
  <c r="P15" i="137"/>
  <c r="K15" i="137"/>
  <c r="O15" i="137"/>
  <c r="R15" i="137"/>
  <c r="K6" i="137"/>
  <c r="O6" i="137"/>
  <c r="R6" i="137"/>
  <c r="J6" i="137"/>
  <c r="N6" i="137"/>
  <c r="Q6" i="137"/>
  <c r="I6" i="137"/>
  <c r="M6" i="137"/>
  <c r="P6" i="137"/>
  <c r="I8" i="137"/>
  <c r="M8" i="137"/>
  <c r="P8" i="137"/>
  <c r="K8" i="137"/>
  <c r="O8" i="137"/>
  <c r="R8" i="137"/>
  <c r="J8" i="137"/>
  <c r="N8" i="137"/>
  <c r="Q8" i="137"/>
  <c r="J5" i="137"/>
  <c r="N5" i="137"/>
  <c r="Q5" i="137"/>
  <c r="I5" i="137"/>
  <c r="M5" i="137"/>
  <c r="P5" i="137"/>
  <c r="K5" i="137"/>
  <c r="O5" i="137"/>
  <c r="R5" i="137"/>
  <c r="K16" i="137"/>
  <c r="O16" i="137"/>
  <c r="R16" i="137"/>
  <c r="J16" i="137"/>
  <c r="N16" i="137"/>
  <c r="Q16" i="137"/>
  <c r="I16" i="137"/>
  <c r="M16" i="137"/>
  <c r="P16" i="137"/>
  <c r="J25" i="135"/>
  <c r="N25" i="135"/>
  <c r="Q25" i="135"/>
  <c r="K25" i="135"/>
  <c r="O25" i="135"/>
  <c r="R25" i="135"/>
  <c r="I24" i="135"/>
  <c r="M24" i="135"/>
  <c r="P24" i="135"/>
  <c r="K22" i="135"/>
  <c r="O22" i="135"/>
  <c r="R22" i="135"/>
  <c r="J21" i="135"/>
  <c r="N21" i="135"/>
  <c r="Q21" i="135"/>
  <c r="D22" i="135"/>
  <c r="K21" i="135"/>
  <c r="D25" i="135"/>
  <c r="D14" i="135"/>
  <c r="D8" i="135"/>
  <c r="M21" i="135"/>
  <c r="K17" i="135"/>
  <c r="O17" i="135"/>
  <c r="R17" i="135"/>
  <c r="D4" i="135"/>
  <c r="D7" i="135"/>
  <c r="E9" i="135"/>
  <c r="E15" i="135"/>
  <c r="I23" i="135"/>
  <c r="M23" i="135"/>
  <c r="P23" i="135"/>
  <c r="D6" i="135"/>
  <c r="E14" i="135"/>
  <c r="I14" i="135"/>
  <c r="M14" i="135"/>
  <c r="P14" i="135"/>
  <c r="I22" i="135"/>
  <c r="M22" i="135"/>
  <c r="P22" i="135"/>
  <c r="J23" i="135"/>
  <c r="N23" i="135"/>
  <c r="Q23" i="135"/>
  <c r="D24" i="135"/>
  <c r="E26" i="135"/>
  <c r="D13" i="135"/>
  <c r="D16" i="135"/>
  <c r="P10" i="140"/>
  <c r="P15" i="140"/>
  <c r="M15" i="140"/>
  <c r="R10" i="140"/>
  <c r="R15" i="140"/>
  <c r="D45" i="140"/>
  <c r="O15" i="140"/>
  <c r="N15" i="140"/>
  <c r="Q10" i="140"/>
  <c r="Q15" i="140"/>
  <c r="C45" i="140"/>
  <c r="I18" i="137"/>
  <c r="M13" i="137"/>
  <c r="J9" i="137"/>
  <c r="N4" i="137"/>
  <c r="J18" i="137"/>
  <c r="N13" i="137"/>
  <c r="K9" i="137"/>
  <c r="O4" i="137"/>
  <c r="K18" i="137"/>
  <c r="O13" i="137"/>
  <c r="I9" i="137"/>
  <c r="M4" i="137"/>
  <c r="Q26" i="135"/>
  <c r="K26" i="135"/>
  <c r="O21" i="135"/>
  <c r="N26" i="135"/>
  <c r="I26" i="135"/>
  <c r="J26" i="135"/>
  <c r="M26" i="135"/>
  <c r="P21" i="135"/>
  <c r="P26" i="135"/>
  <c r="J15" i="135"/>
  <c r="N15" i="135"/>
  <c r="Q15" i="135"/>
  <c r="I15" i="135"/>
  <c r="M15" i="135"/>
  <c r="P15" i="135"/>
  <c r="K15" i="135"/>
  <c r="O15" i="135"/>
  <c r="R15" i="135"/>
  <c r="D26" i="137"/>
  <c r="C26" i="137"/>
  <c r="B45" i="140"/>
  <c r="B46" i="140"/>
  <c r="O9" i="137"/>
  <c r="R4" i="137"/>
  <c r="R9" i="137"/>
  <c r="M9" i="137"/>
  <c r="P4" i="137"/>
  <c r="P9" i="137"/>
  <c r="N9" i="137"/>
  <c r="Q4" i="137"/>
  <c r="Q9" i="137"/>
  <c r="O18" i="137"/>
  <c r="R13" i="137"/>
  <c r="R18" i="137"/>
  <c r="N18" i="137"/>
  <c r="Q13" i="137"/>
  <c r="Q18" i="137"/>
  <c r="C27" i="137"/>
  <c r="M18" i="137"/>
  <c r="P13" i="137"/>
  <c r="P18" i="137"/>
  <c r="B26" i="137"/>
  <c r="R21" i="135"/>
  <c r="R26" i="135"/>
  <c r="O26" i="135"/>
  <c r="B47" i="140"/>
  <c r="K17" i="5"/>
  <c r="Q17" i="5"/>
  <c r="B27" i="137"/>
  <c r="B28" i="137"/>
  <c r="B29" i="137"/>
  <c r="K15" i="5"/>
  <c r="Q15" i="5"/>
  <c r="D27" i="137"/>
  <c r="C84" i="134"/>
  <c r="C83" i="134"/>
  <c r="C82" i="134"/>
  <c r="C81" i="134"/>
  <c r="C85" i="134"/>
  <c r="C66" i="134"/>
  <c r="D60" i="134"/>
  <c r="D59" i="134"/>
  <c r="D58" i="134"/>
  <c r="D57" i="134"/>
  <c r="D56" i="134"/>
  <c r="C79" i="134"/>
  <c r="D55" i="134"/>
  <c r="C78" i="134"/>
  <c r="D54" i="134"/>
  <c r="C77" i="134"/>
  <c r="D53" i="134"/>
  <c r="C76" i="134"/>
  <c r="D52" i="134"/>
  <c r="C74" i="134"/>
  <c r="D51" i="134"/>
  <c r="C73" i="134"/>
  <c r="D50" i="134"/>
  <c r="C72" i="134"/>
  <c r="D49" i="134"/>
  <c r="C71" i="134"/>
  <c r="D48" i="134"/>
  <c r="C69" i="134"/>
  <c r="D47" i="134"/>
  <c r="C68" i="134"/>
  <c r="D46" i="134"/>
  <c r="C67" i="134"/>
  <c r="D45" i="134"/>
  <c r="C70" i="134"/>
  <c r="C75" i="134"/>
  <c r="C80" i="134"/>
  <c r="C86" i="134"/>
  <c r="C27" i="130"/>
  <c r="C28" i="130"/>
  <c r="C29" i="130"/>
  <c r="C26" i="130"/>
  <c r="C19" i="130"/>
  <c r="C20" i="130"/>
  <c r="C21" i="130"/>
  <c r="C18" i="130"/>
  <c r="C10" i="130"/>
  <c r="C11" i="130"/>
  <c r="C12" i="130"/>
  <c r="C9" i="130"/>
  <c r="C70" i="133"/>
  <c r="C86" i="133"/>
  <c r="C85" i="133"/>
  <c r="C80" i="133"/>
  <c r="C75" i="133"/>
  <c r="C82" i="133"/>
  <c r="C83" i="133"/>
  <c r="C84" i="133"/>
  <c r="C81" i="133"/>
  <c r="C77" i="133"/>
  <c r="C78" i="133"/>
  <c r="C79" i="133"/>
  <c r="C76" i="133"/>
  <c r="C72" i="133"/>
  <c r="C73" i="133"/>
  <c r="C74" i="133"/>
  <c r="C71" i="133"/>
  <c r="C67" i="133"/>
  <c r="C68" i="133"/>
  <c r="C69" i="133"/>
  <c r="C66" i="133"/>
  <c r="D49" i="133"/>
  <c r="D50" i="133"/>
  <c r="D51" i="133"/>
  <c r="D52" i="133"/>
  <c r="D53" i="133"/>
  <c r="D54" i="133"/>
  <c r="D55" i="133"/>
  <c r="D56" i="133"/>
  <c r="D57" i="133"/>
  <c r="D58" i="133"/>
  <c r="D59" i="133"/>
  <c r="D60" i="133"/>
  <c r="D48" i="133"/>
  <c r="D47" i="133"/>
  <c r="D46" i="133"/>
  <c r="D45" i="133"/>
  <c r="K24" i="130"/>
  <c r="B26" i="130"/>
  <c r="B18" i="130"/>
  <c r="B9" i="130"/>
  <c r="C31" i="130"/>
  <c r="D28" i="130"/>
  <c r="C23" i="130"/>
  <c r="D20" i="130"/>
  <c r="C14" i="130"/>
  <c r="D10" i="130"/>
  <c r="E12" i="130"/>
  <c r="D30" i="130"/>
  <c r="D26" i="130"/>
  <c r="D22" i="130"/>
  <c r="D11" i="130"/>
  <c r="D13" i="130"/>
  <c r="E11" i="130"/>
  <c r="E27" i="130"/>
  <c r="K27" i="130"/>
  <c r="O27" i="130"/>
  <c r="R27" i="130"/>
  <c r="E9" i="130"/>
  <c r="I9" i="130"/>
  <c r="M9" i="130"/>
  <c r="E10" i="130"/>
  <c r="E13" i="130"/>
  <c r="E28" i="130"/>
  <c r="B32" i="130"/>
  <c r="E29" i="130"/>
  <c r="K29" i="130"/>
  <c r="O29" i="130"/>
  <c r="R29" i="130"/>
  <c r="E21" i="130"/>
  <c r="K21" i="130"/>
  <c r="O21" i="130"/>
  <c r="R21" i="130"/>
  <c r="E26" i="130"/>
  <c r="E30" i="130"/>
  <c r="E18" i="130"/>
  <c r="J18" i="130"/>
  <c r="E22" i="130"/>
  <c r="K22" i="130"/>
  <c r="O22" i="130"/>
  <c r="R22" i="130"/>
  <c r="E19" i="130"/>
  <c r="J19" i="130"/>
  <c r="N19" i="130"/>
  <c r="Q19" i="130"/>
  <c r="J12" i="130"/>
  <c r="N12" i="130"/>
  <c r="Q12" i="130"/>
  <c r="D9" i="130"/>
  <c r="D12" i="130"/>
  <c r="D19" i="130"/>
  <c r="E20" i="130"/>
  <c r="D27" i="130"/>
  <c r="D18" i="130"/>
  <c r="D21" i="130"/>
  <c r="E23" i="130"/>
  <c r="D29" i="130"/>
  <c r="E31" i="130"/>
  <c r="I21" i="130"/>
  <c r="M21" i="130"/>
  <c r="P21" i="130"/>
  <c r="I27" i="130"/>
  <c r="M27" i="130"/>
  <c r="P27" i="130"/>
  <c r="J27" i="130"/>
  <c r="N27" i="130"/>
  <c r="Q27" i="130"/>
  <c r="J28" i="130"/>
  <c r="N28" i="130"/>
  <c r="Q28" i="130"/>
  <c r="K9" i="130"/>
  <c r="O9" i="130"/>
  <c r="R9" i="130"/>
  <c r="J22" i="130"/>
  <c r="N22" i="130"/>
  <c r="Q22" i="130"/>
  <c r="B33" i="130"/>
  <c r="B14" i="130"/>
  <c r="K28" i="130"/>
  <c r="O28" i="130"/>
  <c r="R28" i="130"/>
  <c r="I28" i="130"/>
  <c r="M28" i="130"/>
  <c r="P28" i="130"/>
  <c r="I29" i="130"/>
  <c r="M29" i="130"/>
  <c r="P29" i="130"/>
  <c r="J29" i="130"/>
  <c r="N29" i="130"/>
  <c r="Q29" i="130"/>
  <c r="I22" i="130"/>
  <c r="M22" i="130"/>
  <c r="P22" i="130"/>
  <c r="K19" i="130"/>
  <c r="O19" i="130"/>
  <c r="R19" i="130"/>
  <c r="J21" i="130"/>
  <c r="N21" i="130"/>
  <c r="Q21" i="130"/>
  <c r="K12" i="130"/>
  <c r="O12" i="130"/>
  <c r="R12" i="130"/>
  <c r="I12" i="130"/>
  <c r="M12" i="130"/>
  <c r="P12" i="130"/>
  <c r="K26" i="130"/>
  <c r="O26" i="130"/>
  <c r="R26" i="130"/>
  <c r="J26" i="130"/>
  <c r="I26" i="130"/>
  <c r="M26" i="130"/>
  <c r="P26" i="130"/>
  <c r="K30" i="130"/>
  <c r="O30" i="130"/>
  <c r="R30" i="130"/>
  <c r="J30" i="130"/>
  <c r="N30" i="130"/>
  <c r="Q30" i="130"/>
  <c r="I30" i="130"/>
  <c r="M30" i="130"/>
  <c r="P30" i="130"/>
  <c r="I19" i="130"/>
  <c r="M19" i="130"/>
  <c r="P19" i="130"/>
  <c r="I18" i="130"/>
  <c r="M18" i="130"/>
  <c r="P18" i="130"/>
  <c r="K18" i="130"/>
  <c r="O18" i="130"/>
  <c r="R18" i="130"/>
  <c r="J9" i="130"/>
  <c r="N9" i="130"/>
  <c r="K10" i="130"/>
  <c r="J10" i="130"/>
  <c r="N10" i="130"/>
  <c r="Q10" i="130"/>
  <c r="I10" i="130"/>
  <c r="M10" i="130"/>
  <c r="P10" i="130"/>
  <c r="K13" i="130"/>
  <c r="O13" i="130"/>
  <c r="R13" i="130"/>
  <c r="J13" i="130"/>
  <c r="N13" i="130"/>
  <c r="Q13" i="130"/>
  <c r="I13" i="130"/>
  <c r="M13" i="130"/>
  <c r="P13" i="130"/>
  <c r="K20" i="130"/>
  <c r="O20" i="130"/>
  <c r="R20" i="130"/>
  <c r="J20" i="130"/>
  <c r="N20" i="130"/>
  <c r="Q20" i="130"/>
  <c r="I20" i="130"/>
  <c r="N18" i="130"/>
  <c r="I11" i="130"/>
  <c r="M11" i="130"/>
  <c r="P11" i="130"/>
  <c r="K11" i="130"/>
  <c r="O11" i="130"/>
  <c r="R11" i="130"/>
  <c r="J11" i="130"/>
  <c r="N11" i="130"/>
  <c r="Q11" i="130"/>
  <c r="B23" i="130"/>
  <c r="B31" i="130"/>
  <c r="K31" i="130"/>
  <c r="M31" i="130"/>
  <c r="P31" i="130"/>
  <c r="I31" i="130"/>
  <c r="R31" i="130"/>
  <c r="R23" i="130"/>
  <c r="O31" i="130"/>
  <c r="N26" i="130"/>
  <c r="J31" i="130"/>
  <c r="K23" i="130"/>
  <c r="O23" i="130"/>
  <c r="N23" i="130"/>
  <c r="Q18" i="130"/>
  <c r="Q23" i="130"/>
  <c r="J14" i="130"/>
  <c r="P9" i="130"/>
  <c r="P14" i="130"/>
  <c r="M14" i="130"/>
  <c r="I14" i="130"/>
  <c r="N14" i="130"/>
  <c r="Q9" i="130"/>
  <c r="Q14" i="130"/>
  <c r="M20" i="130"/>
  <c r="I23" i="130"/>
  <c r="J23" i="130"/>
  <c r="O10" i="130"/>
  <c r="K14" i="130"/>
  <c r="B38" i="130"/>
  <c r="K9" i="5"/>
  <c r="Q9" i="5"/>
  <c r="N31" i="130"/>
  <c r="Q26" i="130"/>
  <c r="Q31" i="130"/>
  <c r="R10" i="130"/>
  <c r="R14" i="130"/>
  <c r="O14" i="130"/>
  <c r="P20" i="130"/>
  <c r="P23" i="130"/>
  <c r="B37" i="130"/>
  <c r="K8" i="5"/>
  <c r="M23" i="130"/>
  <c r="B36" i="130"/>
  <c r="Q8" i="5"/>
  <c r="U17" i="5"/>
  <c r="U8" i="5"/>
  <c r="U10" i="5"/>
  <c r="U11" i="5"/>
  <c r="U13" i="5"/>
  <c r="U15" i="5"/>
  <c r="O17" i="5"/>
  <c r="O15" i="5"/>
  <c r="B8" i="5"/>
  <c r="C8" i="5"/>
  <c r="P8" i="5"/>
  <c r="O8" i="5"/>
  <c r="O10" i="5"/>
  <c r="G9" i="11"/>
  <c r="G8" i="11"/>
  <c r="O11" i="5"/>
  <c r="B17" i="12"/>
  <c r="AA17" i="12"/>
  <c r="AB17" i="12"/>
  <c r="AC17" i="12"/>
  <c r="B16" i="12"/>
  <c r="AA16" i="12"/>
  <c r="AB16" i="12"/>
  <c r="AC16" i="12"/>
  <c r="E15" i="12"/>
  <c r="B15" i="12"/>
  <c r="C15" i="12"/>
  <c r="AA15" i="12"/>
  <c r="AB15" i="12"/>
  <c r="AC15" i="12"/>
  <c r="E11" i="12"/>
  <c r="B11" i="12"/>
  <c r="C11" i="12"/>
  <c r="AA11" i="12"/>
  <c r="AB11" i="12"/>
  <c r="AC11" i="12"/>
  <c r="E10" i="12"/>
  <c r="B10" i="12"/>
  <c r="C10" i="12"/>
  <c r="AA10" i="12"/>
  <c r="AB10" i="12"/>
  <c r="AC10" i="12"/>
  <c r="E9" i="12"/>
  <c r="B9" i="12"/>
  <c r="C9" i="12"/>
  <c r="AA9" i="12"/>
  <c r="AB9" i="12"/>
  <c r="AC9" i="12"/>
  <c r="U16" i="12"/>
  <c r="W17" i="12"/>
  <c r="Y17" i="12"/>
  <c r="W16" i="12"/>
  <c r="Y16" i="12"/>
  <c r="U17" i="12"/>
  <c r="U15" i="12"/>
  <c r="W15" i="12"/>
  <c r="Y15" i="12"/>
  <c r="U10" i="12"/>
  <c r="U11" i="12"/>
  <c r="U9" i="12"/>
  <c r="W11" i="12"/>
  <c r="Y11" i="12"/>
  <c r="Z11" i="12"/>
  <c r="W10" i="12"/>
  <c r="Y10" i="12"/>
  <c r="Z10" i="12"/>
  <c r="W9" i="12"/>
  <c r="Y9" i="12"/>
  <c r="P11" i="5"/>
  <c r="B13" i="11"/>
  <c r="C13" i="11"/>
  <c r="G13" i="11"/>
  <c r="H13" i="11"/>
  <c r="AA13" i="11"/>
  <c r="AB13" i="11"/>
  <c r="B12" i="11"/>
  <c r="C12" i="11"/>
  <c r="G12" i="11"/>
  <c r="H12" i="11"/>
  <c r="AB12" i="11"/>
  <c r="AA12" i="11"/>
  <c r="B26" i="11"/>
  <c r="C26" i="11"/>
  <c r="H26" i="11"/>
  <c r="AA26" i="11"/>
  <c r="B24" i="11"/>
  <c r="C24" i="11"/>
  <c r="H24" i="11"/>
  <c r="AA24" i="11"/>
  <c r="AA11" i="11"/>
  <c r="AA10" i="11"/>
  <c r="AA9" i="11"/>
  <c r="AA8" i="11"/>
  <c r="AB11" i="11"/>
  <c r="AB10" i="11"/>
  <c r="AB9" i="11"/>
  <c r="AB8" i="11"/>
  <c r="AA21" i="11"/>
  <c r="H21" i="11"/>
  <c r="G21" i="11"/>
  <c r="C21" i="11"/>
  <c r="B21" i="11"/>
  <c r="AA20" i="11"/>
  <c r="H20" i="11"/>
  <c r="G20" i="11"/>
  <c r="C20" i="11"/>
  <c r="B20" i="11"/>
  <c r="B9" i="11"/>
  <c r="B8" i="11"/>
  <c r="C9" i="11"/>
  <c r="C8" i="11"/>
  <c r="H9" i="11"/>
  <c r="H8" i="11"/>
  <c r="H11" i="11"/>
  <c r="H10" i="11"/>
  <c r="G11" i="11"/>
  <c r="G10" i="11"/>
  <c r="B10" i="11"/>
  <c r="C10" i="11"/>
  <c r="B11" i="11"/>
  <c r="C11" i="11"/>
  <c r="H30" i="11"/>
  <c r="H29" i="11"/>
  <c r="B30" i="11"/>
  <c r="B29" i="11"/>
  <c r="C30" i="11"/>
  <c r="C29" i="11"/>
  <c r="AA29" i="11"/>
  <c r="AA30" i="11"/>
  <c r="AA14" i="11"/>
  <c r="AA15" i="11"/>
  <c r="AB14" i="11"/>
  <c r="AB15" i="11"/>
  <c r="H14" i="11"/>
  <c r="H15" i="11"/>
  <c r="G15" i="11"/>
  <c r="G14" i="11"/>
  <c r="B15" i="11"/>
  <c r="C15" i="11"/>
  <c r="C14" i="11"/>
  <c r="B14" i="11"/>
  <c r="U9" i="6" a="1"/>
  <c r="U9" i="6"/>
  <c r="V9" i="6"/>
  <c r="O13" i="5"/>
  <c r="AB13" i="12"/>
  <c r="AC13" i="12"/>
  <c r="AB18" i="12"/>
  <c r="AC18" i="12"/>
  <c r="AA13" i="12"/>
  <c r="AA18" i="12"/>
  <c r="W13" i="12"/>
  <c r="Y13" i="12"/>
  <c r="W18" i="12"/>
  <c r="Y18" i="12"/>
  <c r="Z18" i="12"/>
  <c r="U13" i="12"/>
  <c r="U18" i="12"/>
  <c r="P13" i="5"/>
  <c r="AA31" i="11"/>
  <c r="AA32" i="11"/>
  <c r="H31" i="11"/>
  <c r="H32" i="11"/>
  <c r="G31" i="11"/>
  <c r="G32" i="11"/>
  <c r="B1" i="92"/>
  <c r="C31" i="11"/>
  <c r="C32" i="11"/>
  <c r="C9" i="6"/>
  <c r="B9" i="6"/>
  <c r="C26" i="12"/>
  <c r="C31" i="12"/>
  <c r="B26" i="12"/>
  <c r="B31" i="12"/>
  <c r="C13" i="12"/>
  <c r="C18" i="12"/>
  <c r="B13" i="12"/>
  <c r="B18" i="12"/>
  <c r="B31" i="11"/>
  <c r="B32"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U8" i="6" a="1"/>
  <c r="U8" i="6"/>
  <c r="N15" i="1"/>
  <c r="N10" i="1"/>
  <c r="B8" i="6"/>
  <c r="N16" i="1"/>
  <c r="N17" i="1"/>
  <c r="N18" i="1"/>
  <c r="M15" i="1"/>
  <c r="M10" i="1"/>
  <c r="N12" i="1"/>
  <c r="N13" i="1"/>
  <c r="N14" i="1"/>
  <c r="N11" i="1"/>
  <c r="N20" i="1"/>
  <c r="N19" i="1"/>
  <c r="N21" i="1"/>
  <c r="N23" i="1"/>
  <c r="N24" i="1"/>
  <c r="N25" i="1"/>
  <c r="N26" i="1"/>
  <c r="N27" i="1"/>
  <c r="N28" i="1"/>
  <c r="N22" i="1"/>
  <c r="M16" i="1"/>
  <c r="M17" i="1"/>
  <c r="M18" i="1"/>
  <c r="M13" i="1"/>
  <c r="M14" i="1"/>
  <c r="M12" i="1"/>
  <c r="M11" i="1"/>
  <c r="M20" i="1"/>
  <c r="M19" i="1"/>
  <c r="M21" i="1"/>
  <c r="M22" i="1"/>
  <c r="M23" i="1"/>
  <c r="M24" i="1"/>
  <c r="M25" i="1"/>
  <c r="M26" i="1"/>
  <c r="M27" i="1"/>
  <c r="M28" i="1"/>
  <c r="C7" i="1"/>
  <c r="C6" i="1"/>
  <c r="C22" i="12"/>
  <c r="B22" i="12"/>
  <c r="C4" i="20"/>
  <c r="C8" i="6"/>
  <c r="O8" i="6"/>
  <c r="N8" i="6"/>
  <c r="C5" i="20"/>
  <c r="E8" i="20"/>
  <c r="C4" i="92"/>
  <c r="V8" i="6"/>
  <c r="C5" i="92"/>
  <c r="C6" i="92"/>
  <c r="J8" i="6"/>
  <c r="P8" i="6"/>
  <c r="O9" i="103"/>
  <c r="O16" i="103"/>
  <c r="O17" i="103"/>
  <c r="N43" i="157"/>
  <c r="C37" i="157"/>
  <c r="C43" i="157"/>
  <c r="F4" i="103" a="1"/>
  <c r="O8" i="103"/>
  <c r="O13" i="103"/>
  <c r="O11" i="103"/>
  <c r="O4" i="103"/>
  <c r="O14" i="103"/>
  <c r="O5" i="103"/>
  <c r="O12" i="103"/>
  <c r="C8" i="157"/>
  <c r="O6" i="103"/>
  <c r="O7" i="103"/>
  <c r="O15" i="103"/>
  <c r="O18" i="103"/>
  <c r="Z17" i="12"/>
  <c r="Z12" i="12"/>
  <c r="Z16" i="12"/>
  <c r="Z13" i="12"/>
  <c r="Z9" i="12"/>
  <c r="Z15" i="12"/>
  <c r="O13" i="135"/>
  <c r="K18" i="135"/>
  <c r="Z14" i="12"/>
  <c r="J14" i="135"/>
  <c r="N14" i="135"/>
  <c r="Q14" i="135"/>
  <c r="J13" i="135"/>
  <c r="I17" i="135"/>
  <c r="M17" i="135"/>
  <c r="P17" i="135"/>
  <c r="D33" i="135"/>
  <c r="K14" i="135"/>
  <c r="O14" i="135"/>
  <c r="R14" i="135"/>
  <c r="I13" i="135"/>
  <c r="E5" i="135"/>
  <c r="B33" i="135"/>
  <c r="E7" i="135"/>
  <c r="C33" i="135"/>
  <c r="E8" i="135"/>
  <c r="E4" i="135"/>
  <c r="I16" i="135"/>
  <c r="M16" i="135"/>
  <c r="P16" i="135"/>
  <c r="E6" i="135"/>
  <c r="F4" i="103"/>
  <c r="B5" i="103"/>
  <c r="O10" i="103"/>
  <c r="A5" i="103"/>
  <c r="D5" i="103"/>
  <c r="A10" i="157"/>
  <c r="A39" i="157"/>
  <c r="L45" i="157"/>
  <c r="A45" i="157"/>
  <c r="D45" i="157" a="1"/>
  <c r="L39" i="157" a="1"/>
  <c r="D39" i="157" a="1"/>
  <c r="S39" i="157" a="1"/>
  <c r="K39" i="157" a="1"/>
  <c r="O45" i="157" a="1"/>
  <c r="P10" i="157" a="1"/>
  <c r="P39" i="157" a="1"/>
  <c r="Q10" i="157" a="1"/>
  <c r="I39" i="157" a="1"/>
  <c r="S45" i="157" a="1"/>
  <c r="F39" i="157" a="1"/>
  <c r="F10" i="157" a="1"/>
  <c r="H39" i="157" a="1"/>
  <c r="Q45" i="157" a="1"/>
  <c r="H10" i="157" a="1"/>
  <c r="J39" i="157" a="1"/>
  <c r="T45" i="157" a="1"/>
  <c r="J10" i="157" a="1"/>
  <c r="Q39" i="157" a="1"/>
  <c r="R10" i="157" a="1"/>
  <c r="F45" i="157" a="1"/>
  <c r="G39" i="157" a="1"/>
  <c r="L10" i="157" a="1"/>
  <c r="C45" i="157" a="1"/>
  <c r="R39" i="157" a="1"/>
  <c r="H45" i="157" a="1"/>
  <c r="E10" i="157" a="1"/>
  <c r="B45" i="157" a="1"/>
  <c r="M10" i="157" a="1"/>
  <c r="C10" i="157" a="1"/>
  <c r="T10" i="157" a="1"/>
  <c r="I10" i="157" a="1"/>
  <c r="O10" i="157" a="1"/>
  <c r="K10" i="157" a="1"/>
  <c r="N39" i="157" a="1"/>
  <c r="M45" i="157" a="1"/>
  <c r="N45" i="157" a="1"/>
  <c r="B39" i="157" a="1"/>
  <c r="G10" i="157" a="1"/>
  <c r="M39" i="157" a="1"/>
  <c r="J45" i="157" a="1"/>
  <c r="B10" i="157" a="1"/>
  <c r="O39" i="157" a="1"/>
  <c r="D10" i="157" a="1"/>
  <c r="I45" i="157" a="1"/>
  <c r="S10" i="157" a="1"/>
  <c r="N10" i="157" a="1"/>
  <c r="G4" i="103" a="1"/>
  <c r="K5" i="135"/>
  <c r="O5" i="135"/>
  <c r="R5" i="135"/>
  <c r="J5" i="135"/>
  <c r="N5" i="135"/>
  <c r="Q5" i="135"/>
  <c r="I5" i="135"/>
  <c r="M5" i="135"/>
  <c r="P5" i="135"/>
  <c r="J18" i="135"/>
  <c r="N13" i="135"/>
  <c r="I7" i="135"/>
  <c r="M7" i="135"/>
  <c r="P7" i="135"/>
  <c r="J7" i="135"/>
  <c r="N7" i="135"/>
  <c r="Q7" i="135"/>
  <c r="K7" i="135"/>
  <c r="O7" i="135"/>
  <c r="R7" i="135"/>
  <c r="M13" i="135"/>
  <c r="I18" i="135"/>
  <c r="J8" i="135"/>
  <c r="N8" i="135"/>
  <c r="Q8" i="135"/>
  <c r="I8" i="135"/>
  <c r="M8" i="135"/>
  <c r="P8" i="135"/>
  <c r="K8" i="135"/>
  <c r="O8" i="135"/>
  <c r="R8" i="135"/>
  <c r="K6" i="135"/>
  <c r="O6" i="135"/>
  <c r="R6" i="135"/>
  <c r="J6" i="135"/>
  <c r="N6" i="135"/>
  <c r="Q6" i="135"/>
  <c r="I6" i="135"/>
  <c r="M6" i="135"/>
  <c r="P6" i="135"/>
  <c r="R13" i="135"/>
  <c r="R18" i="135"/>
  <c r="O18" i="135"/>
  <c r="K4" i="135"/>
  <c r="J4" i="135"/>
  <c r="I4" i="135"/>
  <c r="D45" i="157"/>
  <c r="I45" i="157"/>
  <c r="B45" i="157"/>
  <c r="H45" i="157"/>
  <c r="C45" i="157"/>
  <c r="F45" i="157"/>
  <c r="J45" i="157"/>
  <c r="S45" i="157"/>
  <c r="T45" i="157"/>
  <c r="M45" i="157"/>
  <c r="N45" i="157"/>
  <c r="O45" i="157"/>
  <c r="Q45" i="157"/>
  <c r="G39" i="157"/>
  <c r="J39" i="157"/>
  <c r="K39" i="157"/>
  <c r="Q39" i="157"/>
  <c r="R39" i="157"/>
  <c r="I39" i="157"/>
  <c r="B39" i="157"/>
  <c r="L39" i="157"/>
  <c r="S39" i="157"/>
  <c r="H39" i="157"/>
  <c r="O39" i="157"/>
  <c r="N39" i="157"/>
  <c r="F39" i="157"/>
  <c r="P39" i="157"/>
  <c r="M39" i="157"/>
  <c r="D39" i="157"/>
  <c r="O10" i="157"/>
  <c r="M10" i="157"/>
  <c r="S10" i="157"/>
  <c r="D10" i="157"/>
  <c r="L10" i="157"/>
  <c r="B10" i="157"/>
  <c r="G10" i="157"/>
  <c r="T10" i="157"/>
  <c r="C10" i="157"/>
  <c r="Q10" i="157"/>
  <c r="J10" i="157"/>
  <c r="I10" i="157"/>
  <c r="N10" i="157"/>
  <c r="F10" i="157"/>
  <c r="H10" i="157"/>
  <c r="R10" i="157"/>
  <c r="P10" i="157"/>
  <c r="E10" i="157"/>
  <c r="K10" i="157"/>
  <c r="G4" i="103"/>
  <c r="A46" i="157"/>
  <c r="L46" i="157"/>
  <c r="C5" i="103"/>
  <c r="A40" i="157"/>
  <c r="A6" i="103"/>
  <c r="D6" i="103"/>
  <c r="B6" i="103"/>
  <c r="A11" i="157"/>
  <c r="H11" i="157" a="1"/>
  <c r="H46" i="157" a="1"/>
  <c r="M11" i="157" a="1"/>
  <c r="P11" i="157" a="1"/>
  <c r="K11" i="157" a="1"/>
  <c r="J46" i="157" a="1"/>
  <c r="F5" i="103" a="1"/>
  <c r="R11" i="157" a="1"/>
  <c r="N11" i="157" a="1"/>
  <c r="B46" i="157" a="1"/>
  <c r="E11" i="157" a="1"/>
  <c r="S46" i="157" a="1"/>
  <c r="N46" i="157" a="1"/>
  <c r="T11" i="157" a="1"/>
  <c r="D46" i="157" a="1"/>
  <c r="C46" i="157" a="1"/>
  <c r="I11" i="157" a="1"/>
  <c r="M46" i="157" a="1"/>
  <c r="F46" i="157" a="1"/>
  <c r="D11" i="157" a="1"/>
  <c r="O46" i="157" a="1"/>
  <c r="Q46" i="157" a="1"/>
  <c r="T46" i="157" a="1"/>
  <c r="B11" i="157" a="1"/>
  <c r="Q11" i="157" a="1"/>
  <c r="S11" i="157" a="1"/>
  <c r="L11" i="157" a="1"/>
  <c r="I46" i="157" a="1"/>
  <c r="G11" i="157" a="1"/>
  <c r="O11" i="157" a="1"/>
  <c r="F11" i="157" a="1"/>
  <c r="J11" i="157" a="1"/>
  <c r="C11" i="157" a="1"/>
  <c r="M4" i="135"/>
  <c r="I9" i="135"/>
  <c r="J9" i="135"/>
  <c r="C34" i="135"/>
  <c r="N4" i="135"/>
  <c r="Q13" i="135"/>
  <c r="Q18" i="135"/>
  <c r="N18" i="135"/>
  <c r="K9" i="135"/>
  <c r="D34" i="135"/>
  <c r="O4" i="135"/>
  <c r="B34" i="135"/>
  <c r="M18" i="135"/>
  <c r="P13" i="135"/>
  <c r="P18" i="135"/>
  <c r="Q46" i="157"/>
  <c r="O46" i="157"/>
  <c r="N46" i="157"/>
  <c r="M46" i="157"/>
  <c r="T46" i="157"/>
  <c r="S46" i="157"/>
  <c r="Q11" i="157"/>
  <c r="N11" i="157"/>
  <c r="K11" i="157"/>
  <c r="F11" i="157"/>
  <c r="H11" i="157"/>
  <c r="D11" i="157"/>
  <c r="O11" i="157"/>
  <c r="B11" i="157"/>
  <c r="I11" i="157"/>
  <c r="E11" i="157"/>
  <c r="M11" i="157"/>
  <c r="L11" i="157"/>
  <c r="P11" i="157"/>
  <c r="S11" i="157"/>
  <c r="T11" i="157"/>
  <c r="G11" i="157"/>
  <c r="R11" i="157"/>
  <c r="C11" i="157"/>
  <c r="J11" i="157"/>
  <c r="F5" i="103"/>
  <c r="F46" i="157"/>
  <c r="J46" i="157"/>
  <c r="I46" i="157"/>
  <c r="D46" i="157"/>
  <c r="C46" i="157"/>
  <c r="H46" i="157"/>
  <c r="B46" i="157"/>
  <c r="L47" i="157"/>
  <c r="A12" i="157"/>
  <c r="A47" i="157"/>
  <c r="C6" i="103"/>
  <c r="B7" i="103"/>
  <c r="A7" i="103"/>
  <c r="D7" i="103"/>
  <c r="K12" i="157" a="1"/>
  <c r="C47" i="157" a="1"/>
  <c r="I47" i="157" a="1"/>
  <c r="N12" i="157" a="1"/>
  <c r="S47" i="157" a="1"/>
  <c r="J47" i="157" a="1"/>
  <c r="J12" i="157" a="1"/>
  <c r="G5" i="103" a="1"/>
  <c r="B47" i="157" a="1"/>
  <c r="Q47" i="157" a="1"/>
  <c r="C12" i="157" a="1"/>
  <c r="S12" i="157" a="1"/>
  <c r="F6" i="103" a="1"/>
  <c r="F47" i="157" a="1"/>
  <c r="D12" i="157" a="1"/>
  <c r="M12" i="157" a="1"/>
  <c r="L12" i="157" a="1"/>
  <c r="F12" i="157" a="1"/>
  <c r="O47" i="157" a="1"/>
  <c r="E12" i="157" a="1"/>
  <c r="G12" i="157" a="1"/>
  <c r="N47" i="157" a="1"/>
  <c r="H12" i="157" a="1"/>
  <c r="T47" i="157" a="1"/>
  <c r="H47" i="157" a="1"/>
  <c r="B12" i="157" a="1"/>
  <c r="O12" i="157" a="1"/>
  <c r="R12" i="157" a="1"/>
  <c r="T12" i="157" a="1"/>
  <c r="M47" i="157" a="1"/>
  <c r="I12" i="157" a="1"/>
  <c r="P12" i="157" a="1"/>
  <c r="Q12" i="157" a="1"/>
  <c r="D47" i="157" a="1"/>
  <c r="R4" i="135"/>
  <c r="R9" i="135"/>
  <c r="D35" i="135"/>
  <c r="O9" i="135"/>
  <c r="Q4" i="135"/>
  <c r="Q9" i="135"/>
  <c r="C35" i="135"/>
  <c r="N9" i="135"/>
  <c r="M9" i="135"/>
  <c r="P4" i="135"/>
  <c r="P9" i="135"/>
  <c r="B35" i="135"/>
  <c r="I47" i="157"/>
  <c r="F47" i="157"/>
  <c r="H47" i="157"/>
  <c r="J47" i="157"/>
  <c r="B47" i="157"/>
  <c r="D47" i="157"/>
  <c r="C47" i="157"/>
  <c r="T47" i="157"/>
  <c r="Q47" i="157"/>
  <c r="O47" i="157"/>
  <c r="M47" i="157"/>
  <c r="S47" i="157"/>
  <c r="N47" i="157"/>
  <c r="G5" i="103"/>
  <c r="F6" i="103"/>
  <c r="Q12" i="157"/>
  <c r="R12" i="157"/>
  <c r="O12" i="157"/>
  <c r="J12" i="157"/>
  <c r="P12" i="157"/>
  <c r="G12" i="157"/>
  <c r="S12" i="157"/>
  <c r="L12" i="157"/>
  <c r="K12" i="157"/>
  <c r="D12" i="157"/>
  <c r="E12" i="157"/>
  <c r="T12" i="157"/>
  <c r="I12" i="157"/>
  <c r="C12" i="157"/>
  <c r="F12" i="157"/>
  <c r="M12" i="157"/>
  <c r="H12" i="157"/>
  <c r="N12" i="157"/>
  <c r="B12" i="157"/>
  <c r="C7" i="103"/>
  <c r="A8" i="103"/>
  <c r="D8" i="103"/>
  <c r="B8" i="103"/>
  <c r="A48" i="157"/>
  <c r="L48" i="157"/>
  <c r="A13" i="157"/>
  <c r="P13" i="157" a="1"/>
  <c r="Q48" i="157" a="1"/>
  <c r="S48" i="157" a="1"/>
  <c r="J48" i="157" a="1"/>
  <c r="M13" i="157" a="1"/>
  <c r="B13" i="157" a="1"/>
  <c r="D13" i="157" a="1"/>
  <c r="I48" i="157" a="1"/>
  <c r="F13" i="157" a="1"/>
  <c r="N48" i="157" a="1"/>
  <c r="I13" i="157" a="1"/>
  <c r="Q13" i="157" a="1"/>
  <c r="G6" i="103" a="1"/>
  <c r="C48" i="157" a="1"/>
  <c r="E13" i="157" a="1"/>
  <c r="F7" i="103" a="1"/>
  <c r="R13" i="157" a="1"/>
  <c r="T48" i="157" a="1"/>
  <c r="M48" i="157" a="1"/>
  <c r="B48" i="157" a="1"/>
  <c r="H13" i="157" a="1"/>
  <c r="O48" i="157" a="1"/>
  <c r="F48" i="157" a="1"/>
  <c r="J13" i="157" a="1"/>
  <c r="D48" i="157" a="1"/>
  <c r="N13" i="157" a="1"/>
  <c r="T13" i="157" a="1"/>
  <c r="S13" i="157" a="1"/>
  <c r="O13" i="157" a="1"/>
  <c r="K13" i="157" a="1"/>
  <c r="H48" i="157" a="1"/>
  <c r="L13" i="157" a="1"/>
  <c r="G13" i="157" a="1"/>
  <c r="C13" i="157" a="1"/>
  <c r="B36" i="135"/>
  <c r="B37" i="135"/>
  <c r="K10" i="5"/>
  <c r="Q10" i="5"/>
  <c r="H13" i="157"/>
  <c r="J13" i="157"/>
  <c r="Q13" i="157"/>
  <c r="Q35" i="157"/>
  <c r="D13" i="157"/>
  <c r="E13" i="157"/>
  <c r="N13" i="157"/>
  <c r="N35" i="157"/>
  <c r="M13" i="157"/>
  <c r="T13" i="157"/>
  <c r="T35" i="157"/>
  <c r="R13" i="157"/>
  <c r="R35" i="157"/>
  <c r="P13" i="157"/>
  <c r="P35" i="157"/>
  <c r="I13" i="157"/>
  <c r="L13" i="157"/>
  <c r="S13" i="157"/>
  <c r="S35" i="157"/>
  <c r="B13" i="157"/>
  <c r="C13" i="157"/>
  <c r="F13" i="157"/>
  <c r="K13" i="157"/>
  <c r="G13" i="157"/>
  <c r="O13" i="157"/>
  <c r="O35" i="157"/>
  <c r="G6" i="103"/>
  <c r="N48" i="157"/>
  <c r="O48" i="157"/>
  <c r="T48" i="157"/>
  <c r="Q48" i="157"/>
  <c r="S48" i="157"/>
  <c r="M48" i="157"/>
  <c r="F48" i="157"/>
  <c r="C48" i="157"/>
  <c r="B48" i="157"/>
  <c r="D48" i="157"/>
  <c r="J48" i="157"/>
  <c r="I48" i="157"/>
  <c r="H48" i="157"/>
  <c r="F7" i="103"/>
  <c r="A14" i="157"/>
  <c r="C8" i="103"/>
  <c r="L49" i="157"/>
  <c r="A49" i="157"/>
  <c r="A9" i="103"/>
  <c r="D9" i="103"/>
  <c r="B9" i="103"/>
  <c r="C49" i="157" a="1"/>
  <c r="S49" i="157" a="1"/>
  <c r="D49" i="157" a="1"/>
  <c r="F8" i="103" a="1"/>
  <c r="K14" i="157" a="1"/>
  <c r="M49" i="157" a="1"/>
  <c r="G7" i="103" a="1"/>
  <c r="I14" i="157" a="1"/>
  <c r="H49" i="157" a="1"/>
  <c r="C14" i="157" a="1"/>
  <c r="J14" i="157" a="1"/>
  <c r="F49" i="157" a="1"/>
  <c r="T49" i="157" a="1"/>
  <c r="F14" i="157" a="1"/>
  <c r="G14" i="157" a="1"/>
  <c r="B14" i="157" a="1"/>
  <c r="J49" i="157" a="1"/>
  <c r="O49" i="157" a="1"/>
  <c r="B49" i="157" a="1"/>
  <c r="D14" i="157" a="1"/>
  <c r="L14" i="157" a="1"/>
  <c r="N49" i="157" a="1"/>
  <c r="M14" i="157" a="1"/>
  <c r="E14" i="157" a="1"/>
  <c r="H14" i="157" a="1"/>
  <c r="Q49" i="157" a="1"/>
  <c r="I49" i="157" a="1"/>
  <c r="N49" i="157"/>
  <c r="O49" i="157"/>
  <c r="S49" i="157"/>
  <c r="M49" i="157"/>
  <c r="Q49" i="157"/>
  <c r="T49" i="157"/>
  <c r="K14" i="157"/>
  <c r="L14" i="157"/>
  <c r="C14" i="157"/>
  <c r="H14" i="157"/>
  <c r="J14" i="157"/>
  <c r="M14" i="157"/>
  <c r="G14" i="157"/>
  <c r="I14" i="157"/>
  <c r="E14" i="157"/>
  <c r="D14" i="157"/>
  <c r="B14" i="157"/>
  <c r="F14" i="157"/>
  <c r="G7" i="103"/>
  <c r="H49" i="157"/>
  <c r="F49" i="157"/>
  <c r="B49" i="157"/>
  <c r="C49" i="157"/>
  <c r="I49" i="157"/>
  <c r="D49" i="157"/>
  <c r="J49" i="157"/>
  <c r="F8" i="103"/>
  <c r="B10" i="103"/>
  <c r="A10" i="103"/>
  <c r="D10" i="103"/>
  <c r="L50" i="157"/>
  <c r="C9" i="103"/>
  <c r="A15" i="157"/>
  <c r="A50" i="157"/>
  <c r="I50" i="157" a="1"/>
  <c r="B15" i="157" a="1"/>
  <c r="C15" i="157" a="1"/>
  <c r="T50" i="157" a="1"/>
  <c r="J15" i="157" a="1"/>
  <c r="S50" i="157" a="1"/>
  <c r="Q50" i="157" a="1"/>
  <c r="L15" i="157" a="1"/>
  <c r="B50" i="157" a="1"/>
  <c r="D50" i="157" a="1"/>
  <c r="E15" i="157" a="1"/>
  <c r="F15" i="157" a="1"/>
  <c r="D15" i="157" a="1"/>
  <c r="J50" i="157" a="1"/>
  <c r="M50" i="157" a="1"/>
  <c r="G8" i="103" a="1"/>
  <c r="F9" i="103" a="1"/>
  <c r="N50" i="157" a="1"/>
  <c r="O50" i="157" a="1"/>
  <c r="F50" i="157" a="1"/>
  <c r="G15" i="157" a="1"/>
  <c r="K15" i="157" a="1"/>
  <c r="I15" i="157" a="1"/>
  <c r="M15" i="157" a="1"/>
  <c r="C50" i="157" a="1"/>
  <c r="H15" i="157" a="1"/>
  <c r="H50" i="157" a="1"/>
  <c r="F9" i="103"/>
  <c r="G8" i="103"/>
  <c r="B15" i="157"/>
  <c r="E15" i="157"/>
  <c r="M15" i="157"/>
  <c r="D15" i="157"/>
  <c r="G15" i="157"/>
  <c r="F15" i="157"/>
  <c r="K15" i="157"/>
  <c r="J15" i="157"/>
  <c r="C15" i="157"/>
  <c r="I15" i="157"/>
  <c r="L15" i="157"/>
  <c r="H15" i="157"/>
  <c r="M50" i="157"/>
  <c r="S50" i="157"/>
  <c r="Q50" i="157"/>
  <c r="O50" i="157"/>
  <c r="T50" i="157"/>
  <c r="N50" i="157"/>
  <c r="H50" i="157"/>
  <c r="J50" i="157"/>
  <c r="F50" i="157"/>
  <c r="C50" i="157"/>
  <c r="D50" i="157"/>
  <c r="B50" i="157"/>
  <c r="I50" i="157"/>
  <c r="B11" i="103"/>
  <c r="A11" i="103"/>
  <c r="D11" i="103"/>
  <c r="A16" i="157"/>
  <c r="L51" i="157"/>
  <c r="A51" i="157"/>
  <c r="C10" i="103"/>
  <c r="G16" i="157" a="1"/>
  <c r="H16" i="157" a="1"/>
  <c r="F51" i="157" a="1"/>
  <c r="F10" i="103" a="1"/>
  <c r="H51" i="157" a="1"/>
  <c r="M51" i="157" a="1"/>
  <c r="T51" i="157" a="1"/>
  <c r="S51" i="157" a="1"/>
  <c r="G9" i="103" a="1"/>
  <c r="E16" i="157" a="1"/>
  <c r="I51" i="157" a="1"/>
  <c r="C16" i="157" a="1"/>
  <c r="F16" i="157" a="1"/>
  <c r="C51" i="157" a="1"/>
  <c r="K16" i="157" a="1"/>
  <c r="J16" i="157" a="1"/>
  <c r="B51" i="157" a="1"/>
  <c r="D16" i="157" a="1"/>
  <c r="J51" i="157" a="1"/>
  <c r="D51" i="157" a="1"/>
  <c r="O51" i="157" a="1"/>
  <c r="Q51" i="157" a="1"/>
  <c r="M16" i="157" a="1"/>
  <c r="B16" i="157" a="1"/>
  <c r="N51" i="157" a="1"/>
  <c r="L16" i="157" a="1"/>
  <c r="I16" i="157" a="1"/>
  <c r="N51" i="157"/>
  <c r="O51" i="157"/>
  <c r="S51" i="157"/>
  <c r="M51" i="157"/>
  <c r="T51" i="157"/>
  <c r="Q51" i="157"/>
  <c r="D16" i="157"/>
  <c r="G16" i="157"/>
  <c r="M16" i="157"/>
  <c r="J16" i="157"/>
  <c r="I16" i="157"/>
  <c r="L16" i="157"/>
  <c r="K16" i="157"/>
  <c r="E16" i="157"/>
  <c r="B16" i="157"/>
  <c r="H16" i="157"/>
  <c r="F16" i="157"/>
  <c r="C16" i="157"/>
  <c r="F10" i="103"/>
  <c r="I51" i="157"/>
  <c r="J51" i="157"/>
  <c r="D51" i="157"/>
  <c r="H51" i="157"/>
  <c r="F51" i="157"/>
  <c r="B51" i="157"/>
  <c r="C51" i="157"/>
  <c r="G9" i="103"/>
  <c r="L52" i="157"/>
  <c r="B12" i="103"/>
  <c r="A12" i="103"/>
  <c r="D12" i="103"/>
  <c r="A17" i="157"/>
  <c r="A52" i="157"/>
  <c r="C11" i="103"/>
  <c r="I52" i="157" a="1"/>
  <c r="B17" i="157" a="1"/>
  <c r="H17" i="157" a="1"/>
  <c r="F52" i="157" a="1"/>
  <c r="D52" i="157" a="1"/>
  <c r="G10" i="103" a="1"/>
  <c r="M17" i="157" a="1"/>
  <c r="H52" i="157" a="1"/>
  <c r="O52" i="157" a="1"/>
  <c r="T52" i="157" a="1"/>
  <c r="C17" i="157" a="1"/>
  <c r="B52" i="157" a="1"/>
  <c r="D17" i="157" a="1"/>
  <c r="E17" i="157" a="1"/>
  <c r="L17" i="157" a="1"/>
  <c r="N52" i="157" a="1"/>
  <c r="I17" i="157" a="1"/>
  <c r="J52" i="157" a="1"/>
  <c r="F17" i="157" a="1"/>
  <c r="C52" i="157" a="1"/>
  <c r="F11" i="103" a="1"/>
  <c r="M52" i="157" a="1"/>
  <c r="Q52" i="157" a="1"/>
  <c r="J17" i="157" a="1"/>
  <c r="G17" i="157" a="1"/>
  <c r="K17" i="157" a="1"/>
  <c r="S52" i="157" a="1"/>
  <c r="F52" i="157"/>
  <c r="I52" i="157"/>
  <c r="B52" i="157"/>
  <c r="J52" i="157"/>
  <c r="D52" i="157"/>
  <c r="H52" i="157"/>
  <c r="C52" i="157"/>
  <c r="M52" i="157"/>
  <c r="Q52" i="157"/>
  <c r="O52" i="157"/>
  <c r="N52" i="157"/>
  <c r="S52" i="157"/>
  <c r="T52" i="157"/>
  <c r="F11" i="103"/>
  <c r="L17" i="157"/>
  <c r="F17" i="157"/>
  <c r="E17" i="157"/>
  <c r="M17" i="157"/>
  <c r="J17" i="157"/>
  <c r="H17" i="157"/>
  <c r="K17" i="157"/>
  <c r="G17" i="157"/>
  <c r="C17" i="157"/>
  <c r="B17" i="157"/>
  <c r="I17" i="157"/>
  <c r="D17" i="157"/>
  <c r="G10" i="103"/>
  <c r="A53" i="157"/>
  <c r="L53" i="157"/>
  <c r="A18" i="157"/>
  <c r="C12" i="103"/>
  <c r="A13" i="103"/>
  <c r="D13" i="103"/>
  <c r="B13" i="103"/>
  <c r="B18" i="157" a="1"/>
  <c r="E18" i="157" a="1"/>
  <c r="D18" i="157" a="1"/>
  <c r="G11" i="103" a="1"/>
  <c r="B53" i="157" a="1"/>
  <c r="Q53" i="157" a="1"/>
  <c r="F18" i="157" a="1"/>
  <c r="J53" i="157" a="1"/>
  <c r="L18" i="157" a="1"/>
  <c r="F12" i="103" a="1"/>
  <c r="J18" i="157" a="1"/>
  <c r="I53" i="157" a="1"/>
  <c r="O53" i="157" a="1"/>
  <c r="N53" i="157" a="1"/>
  <c r="G18" i="157" a="1"/>
  <c r="C53" i="157" a="1"/>
  <c r="D53" i="157" a="1"/>
  <c r="M53" i="157" a="1"/>
  <c r="T53" i="157" a="1"/>
  <c r="M18" i="157" a="1"/>
  <c r="K18" i="157" a="1"/>
  <c r="S53" i="157" a="1"/>
  <c r="H18" i="157" a="1"/>
  <c r="I18" i="157" a="1"/>
  <c r="C18" i="157" a="1"/>
  <c r="F53" i="157" a="1"/>
  <c r="H53" i="157" a="1"/>
  <c r="F53" i="157"/>
  <c r="B53" i="157"/>
  <c r="D53" i="157"/>
  <c r="H53" i="157"/>
  <c r="C53" i="157"/>
  <c r="I53" i="157"/>
  <c r="J53" i="157"/>
  <c r="F12" i="103"/>
  <c r="C18" i="157"/>
  <c r="E18" i="157"/>
  <c r="M18" i="157"/>
  <c r="I18" i="157"/>
  <c r="G18" i="157"/>
  <c r="B18" i="157"/>
  <c r="J18" i="157"/>
  <c r="L18" i="157"/>
  <c r="H18" i="157"/>
  <c r="K18" i="157"/>
  <c r="F18" i="157"/>
  <c r="D18" i="157"/>
  <c r="G11" i="103"/>
  <c r="N53" i="157"/>
  <c r="M53" i="157"/>
  <c r="O53" i="157"/>
  <c r="Q53" i="157"/>
  <c r="T53" i="157"/>
  <c r="S53" i="157"/>
  <c r="A54" i="157"/>
  <c r="C13" i="103"/>
  <c r="A19" i="157"/>
  <c r="B14" i="103"/>
  <c r="A14" i="103"/>
  <c r="D14" i="103"/>
  <c r="L54" i="157"/>
  <c r="S54" i="157" a="1"/>
  <c r="E19" i="157" a="1"/>
  <c r="O54" i="157" a="1"/>
  <c r="K19" i="157" a="1"/>
  <c r="B54" i="157" a="1"/>
  <c r="I54" i="157" a="1"/>
  <c r="J54" i="157" a="1"/>
  <c r="N54" i="157" a="1"/>
  <c r="B19" i="157" a="1"/>
  <c r="L19" i="157" a="1"/>
  <c r="F13" i="103" a="1"/>
  <c r="H54" i="157" a="1"/>
  <c r="Q54" i="157" a="1"/>
  <c r="C19" i="157" a="1"/>
  <c r="D54" i="157" a="1"/>
  <c r="F54" i="157" a="1"/>
  <c r="D19" i="157" a="1"/>
  <c r="I19" i="157" a="1"/>
  <c r="T54" i="157" a="1"/>
  <c r="C54" i="157" a="1"/>
  <c r="M19" i="157" a="1"/>
  <c r="F19" i="157" a="1"/>
  <c r="G19" i="157" a="1"/>
  <c r="M54" i="157" a="1"/>
  <c r="H19" i="157" a="1"/>
  <c r="J19" i="157" a="1"/>
  <c r="G12" i="103" a="1"/>
  <c r="G19" i="157"/>
  <c r="J19" i="157"/>
  <c r="M19" i="157"/>
  <c r="L19" i="157"/>
  <c r="I19" i="157"/>
  <c r="B19" i="157"/>
  <c r="K19" i="157"/>
  <c r="D19" i="157"/>
  <c r="C19" i="157"/>
  <c r="F19" i="157"/>
  <c r="H19" i="157"/>
  <c r="E19" i="157"/>
  <c r="G12" i="103"/>
  <c r="T54" i="157"/>
  <c r="Q54" i="157"/>
  <c r="S54" i="157"/>
  <c r="M54" i="157"/>
  <c r="O54" i="157"/>
  <c r="N54" i="157"/>
  <c r="F13" i="103"/>
  <c r="C54" i="157"/>
  <c r="F54" i="157"/>
  <c r="H54" i="157"/>
  <c r="B54" i="157"/>
  <c r="J54" i="157"/>
  <c r="I54" i="157"/>
  <c r="D54" i="157"/>
  <c r="A20" i="157"/>
  <c r="L55" i="157"/>
  <c r="A55" i="157"/>
  <c r="C14" i="103"/>
  <c r="A15" i="103"/>
  <c r="D15" i="103"/>
  <c r="B15" i="103"/>
  <c r="H20" i="157" a="1"/>
  <c r="F14" i="103" a="1"/>
  <c r="T55" i="157" a="1"/>
  <c r="F55" i="157" a="1"/>
  <c r="C55" i="157" a="1"/>
  <c r="S55" i="157" a="1"/>
  <c r="M20" i="157" a="1"/>
  <c r="C20" i="157" a="1"/>
  <c r="B20" i="157" a="1"/>
  <c r="M55" i="157" a="1"/>
  <c r="Q55" i="157" a="1"/>
  <c r="I55" i="157" a="1"/>
  <c r="J55" i="157" a="1"/>
  <c r="K20" i="157" a="1"/>
  <c r="H55" i="157" a="1"/>
  <c r="D55" i="157" a="1"/>
  <c r="L20" i="157" a="1"/>
  <c r="I20" i="157" a="1"/>
  <c r="E20" i="157" a="1"/>
  <c r="B55" i="157" a="1"/>
  <c r="F20" i="157" a="1"/>
  <c r="O55" i="157" a="1"/>
  <c r="N55" i="157" a="1"/>
  <c r="G20" i="157" a="1"/>
  <c r="J20" i="157" a="1"/>
  <c r="D20" i="157" a="1"/>
  <c r="G13" i="103" a="1"/>
  <c r="H20" i="157"/>
  <c r="C20" i="157"/>
  <c r="I20" i="157"/>
  <c r="F20" i="157"/>
  <c r="L20" i="157"/>
  <c r="G20" i="157"/>
  <c r="D20" i="157"/>
  <c r="M20" i="157"/>
  <c r="J20" i="157"/>
  <c r="B20" i="157"/>
  <c r="E20" i="157"/>
  <c r="K20" i="157"/>
  <c r="G13" i="103"/>
  <c r="B55" i="157"/>
  <c r="H55" i="157"/>
  <c r="J55" i="157"/>
  <c r="C55" i="157"/>
  <c r="I55" i="157"/>
  <c r="D55" i="157"/>
  <c r="F55" i="157"/>
  <c r="F14" i="103"/>
  <c r="S55" i="157"/>
  <c r="O55" i="157"/>
  <c r="M55" i="157"/>
  <c r="T55" i="157"/>
  <c r="Q55" i="157"/>
  <c r="N55" i="157"/>
  <c r="A21" i="157"/>
  <c r="B16" i="103"/>
  <c r="A16" i="103"/>
  <c r="D16" i="103"/>
  <c r="A56" i="157"/>
  <c r="C15" i="103"/>
  <c r="L56" i="157"/>
  <c r="B56" i="157" a="1"/>
  <c r="F21" i="157" a="1"/>
  <c r="F15" i="103" a="1"/>
  <c r="O56" i="157" a="1"/>
  <c r="H21" i="157" a="1"/>
  <c r="I56" i="157" a="1"/>
  <c r="F56" i="157" a="1"/>
  <c r="C21" i="157" a="1"/>
  <c r="D21" i="157" a="1"/>
  <c r="M21" i="157" a="1"/>
  <c r="T56" i="157" a="1"/>
  <c r="B21" i="157" a="1"/>
  <c r="G21" i="157" a="1"/>
  <c r="I21" i="157" a="1"/>
  <c r="M56" i="157" a="1"/>
  <c r="E21" i="157" a="1"/>
  <c r="J56" i="157" a="1"/>
  <c r="N56" i="157" a="1"/>
  <c r="J21" i="157" a="1"/>
  <c r="K21" i="157" a="1"/>
  <c r="D56" i="157" a="1"/>
  <c r="L21" i="157" a="1"/>
  <c r="C56" i="157" a="1"/>
  <c r="G14" i="103" a="1"/>
  <c r="S56" i="157" a="1"/>
  <c r="H56" i="157" a="1"/>
  <c r="Q56" i="157" a="1"/>
  <c r="F15" i="103"/>
  <c r="M21" i="157"/>
  <c r="L21" i="157"/>
  <c r="B21" i="157"/>
  <c r="E21" i="157"/>
  <c r="J21" i="157"/>
  <c r="K21" i="157"/>
  <c r="H21" i="157"/>
  <c r="G21" i="157"/>
  <c r="C21" i="157"/>
  <c r="I21" i="157"/>
  <c r="F21" i="157"/>
  <c r="D21" i="157"/>
  <c r="T56" i="157"/>
  <c r="Q56" i="157"/>
  <c r="S56" i="157"/>
  <c r="N56" i="157"/>
  <c r="M56" i="157"/>
  <c r="O56" i="157"/>
  <c r="J56" i="157"/>
  <c r="I56" i="157"/>
  <c r="C56" i="157"/>
  <c r="B56" i="157"/>
  <c r="F56" i="157"/>
  <c r="H56" i="157"/>
  <c r="D56" i="157"/>
  <c r="G14" i="103"/>
  <c r="A22" i="157"/>
  <c r="L57" i="157"/>
  <c r="A57" i="157"/>
  <c r="C16" i="103"/>
  <c r="B17" i="103"/>
  <c r="A17" i="103"/>
  <c r="D17" i="103"/>
  <c r="E22" i="157" a="1"/>
  <c r="G15" i="103" a="1"/>
  <c r="H57" i="157" a="1"/>
  <c r="T57" i="157" a="1"/>
  <c r="H22" i="157" a="1"/>
  <c r="F22" i="157" a="1"/>
  <c r="C22" i="157" a="1"/>
  <c r="F57" i="157" a="1"/>
  <c r="G22" i="157" a="1"/>
  <c r="D22" i="157" a="1"/>
  <c r="K22" i="157" a="1"/>
  <c r="I57" i="157" a="1"/>
  <c r="M57" i="157" a="1"/>
  <c r="B22" i="157" a="1"/>
  <c r="S57" i="157" a="1"/>
  <c r="Q57" i="157" a="1"/>
  <c r="D57" i="157" a="1"/>
  <c r="J57" i="157" a="1"/>
  <c r="M22" i="157" a="1"/>
  <c r="F16" i="103" a="1"/>
  <c r="I22" i="157" a="1"/>
  <c r="B57" i="157" a="1"/>
  <c r="C57" i="157" a="1"/>
  <c r="O57" i="157" a="1"/>
  <c r="J22" i="157" a="1"/>
  <c r="N57" i="157" a="1"/>
  <c r="L22" i="157" a="1"/>
  <c r="F16" i="103"/>
  <c r="K22" i="157"/>
  <c r="F22" i="157"/>
  <c r="I22" i="157"/>
  <c r="H22" i="157"/>
  <c r="E22" i="157"/>
  <c r="L22" i="157"/>
  <c r="C22" i="157"/>
  <c r="J22" i="157"/>
  <c r="M22" i="157"/>
  <c r="B22" i="157"/>
  <c r="D22" i="157"/>
  <c r="G22" i="157"/>
  <c r="D57" i="157"/>
  <c r="F57" i="157"/>
  <c r="I57" i="157"/>
  <c r="C57" i="157"/>
  <c r="B57" i="157"/>
  <c r="J57" i="157"/>
  <c r="H57" i="157"/>
  <c r="T57" i="157"/>
  <c r="S57" i="157"/>
  <c r="Q57" i="157"/>
  <c r="O57" i="157"/>
  <c r="M57" i="157"/>
  <c r="N57" i="157"/>
  <c r="G15" i="103"/>
  <c r="C17" i="103"/>
  <c r="A23" i="157"/>
  <c r="B18" i="103"/>
  <c r="A18" i="103"/>
  <c r="D18" i="103"/>
  <c r="A58" i="157"/>
  <c r="L58" i="157"/>
  <c r="J23" i="157" a="1"/>
  <c r="D23" i="157" a="1"/>
  <c r="F23" i="157" a="1"/>
  <c r="M58" i="157" a="1"/>
  <c r="B23" i="157" a="1"/>
  <c r="F17" i="103" a="1"/>
  <c r="N58" i="157" a="1"/>
  <c r="B58" i="157" a="1"/>
  <c r="S58" i="157" a="1"/>
  <c r="H23" i="157" a="1"/>
  <c r="L23" i="157" a="1"/>
  <c r="Q58" i="157" a="1"/>
  <c r="G23" i="157" a="1"/>
  <c r="I58" i="157" a="1"/>
  <c r="C23" i="157" a="1"/>
  <c r="D58" i="157" a="1"/>
  <c r="T58" i="157" a="1"/>
  <c r="H58" i="157" a="1"/>
  <c r="F58" i="157" a="1"/>
  <c r="E23" i="157" a="1"/>
  <c r="K23" i="157" a="1"/>
  <c r="C58" i="157" a="1"/>
  <c r="I23" i="157" a="1"/>
  <c r="J58" i="157" a="1"/>
  <c r="O58" i="157" a="1"/>
  <c r="M23" i="157" a="1"/>
  <c r="Q58" i="157"/>
  <c r="M58" i="157"/>
  <c r="T58" i="157"/>
  <c r="O58" i="157"/>
  <c r="N58" i="157"/>
  <c r="S58" i="157"/>
  <c r="I23" i="157"/>
  <c r="M23" i="157"/>
  <c r="F23" i="157"/>
  <c r="E23" i="157"/>
  <c r="D23" i="157"/>
  <c r="B23" i="157"/>
  <c r="J23" i="157"/>
  <c r="G23" i="157"/>
  <c r="H23" i="157"/>
  <c r="K23" i="157"/>
  <c r="L23" i="157"/>
  <c r="C23" i="157"/>
  <c r="B58" i="157"/>
  <c r="D58" i="157"/>
  <c r="C58" i="157"/>
  <c r="H58" i="157"/>
  <c r="F58" i="157"/>
  <c r="I58" i="157"/>
  <c r="J58" i="157"/>
  <c r="F17" i="103"/>
  <c r="L59" i="157"/>
  <c r="A24" i="157"/>
  <c r="A59" i="157"/>
  <c r="C18" i="103"/>
  <c r="B19" i="103"/>
  <c r="A19" i="103"/>
  <c r="D19" i="103"/>
  <c r="I59" i="157" a="1"/>
  <c r="E24" i="157" a="1"/>
  <c r="O59" i="157" a="1"/>
  <c r="H24" i="157" a="1"/>
  <c r="S59" i="157" a="1"/>
  <c r="Q59" i="157" a="1"/>
  <c r="J59" i="157" a="1"/>
  <c r="M24" i="157" a="1"/>
  <c r="C24" i="157" a="1"/>
  <c r="C59" i="157" a="1"/>
  <c r="F18" i="103" a="1"/>
  <c r="D59" i="157" a="1"/>
  <c r="G16" i="103" a="1"/>
  <c r="T59" i="157" a="1"/>
  <c r="I24" i="157" a="1"/>
  <c r="M59" i="157" a="1"/>
  <c r="G24" i="157" a="1"/>
  <c r="F59" i="157" a="1"/>
  <c r="D24" i="157" a="1"/>
  <c r="B59" i="157" a="1"/>
  <c r="L24" i="157" a="1"/>
  <c r="H59" i="157" a="1"/>
  <c r="N59" i="157" a="1"/>
  <c r="K24" i="157" a="1"/>
  <c r="F24" i="157" a="1"/>
  <c r="B24" i="157" a="1"/>
  <c r="J24" i="157" a="1"/>
  <c r="H16" i="103" a="1"/>
  <c r="G16" i="103"/>
  <c r="J24" i="157"/>
  <c r="D24" i="157"/>
  <c r="I24" i="157"/>
  <c r="H24" i="157"/>
  <c r="E24" i="157"/>
  <c r="F24" i="157"/>
  <c r="G24" i="157"/>
  <c r="B24" i="157"/>
  <c r="C24" i="157"/>
  <c r="M24" i="157"/>
  <c r="L24" i="157"/>
  <c r="K24" i="157"/>
  <c r="F18" i="103"/>
  <c r="O59" i="157"/>
  <c r="S59" i="157"/>
  <c r="T59" i="157"/>
  <c r="N59" i="157"/>
  <c r="Q59" i="157"/>
  <c r="M59" i="157"/>
  <c r="H16" i="103"/>
  <c r="H59" i="157"/>
  <c r="F59" i="157"/>
  <c r="C59" i="157"/>
  <c r="B59" i="157"/>
  <c r="D59" i="157"/>
  <c r="J59" i="157"/>
  <c r="I59" i="157"/>
  <c r="A25" i="157"/>
  <c r="C19" i="103"/>
  <c r="L60" i="157"/>
  <c r="A20" i="103"/>
  <c r="D20" i="103"/>
  <c r="B20" i="103"/>
  <c r="A60" i="157"/>
  <c r="E25" i="157" a="1"/>
  <c r="H25" i="157" a="1"/>
  <c r="G17" i="103" a="1"/>
  <c r="N60" i="157" a="1"/>
  <c r="F25" i="157" a="1"/>
  <c r="I60" i="157" a="1"/>
  <c r="H17" i="103" a="1"/>
  <c r="B60" i="157" a="1"/>
  <c r="I25" i="157" a="1"/>
  <c r="M25" i="157" a="1"/>
  <c r="T60" i="157" a="1"/>
  <c r="J60" i="157" a="1"/>
  <c r="C25" i="157" a="1"/>
  <c r="H60" i="157" a="1"/>
  <c r="M60" i="157" a="1"/>
  <c r="S60" i="157" a="1"/>
  <c r="J25" i="157" a="1"/>
  <c r="K25" i="157" a="1"/>
  <c r="Q60" i="157" a="1"/>
  <c r="D60" i="157" a="1"/>
  <c r="O60" i="157" a="1"/>
  <c r="F19" i="103" a="1"/>
  <c r="B25" i="157" a="1"/>
  <c r="D25" i="157" a="1"/>
  <c r="L25" i="157" a="1"/>
  <c r="C60" i="157" a="1"/>
  <c r="F60" i="157" a="1"/>
  <c r="G25" i="157" a="1"/>
  <c r="H60" i="157"/>
  <c r="F60" i="157"/>
  <c r="B60" i="157"/>
  <c r="J60" i="157"/>
  <c r="C60" i="157"/>
  <c r="I60" i="157"/>
  <c r="D60" i="157"/>
  <c r="H17" i="103"/>
  <c r="Q60" i="157"/>
  <c r="O60" i="157"/>
  <c r="S60" i="157"/>
  <c r="N60" i="157"/>
  <c r="T60" i="157"/>
  <c r="M60" i="157"/>
  <c r="F19" i="103"/>
  <c r="G17" i="103"/>
  <c r="J25" i="157"/>
  <c r="F25" i="157"/>
  <c r="D25" i="157"/>
  <c r="L25" i="157"/>
  <c r="B25" i="157"/>
  <c r="H25" i="157"/>
  <c r="G25" i="157"/>
  <c r="I25" i="157"/>
  <c r="K25" i="157"/>
  <c r="M25" i="157"/>
  <c r="C25" i="157"/>
  <c r="E25" i="157"/>
  <c r="A21" i="103"/>
  <c r="D21" i="103"/>
  <c r="B21" i="103"/>
  <c r="A61" i="157"/>
  <c r="C20" i="103"/>
  <c r="L61" i="157"/>
  <c r="A26" i="157"/>
  <c r="D26" i="157" a="1"/>
  <c r="M61" i="157" a="1"/>
  <c r="H26" i="157" a="1"/>
  <c r="N61" i="157" a="1"/>
  <c r="I61" i="157" a="1"/>
  <c r="C61" i="157" a="1"/>
  <c r="M26" i="157" a="1"/>
  <c r="F61" i="157" a="1"/>
  <c r="Q61" i="157" a="1"/>
  <c r="S61" i="157" a="1"/>
  <c r="F26" i="157" a="1"/>
  <c r="T61" i="157" a="1"/>
  <c r="L26" i="157" a="1"/>
  <c r="J61" i="157" a="1"/>
  <c r="E26" i="157" a="1"/>
  <c r="G26" i="157" a="1"/>
  <c r="B61" i="157" a="1"/>
  <c r="F20" i="103" a="1"/>
  <c r="O61" i="157" a="1"/>
  <c r="H18" i="103" a="1"/>
  <c r="K26" i="157" a="1"/>
  <c r="J26" i="157" a="1"/>
  <c r="H61" i="157" a="1"/>
  <c r="G18" i="103" a="1"/>
  <c r="D61" i="157" a="1"/>
  <c r="C26" i="157" a="1"/>
  <c r="B26" i="157" a="1"/>
  <c r="I26" i="157" a="1"/>
  <c r="H18" i="103"/>
  <c r="F20" i="103"/>
  <c r="T61" i="157"/>
  <c r="Q61" i="157"/>
  <c r="N61" i="157"/>
  <c r="S61" i="157"/>
  <c r="M61" i="157"/>
  <c r="O61" i="157"/>
  <c r="D61" i="157"/>
  <c r="J61" i="157"/>
  <c r="I61" i="157"/>
  <c r="B61" i="157"/>
  <c r="F61" i="157"/>
  <c r="C61" i="157"/>
  <c r="H61" i="157"/>
  <c r="L26" i="157"/>
  <c r="G26" i="157"/>
  <c r="E26" i="157"/>
  <c r="F26" i="157"/>
  <c r="J26" i="157"/>
  <c r="D26" i="157"/>
  <c r="I26" i="157"/>
  <c r="C26" i="157"/>
  <c r="M26" i="157"/>
  <c r="K26" i="157"/>
  <c r="H26" i="157"/>
  <c r="B26" i="157"/>
  <c r="G18" i="103"/>
  <c r="L62" i="157"/>
  <c r="A62" i="157"/>
  <c r="A27" i="157"/>
  <c r="A22" i="103"/>
  <c r="D22" i="103"/>
  <c r="B22" i="103"/>
  <c r="C21" i="103"/>
  <c r="C62" i="157" a="1"/>
  <c r="J62" i="157" a="1"/>
  <c r="D27" i="157" a="1"/>
  <c r="F21" i="103" a="1"/>
  <c r="N62" i="157" a="1"/>
  <c r="E27" i="157" a="1"/>
  <c r="H62" i="157" a="1"/>
  <c r="Q62" i="157" a="1"/>
  <c r="J27" i="157" a="1"/>
  <c r="F27" i="157" a="1"/>
  <c r="G20" i="103" a="1"/>
  <c r="S62" i="157" a="1"/>
  <c r="T62" i="157" a="1"/>
  <c r="B62" i="157" a="1"/>
  <c r="H27" i="157" a="1"/>
  <c r="K27" i="157" a="1"/>
  <c r="I62" i="157" a="1"/>
  <c r="M62" i="157" a="1"/>
  <c r="C27" i="157" a="1"/>
  <c r="F62" i="157" a="1"/>
  <c r="G27" i="157" a="1"/>
  <c r="I27" i="157" a="1"/>
  <c r="H19" i="103" a="1"/>
  <c r="G19" i="103" a="1"/>
  <c r="M27" i="157" a="1"/>
  <c r="O62" i="157" a="1"/>
  <c r="L27" i="157" a="1"/>
  <c r="D62" i="157" a="1"/>
  <c r="B27" i="157" a="1"/>
  <c r="H19" i="103"/>
  <c r="G19" i="103"/>
  <c r="C62" i="157"/>
  <c r="I62" i="157"/>
  <c r="B62" i="157"/>
  <c r="D62" i="157"/>
  <c r="F62" i="157"/>
  <c r="J62" i="157"/>
  <c r="H62" i="157"/>
  <c r="G20" i="103"/>
  <c r="F21" i="103"/>
  <c r="B27" i="157"/>
  <c r="F27" i="157"/>
  <c r="H27" i="157"/>
  <c r="J27" i="157"/>
  <c r="K27" i="157"/>
  <c r="I27" i="157"/>
  <c r="M27" i="157"/>
  <c r="L27" i="157"/>
  <c r="D27" i="157"/>
  <c r="G27" i="157"/>
  <c r="E27" i="157"/>
  <c r="C27" i="157"/>
  <c r="T62" i="157"/>
  <c r="O62" i="157"/>
  <c r="S62" i="157"/>
  <c r="Q62" i="157"/>
  <c r="M62" i="157"/>
  <c r="N62" i="157"/>
  <c r="B23" i="103"/>
  <c r="A23" i="103"/>
  <c r="D23" i="103"/>
  <c r="C22" i="103"/>
  <c r="A63" i="157"/>
  <c r="A28" i="157"/>
  <c r="L63" i="157"/>
  <c r="C63" i="157" a="1"/>
  <c r="J63" i="157" a="1"/>
  <c r="G21" i="103" a="1"/>
  <c r="Q63" i="157" a="1"/>
  <c r="G28" i="157" a="1"/>
  <c r="D28" i="157" a="1"/>
  <c r="L28" i="157" a="1"/>
  <c r="N63" i="157" a="1"/>
  <c r="D63" i="157" a="1"/>
  <c r="S63" i="157" a="1"/>
  <c r="H28" i="157" a="1"/>
  <c r="B63" i="157" a="1"/>
  <c r="F28" i="157" a="1"/>
  <c r="B28" i="157" a="1"/>
  <c r="I28" i="157" a="1"/>
  <c r="E28" i="157" a="1"/>
  <c r="J28" i="157" a="1"/>
  <c r="K28" i="157" a="1"/>
  <c r="O63" i="157" a="1"/>
  <c r="F22" i="103" a="1"/>
  <c r="C28" i="157" a="1"/>
  <c r="M63" i="157" a="1"/>
  <c r="F63" i="157" a="1"/>
  <c r="H63" i="157" a="1"/>
  <c r="T63" i="157" a="1"/>
  <c r="M28" i="157" a="1"/>
  <c r="I63" i="157" a="1"/>
  <c r="G21" i="103"/>
  <c r="H63" i="157"/>
  <c r="C63" i="157"/>
  <c r="D63" i="157"/>
  <c r="J63" i="157"/>
  <c r="I63" i="157"/>
  <c r="F63" i="157"/>
  <c r="B63" i="157"/>
  <c r="K28" i="157"/>
  <c r="H28" i="157"/>
  <c r="C28" i="157"/>
  <c r="L28" i="157"/>
  <c r="J28" i="157"/>
  <c r="F28" i="157"/>
  <c r="G28" i="157"/>
  <c r="M28" i="157"/>
  <c r="B28" i="157"/>
  <c r="I28" i="157"/>
  <c r="D28" i="157"/>
  <c r="E28" i="157"/>
  <c r="M63" i="157"/>
  <c r="O63" i="157"/>
  <c r="S63" i="157"/>
  <c r="Q63" i="157"/>
  <c r="T63" i="157"/>
  <c r="N63" i="157"/>
  <c r="F22" i="103"/>
  <c r="C23" i="103"/>
  <c r="A64" i="157"/>
  <c r="B24" i="103"/>
  <c r="A24" i="103"/>
  <c r="D24" i="103"/>
  <c r="A29" i="157"/>
  <c r="L64" i="157"/>
  <c r="N64" i="157" a="1"/>
  <c r="H64" i="157" a="1"/>
  <c r="C29" i="157" a="1"/>
  <c r="M29" i="157" a="1"/>
  <c r="K29" i="157" a="1"/>
  <c r="E29" i="157" a="1"/>
  <c r="T64" i="157" a="1"/>
  <c r="G29" i="157" a="1"/>
  <c r="D29" i="157" a="1"/>
  <c r="D64" i="157" a="1"/>
  <c r="I29" i="157" a="1"/>
  <c r="F23" i="103" a="1"/>
  <c r="S64" i="157" a="1"/>
  <c r="B29" i="157" a="1"/>
  <c r="I64" i="157" a="1"/>
  <c r="G22" i="103" a="1"/>
  <c r="M64" i="157" a="1"/>
  <c r="Q64" i="157" a="1"/>
  <c r="O64" i="157" a="1"/>
  <c r="J64" i="157" a="1"/>
  <c r="C64" i="157" a="1"/>
  <c r="F64" i="157" a="1"/>
  <c r="F29" i="157" a="1"/>
  <c r="B64" i="157" a="1"/>
  <c r="L29" i="157" a="1"/>
  <c r="J29" i="157" a="1"/>
  <c r="H29" i="157" a="1"/>
  <c r="J64" i="157"/>
  <c r="H64" i="157"/>
  <c r="F64" i="157"/>
  <c r="B64" i="157"/>
  <c r="D64" i="157"/>
  <c r="I64" i="157"/>
  <c r="C64" i="157"/>
  <c r="M29" i="157"/>
  <c r="L29" i="157"/>
  <c r="G29" i="157"/>
  <c r="J29" i="157"/>
  <c r="B29" i="157"/>
  <c r="F29" i="157"/>
  <c r="D29" i="157"/>
  <c r="I29" i="157"/>
  <c r="E29" i="157"/>
  <c r="H29" i="157"/>
  <c r="C29" i="157"/>
  <c r="K29" i="157"/>
  <c r="G22" i="103"/>
  <c r="F23" i="103"/>
  <c r="Q64" i="157"/>
  <c r="O64" i="157"/>
  <c r="M64" i="157"/>
  <c r="S64" i="157"/>
  <c r="N64" i="157"/>
  <c r="T64" i="157"/>
  <c r="A65" i="157"/>
  <c r="A30" i="157"/>
  <c r="C24" i="103"/>
  <c r="L65" i="157"/>
  <c r="A25" i="103"/>
  <c r="D25" i="103"/>
  <c r="B25" i="103"/>
  <c r="H65" i="157" a="1"/>
  <c r="C30" i="157" a="1"/>
  <c r="J30" i="157" a="1"/>
  <c r="H30" i="157" a="1"/>
  <c r="S65" i="157" a="1"/>
  <c r="I30" i="157" a="1"/>
  <c r="F30" i="157" a="1"/>
  <c r="D30" i="157" a="1"/>
  <c r="N65" i="157" a="1"/>
  <c r="B30" i="157" a="1"/>
  <c r="M30" i="157" a="1"/>
  <c r="G30" i="157" a="1"/>
  <c r="F65" i="157" a="1"/>
  <c r="E30" i="157" a="1"/>
  <c r="F24" i="103" a="1"/>
  <c r="Q65" i="157" a="1"/>
  <c r="L30" i="157" a="1"/>
  <c r="B65" i="157" a="1"/>
  <c r="D65" i="157" a="1"/>
  <c r="T65" i="157" a="1"/>
  <c r="I65" i="157" a="1"/>
  <c r="J65" i="157" a="1"/>
  <c r="O65" i="157" a="1"/>
  <c r="C65" i="157" a="1"/>
  <c r="M65" i="157" a="1"/>
  <c r="K30" i="157" a="1"/>
  <c r="B65" i="157"/>
  <c r="I65" i="157"/>
  <c r="C65" i="157"/>
  <c r="J65" i="157"/>
  <c r="D65" i="157"/>
  <c r="H65" i="157"/>
  <c r="F65" i="157"/>
  <c r="M65" i="157"/>
  <c r="N65" i="157"/>
  <c r="T65" i="157"/>
  <c r="S65" i="157"/>
  <c r="Q65" i="157"/>
  <c r="O65" i="157"/>
  <c r="F24" i="103"/>
  <c r="C30" i="157"/>
  <c r="E30" i="157"/>
  <c r="D30" i="157"/>
  <c r="F30" i="157"/>
  <c r="H30" i="157"/>
  <c r="B30" i="157"/>
  <c r="L30" i="157"/>
  <c r="M30" i="157"/>
  <c r="I30" i="157"/>
  <c r="K30" i="157"/>
  <c r="G30" i="157"/>
  <c r="J30" i="157"/>
  <c r="A66" i="157"/>
  <c r="B26" i="103"/>
  <c r="A26" i="103"/>
  <c r="D26" i="103"/>
  <c r="C25" i="103"/>
  <c r="L66" i="157"/>
  <c r="A31" i="157"/>
  <c r="G23" i="103" a="1"/>
  <c r="K31" i="157" a="1"/>
  <c r="D31" i="157" a="1"/>
  <c r="Q66" i="157" a="1"/>
  <c r="B31" i="157" a="1"/>
  <c r="G31" i="157" a="1"/>
  <c r="O66" i="157" a="1"/>
  <c r="L31" i="157" a="1"/>
  <c r="H31" i="157" a="1"/>
  <c r="I31" i="157" a="1"/>
  <c r="H23" i="103" a="1"/>
  <c r="H66" i="157" a="1"/>
  <c r="I66" i="157" a="1"/>
  <c r="E31" i="157" a="1"/>
  <c r="T66" i="157" a="1"/>
  <c r="M66" i="157" a="1"/>
  <c r="C66" i="157" a="1"/>
  <c r="M31" i="157" a="1"/>
  <c r="F66" i="157" a="1"/>
  <c r="S66" i="157" a="1"/>
  <c r="J66" i="157" a="1"/>
  <c r="N66" i="157" a="1"/>
  <c r="F31" i="157" a="1"/>
  <c r="B66" i="157" a="1"/>
  <c r="C31" i="157" a="1"/>
  <c r="D66" i="157" a="1"/>
  <c r="F25" i="103" a="1"/>
  <c r="J31" i="157" a="1"/>
  <c r="H23" i="103"/>
  <c r="G23" i="103"/>
  <c r="F25" i="103"/>
  <c r="D66" i="157"/>
  <c r="I66" i="157"/>
  <c r="C66" i="157"/>
  <c r="J66" i="157"/>
  <c r="F66" i="157"/>
  <c r="B66" i="157"/>
  <c r="H66" i="157"/>
  <c r="M31" i="157"/>
  <c r="H31" i="157"/>
  <c r="C31" i="157"/>
  <c r="D31" i="157"/>
  <c r="I31" i="157"/>
  <c r="J31" i="157"/>
  <c r="E31" i="157"/>
  <c r="G31" i="157"/>
  <c r="B31" i="157"/>
  <c r="L31" i="157"/>
  <c r="K31" i="157"/>
  <c r="F31" i="157"/>
  <c r="S66" i="157"/>
  <c r="M66" i="157"/>
  <c r="O66" i="157"/>
  <c r="N66" i="157"/>
  <c r="T66" i="157"/>
  <c r="Q66" i="157"/>
  <c r="B27" i="103"/>
  <c r="A27" i="103"/>
  <c r="D27" i="103"/>
  <c r="A67" i="157"/>
  <c r="A32" i="157"/>
  <c r="L67" i="157"/>
  <c r="C26" i="103"/>
  <c r="N67" i="157" a="1"/>
  <c r="B67" i="157" a="1"/>
  <c r="D67" i="157" a="1"/>
  <c r="B32" i="157" a="1"/>
  <c r="S67" i="157" a="1"/>
  <c r="M67" i="157" a="1"/>
  <c r="J32" i="157" a="1"/>
  <c r="G24" i="103" a="1"/>
  <c r="D32" i="157" a="1"/>
  <c r="F32" i="157" a="1"/>
  <c r="M32" i="157" a="1"/>
  <c r="J67" i="157" a="1"/>
  <c r="G32" i="157" a="1"/>
  <c r="H32" i="157" a="1"/>
  <c r="Q67" i="157" a="1"/>
  <c r="C32" i="157" a="1"/>
  <c r="F67" i="157" a="1"/>
  <c r="O67" i="157" a="1"/>
  <c r="E32" i="157" a="1"/>
  <c r="L32" i="157" a="1"/>
  <c r="H67" i="157" a="1"/>
  <c r="I67" i="157" a="1"/>
  <c r="I32" i="157" a="1"/>
  <c r="G25" i="103" a="1"/>
  <c r="C67" i="157" a="1"/>
  <c r="F26" i="103" a="1"/>
  <c r="H24" i="103" a="1"/>
  <c r="K32" i="157" a="1"/>
  <c r="T67" i="157" a="1"/>
  <c r="B32" i="157"/>
  <c r="G32" i="157"/>
  <c r="E32" i="157"/>
  <c r="H32" i="157"/>
  <c r="J32" i="157"/>
  <c r="M32" i="157"/>
  <c r="L32" i="157"/>
  <c r="C32" i="157"/>
  <c r="K32" i="157"/>
  <c r="D32" i="157"/>
  <c r="I32" i="157"/>
  <c r="F32" i="157"/>
  <c r="Q67" i="157"/>
  <c r="O67" i="157"/>
  <c r="N67" i="157"/>
  <c r="T67" i="157"/>
  <c r="S67" i="157"/>
  <c r="M67" i="157"/>
  <c r="J67" i="157"/>
  <c r="F67" i="157"/>
  <c r="H67" i="157"/>
  <c r="C67" i="157"/>
  <c r="B67" i="157"/>
  <c r="I67" i="157"/>
  <c r="D67" i="157"/>
  <c r="G25" i="103"/>
  <c r="F26" i="103"/>
  <c r="H24" i="103"/>
  <c r="G24" i="103"/>
  <c r="A33" i="157"/>
  <c r="L68" i="157"/>
  <c r="A68" i="157"/>
  <c r="C27" i="103"/>
  <c r="B28" i="103"/>
  <c r="A28" i="103"/>
  <c r="D28" i="103"/>
  <c r="G26" i="103" a="1"/>
  <c r="Q68" i="157" a="1"/>
  <c r="J68" i="157" a="1"/>
  <c r="B33" i="157" a="1"/>
  <c r="I68" i="157" a="1"/>
  <c r="F27" i="103" a="1"/>
  <c r="K33" i="157" a="1"/>
  <c r="E33" i="157" a="1"/>
  <c r="F33" i="157" a="1"/>
  <c r="S68" i="157" a="1"/>
  <c r="C68" i="157" a="1"/>
  <c r="H68" i="157" a="1"/>
  <c r="L33" i="157" a="1"/>
  <c r="M33" i="157" a="1"/>
  <c r="D33" i="157" a="1"/>
  <c r="D68" i="157" a="1"/>
  <c r="G33" i="157" a="1"/>
  <c r="F68" i="157" a="1"/>
  <c r="M68" i="157" a="1"/>
  <c r="T68" i="157" a="1"/>
  <c r="O68" i="157" a="1"/>
  <c r="N68" i="157" a="1"/>
  <c r="I33" i="157" a="1"/>
  <c r="B68" i="157" a="1"/>
  <c r="H33" i="157" a="1"/>
  <c r="C33" i="157" a="1"/>
  <c r="J33" i="157" a="1"/>
  <c r="T68" i="157"/>
  <c r="N68" i="157"/>
  <c r="Q68" i="157"/>
  <c r="M68" i="157"/>
  <c r="S68" i="157"/>
  <c r="O68" i="157"/>
  <c r="G26" i="103"/>
  <c r="C33" i="157"/>
  <c r="J33" i="157"/>
  <c r="M33" i="157"/>
  <c r="I33" i="157"/>
  <c r="B33" i="157"/>
  <c r="H33" i="157"/>
  <c r="K33" i="157"/>
  <c r="L33" i="157"/>
  <c r="F33" i="157"/>
  <c r="E33" i="157"/>
  <c r="D33" i="157"/>
  <c r="G33" i="157"/>
  <c r="J68" i="157"/>
  <c r="D68" i="157"/>
  <c r="I68" i="157"/>
  <c r="F68" i="157"/>
  <c r="C68" i="157"/>
  <c r="H68" i="157"/>
  <c r="B68" i="157"/>
  <c r="F27" i="103"/>
  <c r="L69" i="157"/>
  <c r="B29" i="103"/>
  <c r="A29" i="103"/>
  <c r="D29" i="103"/>
  <c r="A34" i="157"/>
  <c r="A69" i="157"/>
  <c r="C28" i="103"/>
  <c r="D69" i="157" a="1"/>
  <c r="J34" i="157" a="1"/>
  <c r="G34" i="157" a="1"/>
  <c r="B34" i="157" a="1"/>
  <c r="E34" i="157" a="1"/>
  <c r="G27" i="103" a="1"/>
  <c r="I34" i="157" a="1"/>
  <c r="H69" i="157" a="1"/>
  <c r="H34" i="157" a="1"/>
  <c r="C34" i="157" a="1"/>
  <c r="F69" i="157" a="1"/>
  <c r="K34" i="157" a="1"/>
  <c r="S69" i="157" a="1"/>
  <c r="N69" i="157" a="1"/>
  <c r="C69" i="157" a="1"/>
  <c r="O69" i="157" a="1"/>
  <c r="Q69" i="157" a="1"/>
  <c r="J69" i="157" a="1"/>
  <c r="F28" i="103" a="1"/>
  <c r="F34" i="157" a="1"/>
  <c r="D34" i="157" a="1"/>
  <c r="L34" i="157" a="1"/>
  <c r="I69" i="157" a="1"/>
  <c r="B69" i="157" a="1"/>
  <c r="T69" i="157" a="1"/>
  <c r="M34" i="157" a="1"/>
  <c r="M69" i="157" a="1"/>
  <c r="H69" i="157"/>
  <c r="B69" i="157"/>
  <c r="J69" i="157"/>
  <c r="F69" i="157"/>
  <c r="C69" i="157"/>
  <c r="D69" i="157"/>
  <c r="I69" i="157"/>
  <c r="S69" i="157"/>
  <c r="M69" i="157"/>
  <c r="O69" i="157"/>
  <c r="N69" i="157"/>
  <c r="Q69" i="157"/>
  <c r="T69" i="157"/>
  <c r="F28" i="103"/>
  <c r="L34" i="157"/>
  <c r="D34" i="157"/>
  <c r="F34" i="157"/>
  <c r="G34" i="157"/>
  <c r="J34" i="157"/>
  <c r="M34" i="157"/>
  <c r="C34" i="157"/>
  <c r="I34" i="157"/>
  <c r="B34" i="157"/>
  <c r="H34" i="157"/>
  <c r="E34" i="157"/>
  <c r="K34" i="157"/>
  <c r="G27" i="103"/>
  <c r="A70" i="157"/>
  <c r="L70" i="157"/>
  <c r="C29" i="103"/>
  <c r="B30" i="103"/>
  <c r="A30" i="103"/>
  <c r="D30" i="103"/>
  <c r="N70" i="157" a="1"/>
  <c r="O70" i="157" a="1"/>
  <c r="B70" i="157" a="1"/>
  <c r="D70" i="157" a="1"/>
  <c r="Q70" i="157" a="1"/>
  <c r="T70" i="157" a="1"/>
  <c r="I70" i="157" a="1"/>
  <c r="F70" i="157" a="1"/>
  <c r="F29" i="103" a="1"/>
  <c r="S70" i="157" a="1"/>
  <c r="J70" i="157" a="1"/>
  <c r="G28" i="103" a="1"/>
  <c r="H70" i="157" a="1"/>
  <c r="M70" i="157" a="1"/>
  <c r="C70" i="157" a="1"/>
  <c r="J70" i="157"/>
  <c r="F70" i="157"/>
  <c r="D70" i="157"/>
  <c r="I70" i="157"/>
  <c r="C70" i="157"/>
  <c r="H70" i="157"/>
  <c r="B70" i="157"/>
  <c r="F29" i="103"/>
  <c r="G28" i="103"/>
  <c r="T70" i="157"/>
  <c r="M70" i="157"/>
  <c r="O70" i="157"/>
  <c r="Q70" i="157"/>
  <c r="S70" i="157"/>
  <c r="N70" i="157"/>
  <c r="A71" i="157"/>
  <c r="H35" i="157"/>
  <c r="O40" i="157"/>
  <c r="H40" i="157"/>
  <c r="J35" i="157"/>
  <c r="J40" i="157"/>
  <c r="Q40" i="157"/>
  <c r="L35" i="157"/>
  <c r="S40" i="157"/>
  <c r="L40" i="157"/>
  <c r="K40" i="157"/>
  <c r="R40" i="157"/>
  <c r="K35" i="157"/>
  <c r="P40" i="157"/>
  <c r="I35" i="157"/>
  <c r="I40" i="157"/>
  <c r="G35" i="157"/>
  <c r="N40" i="157"/>
  <c r="G40" i="157"/>
  <c r="C30" i="103"/>
  <c r="B31" i="103"/>
  <c r="A31" i="103"/>
  <c r="D31" i="103"/>
  <c r="L71" i="157"/>
  <c r="M40" i="157"/>
  <c r="F35" i="157"/>
  <c r="F40" i="157"/>
  <c r="J71" i="157" a="1"/>
  <c r="N71" i="157" a="1"/>
  <c r="F30" i="103" a="1"/>
  <c r="O71" i="157" a="1"/>
  <c r="B71" i="157" a="1"/>
  <c r="H71" i="157" a="1"/>
  <c r="F71" i="157" a="1"/>
  <c r="C71" i="157" a="1"/>
  <c r="S71" i="157" a="1"/>
  <c r="I71" i="157" a="1"/>
  <c r="M71" i="157" a="1"/>
  <c r="G29" i="103" a="1"/>
  <c r="T71" i="157" a="1"/>
  <c r="Q71" i="157" a="1"/>
  <c r="D71" i="157" a="1"/>
  <c r="G29" i="103"/>
  <c r="F30" i="103"/>
  <c r="F71" i="157"/>
  <c r="D71" i="157"/>
  <c r="C71" i="157"/>
  <c r="B71" i="157"/>
  <c r="H71" i="157"/>
  <c r="J71" i="157"/>
  <c r="I71" i="157"/>
  <c r="O71" i="157"/>
  <c r="Q71" i="157"/>
  <c r="M71" i="157"/>
  <c r="T71" i="157"/>
  <c r="S71" i="157"/>
  <c r="N71" i="157"/>
  <c r="C31" i="103"/>
  <c r="A72" i="157"/>
  <c r="B32" i="103"/>
  <c r="A32" i="103"/>
  <c r="D32" i="103"/>
  <c r="L72" i="157"/>
  <c r="S72" i="157" a="1"/>
  <c r="H72" i="157" a="1"/>
  <c r="I72" i="157" a="1"/>
  <c r="M72" i="157" a="1"/>
  <c r="F31" i="103" a="1"/>
  <c r="C72" i="157" a="1"/>
  <c r="D72" i="157" a="1"/>
  <c r="B72" i="157" a="1"/>
  <c r="J72" i="157" a="1"/>
  <c r="Q72" i="157" a="1"/>
  <c r="N72" i="157" a="1"/>
  <c r="O72" i="157" a="1"/>
  <c r="G30" i="103" a="1"/>
  <c r="T72" i="157" a="1"/>
  <c r="F72" i="157" a="1"/>
  <c r="F31" i="103"/>
  <c r="J72" i="157"/>
  <c r="F72" i="157"/>
  <c r="I72" i="157"/>
  <c r="C72" i="157"/>
  <c r="B72" i="157"/>
  <c r="H72" i="157"/>
  <c r="D72" i="157"/>
  <c r="Q72" i="157"/>
  <c r="M72" i="157"/>
  <c r="O72" i="157"/>
  <c r="S72" i="157"/>
  <c r="T72" i="157"/>
  <c r="N72" i="157"/>
  <c r="G30" i="103"/>
  <c r="B33" i="103"/>
  <c r="A33" i="103"/>
  <c r="D33" i="103"/>
  <c r="A73" i="157"/>
  <c r="L73" i="157"/>
  <c r="C32" i="103"/>
  <c r="O73" i="157" a="1"/>
  <c r="F32" i="103" a="1"/>
  <c r="J73" i="157" a="1"/>
  <c r="Q73" i="157" a="1"/>
  <c r="I73" i="157" a="1"/>
  <c r="H73" i="157" a="1"/>
  <c r="F73" i="157" a="1"/>
  <c r="D73" i="157" a="1"/>
  <c r="T73" i="157" a="1"/>
  <c r="B73" i="157" a="1"/>
  <c r="M73" i="157" a="1"/>
  <c r="C73" i="157" a="1"/>
  <c r="N73" i="157" a="1"/>
  <c r="S73" i="157" a="1"/>
  <c r="G31" i="103" a="1"/>
  <c r="N73" i="157"/>
  <c r="M73" i="157"/>
  <c r="T73" i="157"/>
  <c r="Q73" i="157"/>
  <c r="O73" i="157"/>
  <c r="S73" i="157"/>
  <c r="I73" i="157"/>
  <c r="H73" i="157"/>
  <c r="C73" i="157"/>
  <c r="B73" i="157"/>
  <c r="F73" i="157"/>
  <c r="J73" i="157"/>
  <c r="D73" i="157"/>
  <c r="F32" i="103"/>
  <c r="G31" i="103"/>
  <c r="B34" i="103"/>
  <c r="A34" i="103"/>
  <c r="D34" i="103"/>
  <c r="L74" i="157"/>
  <c r="A74" i="157"/>
  <c r="C33" i="103"/>
  <c r="F33" i="103" a="1"/>
  <c r="J74" i="157" a="1"/>
  <c r="S74" i="157" a="1"/>
  <c r="B74" i="157" a="1"/>
  <c r="F74" i="157" a="1"/>
  <c r="M74" i="157" a="1"/>
  <c r="Q74" i="157" a="1"/>
  <c r="H74" i="157" a="1"/>
  <c r="I74" i="157" a="1"/>
  <c r="T74" i="157" a="1"/>
  <c r="N74" i="157" a="1"/>
  <c r="C74" i="157" a="1"/>
  <c r="D74" i="157" a="1"/>
  <c r="G32" i="103" a="1"/>
  <c r="O74" i="157" a="1"/>
  <c r="C74" i="157"/>
  <c r="D74" i="157"/>
  <c r="J74" i="157"/>
  <c r="F74" i="157"/>
  <c r="H74" i="157"/>
  <c r="B74" i="157"/>
  <c r="I74" i="157"/>
  <c r="T74" i="157"/>
  <c r="M74" i="157"/>
  <c r="Q74" i="157"/>
  <c r="S74" i="157"/>
  <c r="O74" i="157"/>
  <c r="N74" i="157"/>
  <c r="G32" i="103"/>
  <c r="F33" i="103"/>
  <c r="B35" i="103"/>
  <c r="A35" i="103"/>
  <c r="D35" i="103"/>
  <c r="A75" i="157"/>
  <c r="L75" i="157"/>
  <c r="C34" i="103"/>
  <c r="M75" i="157" a="1"/>
  <c r="I75" i="157" a="1"/>
  <c r="F75" i="157" a="1"/>
  <c r="D75" i="157" a="1"/>
  <c r="N75" i="157" a="1"/>
  <c r="T75" i="157" a="1"/>
  <c r="H75" i="157" a="1"/>
  <c r="C75" i="157" a="1"/>
  <c r="S75" i="157" a="1"/>
  <c r="Q75" i="157" a="1"/>
  <c r="J75" i="157" a="1"/>
  <c r="G33" i="103" a="1"/>
  <c r="B75" i="157" a="1"/>
  <c r="F34" i="103" a="1"/>
  <c r="O75" i="157" a="1"/>
  <c r="Q75" i="157"/>
  <c r="N75" i="157"/>
  <c r="O75" i="157"/>
  <c r="S75" i="157"/>
  <c r="T75" i="157"/>
  <c r="M75" i="157"/>
  <c r="G33" i="103"/>
  <c r="J75" i="157"/>
  <c r="B75" i="157"/>
  <c r="H75" i="157"/>
  <c r="C75" i="157"/>
  <c r="D75" i="157"/>
  <c r="F75" i="157"/>
  <c r="I75" i="157"/>
  <c r="F34" i="103"/>
  <c r="B36" i="103"/>
  <c r="A36" i="103"/>
  <c r="D36" i="103"/>
  <c r="C35" i="103"/>
  <c r="G34" i="103" a="1"/>
  <c r="F35" i="103" a="1"/>
  <c r="G34" i="103"/>
  <c r="F35" i="103"/>
  <c r="B37" i="103"/>
  <c r="A37" i="103"/>
  <c r="D37" i="103"/>
  <c r="C36" i="103"/>
  <c r="F36" i="103" a="1"/>
  <c r="G35" i="103" a="1"/>
  <c r="G35" i="103"/>
  <c r="F36" i="103"/>
  <c r="C37" i="103"/>
  <c r="B38" i="103"/>
  <c r="A38" i="103"/>
  <c r="D38" i="103"/>
  <c r="G36" i="103" a="1"/>
  <c r="F37" i="103" a="1"/>
  <c r="G36" i="103"/>
  <c r="F37" i="103"/>
  <c r="C38" i="103"/>
  <c r="B39" i="103"/>
  <c r="A39" i="103"/>
  <c r="D39" i="103"/>
  <c r="G37" i="103" a="1"/>
  <c r="F38" i="103" a="1"/>
  <c r="F38" i="103"/>
  <c r="G37" i="103"/>
  <c r="C39" i="103"/>
  <c r="B40" i="103"/>
  <c r="A40" i="103"/>
  <c r="D40" i="103"/>
  <c r="F39" i="103" a="1"/>
  <c r="G38" i="103" a="1"/>
  <c r="F39" i="103"/>
  <c r="G38" i="103"/>
  <c r="C40" i="103"/>
  <c r="B41" i="103"/>
  <c r="A41" i="103"/>
  <c r="D41" i="103"/>
  <c r="F40" i="103" a="1"/>
  <c r="G39" i="103" a="1"/>
  <c r="F40" i="103"/>
  <c r="G39" i="103"/>
  <c r="C41" i="103"/>
  <c r="B42" i="103"/>
  <c r="A42" i="103"/>
  <c r="D42" i="103"/>
  <c r="G40" i="103" a="1"/>
  <c r="F41" i="103" a="1"/>
  <c r="F41" i="103"/>
  <c r="G40" i="103"/>
  <c r="C42" i="103"/>
  <c r="B43" i="103"/>
  <c r="A43" i="103"/>
  <c r="D43" i="103"/>
  <c r="F42" i="103" a="1"/>
  <c r="G41" i="103" a="1"/>
  <c r="F42" i="103"/>
  <c r="G41" i="103"/>
  <c r="C43" i="103"/>
  <c r="B44" i="103"/>
  <c r="A44" i="103"/>
  <c r="D44" i="103"/>
  <c r="G42" i="103" a="1"/>
  <c r="F43" i="103" a="1"/>
  <c r="F43" i="103"/>
  <c r="G42" i="103"/>
  <c r="C44" i="103"/>
  <c r="B45" i="103"/>
  <c r="A45" i="103"/>
  <c r="D45" i="103"/>
  <c r="F44" i="103" a="1"/>
  <c r="F44" i="103"/>
  <c r="C45" i="103"/>
  <c r="A46" i="103"/>
  <c r="D46" i="103"/>
  <c r="B46" i="103"/>
  <c r="F45" i="103" a="1"/>
  <c r="H43" i="103" a="1"/>
  <c r="G43" i="103" a="1"/>
  <c r="G43" i="103"/>
  <c r="H43" i="103"/>
  <c r="F45" i="103"/>
  <c r="B47" i="103"/>
  <c r="A47" i="103"/>
  <c r="D47" i="103"/>
  <c r="C46" i="103"/>
  <c r="F46" i="103" a="1"/>
  <c r="G44" i="103" a="1"/>
  <c r="H44" i="103" a="1"/>
  <c r="F46" i="103"/>
  <c r="H44" i="103"/>
  <c r="G44" i="103"/>
  <c r="B48" i="103"/>
  <c r="A48" i="103"/>
  <c r="D48" i="103"/>
  <c r="C47" i="103"/>
  <c r="H45" i="103" a="1"/>
  <c r="G45" i="103" a="1"/>
  <c r="F47" i="103" a="1"/>
  <c r="G45" i="103"/>
  <c r="H45" i="103"/>
  <c r="F47" i="103"/>
  <c r="B49" i="103"/>
  <c r="A49" i="103"/>
  <c r="D49" i="103"/>
  <c r="C48" i="103"/>
  <c r="G47" i="103" a="1"/>
  <c r="F48" i="103" a="1"/>
  <c r="H46" i="103" a="1"/>
  <c r="G46" i="103" a="1"/>
  <c r="H46" i="103"/>
  <c r="F48" i="103"/>
  <c r="G47" i="103"/>
  <c r="G46" i="103"/>
  <c r="B50" i="103"/>
  <c r="A50" i="103"/>
  <c r="D50" i="103"/>
  <c r="C49" i="103"/>
  <c r="G48" i="103" a="1"/>
  <c r="F49" i="103" a="1"/>
  <c r="F49" i="103"/>
  <c r="G48" i="103"/>
  <c r="C50" i="103"/>
  <c r="B51" i="103"/>
  <c r="A51" i="103"/>
  <c r="D51" i="103"/>
  <c r="G49" i="103" a="1"/>
  <c r="F50" i="103" a="1"/>
  <c r="F50" i="103"/>
  <c r="G49" i="103"/>
  <c r="C51" i="103"/>
  <c r="B52" i="103"/>
  <c r="A52" i="103"/>
  <c r="D52" i="103"/>
  <c r="F51" i="103" a="1"/>
  <c r="G50" i="103" a="1"/>
  <c r="F51" i="103"/>
  <c r="G50" i="103"/>
  <c r="C52" i="103"/>
  <c r="B53" i="103"/>
  <c r="A53" i="103"/>
  <c r="D53" i="103"/>
  <c r="G51" i="103" a="1"/>
  <c r="F52" i="103" a="1"/>
  <c r="F52" i="103"/>
  <c r="G51" i="103"/>
  <c r="C53" i="103"/>
  <c r="B54" i="103"/>
  <c r="A54" i="103"/>
  <c r="D54" i="103"/>
  <c r="F53" i="103" a="1"/>
  <c r="G52" i="103" a="1"/>
  <c r="F53" i="103"/>
  <c r="G52" i="103"/>
  <c r="C54" i="103"/>
  <c r="B55" i="103"/>
  <c r="A55" i="103"/>
  <c r="D55" i="103"/>
  <c r="F54" i="103" a="1"/>
  <c r="G53" i="103" a="1"/>
  <c r="F54" i="103"/>
  <c r="G53" i="103"/>
  <c r="B56" i="103"/>
  <c r="A56" i="103"/>
  <c r="D56" i="103"/>
  <c r="C55" i="103"/>
  <c r="F55" i="103" a="1"/>
  <c r="G54" i="103" a="1"/>
  <c r="F55" i="103"/>
  <c r="G54" i="103"/>
  <c r="C56" i="103"/>
  <c r="B57" i="103"/>
  <c r="A57" i="103"/>
  <c r="D57" i="103"/>
  <c r="F56" i="103" a="1"/>
  <c r="G55" i="103" a="1"/>
  <c r="F56" i="103"/>
  <c r="G55" i="103"/>
  <c r="C57" i="103"/>
  <c r="B58" i="103"/>
  <c r="A58" i="103"/>
  <c r="D58" i="103"/>
  <c r="F57" i="103" a="1"/>
  <c r="G56" i="103" a="1"/>
  <c r="F57" i="103"/>
  <c r="G56" i="103"/>
  <c r="C58" i="103"/>
  <c r="B59" i="103"/>
  <c r="A59" i="103"/>
  <c r="D59" i="103"/>
  <c r="F58" i="103" a="1"/>
  <c r="G57" i="103" a="1"/>
  <c r="F58" i="103"/>
  <c r="G57" i="103"/>
  <c r="C59" i="103"/>
  <c r="B60" i="103"/>
  <c r="A60" i="103"/>
  <c r="D60" i="103"/>
  <c r="G58" i="103" a="1"/>
  <c r="F59" i="103" a="1"/>
  <c r="F59" i="103"/>
  <c r="G58" i="103"/>
  <c r="C60" i="103"/>
  <c r="B61" i="103"/>
  <c r="A61" i="103"/>
  <c r="D61" i="103"/>
  <c r="G59" i="103" a="1"/>
  <c r="F60" i="103" a="1"/>
  <c r="F60" i="103"/>
  <c r="G59" i="103"/>
  <c r="C61" i="103"/>
  <c r="B62" i="103"/>
  <c r="A62" i="103"/>
  <c r="D62" i="103"/>
  <c r="F61" i="103" a="1"/>
  <c r="G60" i="103" a="1"/>
  <c r="F61" i="103"/>
  <c r="G60" i="103"/>
  <c r="C62" i="103"/>
  <c r="B63" i="103"/>
  <c r="A63" i="103"/>
  <c r="D63" i="103"/>
  <c r="F62" i="103" a="1"/>
  <c r="G61" i="103" a="1"/>
  <c r="F62" i="103"/>
  <c r="G61" i="103"/>
  <c r="C63" i="103"/>
  <c r="B64" i="103"/>
  <c r="A64" i="103"/>
  <c r="D64" i="103"/>
  <c r="G62" i="103" a="1"/>
  <c r="F63" i="103" a="1"/>
  <c r="F63" i="103"/>
  <c r="G62" i="103"/>
  <c r="C64" i="103"/>
  <c r="B65" i="103"/>
  <c r="A65" i="103"/>
  <c r="D65" i="103"/>
  <c r="G63" i="103" a="1"/>
  <c r="F64" i="103" a="1"/>
  <c r="F64" i="103"/>
  <c r="G63" i="103"/>
  <c r="B66" i="103"/>
  <c r="A66" i="103"/>
  <c r="D66" i="103"/>
  <c r="C65" i="103"/>
  <c r="F65" i="103" a="1"/>
  <c r="F65" i="103"/>
  <c r="C66" i="103"/>
  <c r="A67" i="103"/>
  <c r="D67" i="103"/>
  <c r="B67" i="103"/>
  <c r="F66" i="103" a="1"/>
  <c r="H64" i="103" a="1"/>
  <c r="G64" i="103" a="1"/>
  <c r="G65" i="103" a="1"/>
  <c r="G64" i="103"/>
  <c r="H64" i="103"/>
  <c r="F66" i="103"/>
  <c r="G65" i="103"/>
  <c r="A68" i="103"/>
  <c r="D68" i="103"/>
  <c r="B68" i="103"/>
  <c r="C67" i="103"/>
  <c r="F67" i="103" a="1"/>
  <c r="F67" i="103"/>
  <c r="B69" i="103"/>
  <c r="A69" i="103"/>
  <c r="D69" i="103"/>
  <c r="C68" i="103"/>
  <c r="F68" i="103" a="1"/>
  <c r="H66" i="103" a="1"/>
  <c r="G67" i="103" a="1"/>
  <c r="G66" i="103" a="1"/>
  <c r="G66" i="103"/>
  <c r="F68" i="103"/>
  <c r="H66" i="103"/>
  <c r="G67" i="103"/>
  <c r="B70" i="103"/>
  <c r="A70" i="103"/>
  <c r="D70" i="103"/>
  <c r="C69" i="103"/>
  <c r="F69" i="103" a="1"/>
  <c r="F69" i="103"/>
  <c r="C70" i="103"/>
  <c r="A71" i="103"/>
  <c r="D71" i="103"/>
  <c r="B71" i="103"/>
  <c r="F70" i="103" a="1"/>
  <c r="G68" i="103" a="1"/>
  <c r="H68" i="103" a="1"/>
  <c r="H68" i="103"/>
  <c r="F70" i="103"/>
  <c r="G68" i="103"/>
  <c r="C71" i="103"/>
  <c r="A72" i="103"/>
  <c r="D72" i="103"/>
  <c r="B72" i="103"/>
  <c r="H69" i="103" a="1"/>
  <c r="F71" i="103" a="1"/>
  <c r="G69" i="103" a="1"/>
  <c r="H69" i="103"/>
  <c r="G69" i="103"/>
  <c r="F71" i="103"/>
  <c r="C72" i="103"/>
  <c r="B73" i="103"/>
  <c r="A73" i="103"/>
  <c r="D73" i="103"/>
  <c r="G70" i="103" a="1"/>
  <c r="F72" i="103" a="1"/>
  <c r="H70" i="103" a="1"/>
  <c r="H70" i="103"/>
  <c r="F72" i="103"/>
  <c r="G70" i="103"/>
  <c r="B74" i="103"/>
  <c r="A74" i="103"/>
  <c r="D74" i="103"/>
  <c r="C73" i="103"/>
  <c r="H71" i="103" a="1"/>
  <c r="G71" i="103" a="1"/>
  <c r="F73" i="103" a="1"/>
  <c r="F73" i="103"/>
  <c r="G71" i="103"/>
  <c r="H71" i="103"/>
  <c r="C74" i="103"/>
  <c r="A75" i="103"/>
  <c r="D75" i="103"/>
  <c r="B75" i="103"/>
  <c r="F74" i="103" a="1"/>
  <c r="G72" i="103" a="1"/>
  <c r="H72" i="103" a="1"/>
  <c r="G72" i="103"/>
  <c r="H72" i="103"/>
  <c r="F74" i="103"/>
  <c r="C75" i="103"/>
  <c r="B76" i="103"/>
  <c r="A76" i="103"/>
  <c r="D76" i="103"/>
  <c r="F75" i="103" a="1"/>
  <c r="H73" i="103" a="1"/>
  <c r="G73" i="103" a="1"/>
  <c r="G73" i="103"/>
  <c r="H73" i="103"/>
  <c r="F75" i="103"/>
  <c r="C76" i="103"/>
  <c r="A77" i="103"/>
  <c r="D77" i="103"/>
  <c r="B77" i="103"/>
  <c r="G74" i="103" a="1"/>
  <c r="G75" i="103" a="1"/>
  <c r="F76" i="103" a="1"/>
  <c r="H74" i="103" a="1"/>
  <c r="G75" i="103"/>
  <c r="H74" i="103"/>
  <c r="G74" i="103"/>
  <c r="F76" i="103"/>
  <c r="C77" i="103"/>
  <c r="A78" i="103"/>
  <c r="D78" i="103"/>
  <c r="B78" i="103"/>
  <c r="F77" i="103" a="1"/>
  <c r="G76" i="103" a="1"/>
  <c r="G76" i="103"/>
  <c r="F77" i="103"/>
  <c r="C78" i="103"/>
  <c r="A79" i="103"/>
  <c r="D79" i="103"/>
  <c r="B79" i="103"/>
  <c r="G77" i="103" a="1"/>
  <c r="F78" i="103" a="1"/>
  <c r="F78" i="103"/>
  <c r="G77" i="103"/>
  <c r="A80" i="103"/>
  <c r="D80" i="103"/>
  <c r="B80" i="103"/>
  <c r="C79" i="103"/>
  <c r="G78" i="103" a="1"/>
  <c r="F79" i="103" a="1"/>
  <c r="F79" i="103"/>
  <c r="G78" i="103"/>
  <c r="A81" i="103"/>
  <c r="D81" i="103"/>
  <c r="B81" i="103"/>
  <c r="C80" i="103"/>
  <c r="F80" i="103" a="1"/>
  <c r="G79" i="103" a="1"/>
  <c r="F80" i="103"/>
  <c r="G79" i="103"/>
  <c r="A82" i="103"/>
  <c r="D82" i="103"/>
  <c r="B82" i="103"/>
  <c r="C81" i="103"/>
  <c r="F81" i="103" a="1"/>
  <c r="G80" i="103" a="1"/>
  <c r="F81" i="103"/>
  <c r="G80" i="103"/>
  <c r="A83" i="103"/>
  <c r="D83" i="103"/>
  <c r="B83" i="103"/>
  <c r="C82" i="103"/>
  <c r="F82" i="103" a="1"/>
  <c r="G81" i="103" a="1"/>
  <c r="F82" i="103"/>
  <c r="G81" i="103"/>
  <c r="A84" i="103"/>
  <c r="D84" i="103"/>
  <c r="B84" i="103"/>
  <c r="C83" i="103"/>
  <c r="F83" i="103" a="1"/>
  <c r="G82" i="103" a="1"/>
  <c r="F83" i="103"/>
  <c r="G82" i="103"/>
  <c r="A85" i="103"/>
  <c r="D85" i="103"/>
  <c r="B85" i="103"/>
  <c r="C84" i="103"/>
  <c r="F84" i="103" a="1"/>
  <c r="G83" i="103" a="1"/>
  <c r="F84" i="103"/>
  <c r="G83" i="103"/>
  <c r="A86" i="103"/>
  <c r="D86" i="103"/>
  <c r="B86" i="103"/>
  <c r="C85" i="103"/>
  <c r="F85" i="103" a="1"/>
  <c r="G84" i="103" a="1"/>
  <c r="F85" i="103"/>
  <c r="G84" i="103"/>
  <c r="A87" i="103"/>
  <c r="D87" i="103"/>
  <c r="B87" i="103"/>
  <c r="C86" i="103"/>
  <c r="F86" i="103" a="1"/>
  <c r="G85" i="103" a="1"/>
  <c r="F86" i="103"/>
  <c r="G85" i="103"/>
  <c r="A88" i="103"/>
  <c r="D88" i="103"/>
  <c r="B88" i="103"/>
  <c r="C87" i="103"/>
  <c r="F87" i="103" a="1"/>
  <c r="F87" i="103"/>
  <c r="B89" i="103"/>
  <c r="A89" i="103"/>
  <c r="D89" i="103"/>
  <c r="C88" i="103"/>
  <c r="F88" i="103" a="1"/>
  <c r="G86" i="103" a="1"/>
  <c r="H86" i="103" a="1"/>
  <c r="H86" i="103"/>
  <c r="G86" i="103"/>
  <c r="F88" i="103"/>
  <c r="C89" i="103"/>
  <c r="A90" i="103"/>
  <c r="D90" i="103"/>
  <c r="B90" i="103"/>
  <c r="F89" i="103" a="1"/>
  <c r="H87" i="103" a="1"/>
  <c r="G87" i="103" a="1"/>
  <c r="G88" i="103" a="1"/>
  <c r="G88" i="103"/>
  <c r="H87" i="103"/>
  <c r="F89" i="103"/>
  <c r="G87" i="103"/>
  <c r="C90" i="103"/>
  <c r="A91" i="103"/>
  <c r="D91" i="103"/>
  <c r="B91" i="103"/>
  <c r="G89" i="103" a="1"/>
  <c r="F90" i="103" a="1"/>
  <c r="G89" i="103"/>
  <c r="F90" i="103"/>
  <c r="C91" i="103"/>
  <c r="A92" i="103"/>
  <c r="D92" i="103"/>
  <c r="B92" i="103"/>
  <c r="F91" i="103" a="1"/>
  <c r="G90" i="103" a="1"/>
  <c r="F91" i="103"/>
  <c r="G90" i="103"/>
  <c r="A93" i="103"/>
  <c r="D93" i="103"/>
  <c r="B93" i="103"/>
  <c r="C92" i="103"/>
  <c r="F92" i="103" a="1"/>
  <c r="G91" i="103" a="1"/>
  <c r="F92" i="103"/>
  <c r="G91" i="103"/>
  <c r="A94" i="103"/>
  <c r="D94" i="103"/>
  <c r="B94" i="103"/>
  <c r="C93" i="103"/>
  <c r="F93" i="103" a="1"/>
  <c r="G92" i="103" a="1"/>
  <c r="F93" i="103"/>
  <c r="G92" i="103"/>
  <c r="A95" i="103"/>
  <c r="D95" i="103"/>
  <c r="B95" i="103"/>
  <c r="C94" i="103"/>
  <c r="F94" i="103" a="1"/>
  <c r="G93" i="103" a="1"/>
  <c r="F94" i="103"/>
  <c r="G93" i="103"/>
  <c r="A96" i="103"/>
  <c r="D96" i="103"/>
  <c r="B96" i="103"/>
  <c r="C95" i="103"/>
  <c r="F95" i="103" a="1"/>
  <c r="G94" i="103" a="1"/>
  <c r="F95" i="103"/>
  <c r="G94" i="103"/>
  <c r="A97" i="103"/>
  <c r="D97" i="103"/>
  <c r="B97" i="103"/>
  <c r="C96" i="103"/>
  <c r="G95" i="103" a="1"/>
  <c r="F96" i="103" a="1"/>
  <c r="F96" i="103"/>
  <c r="G95" i="103"/>
  <c r="A98" i="103"/>
  <c r="D98" i="103"/>
  <c r="B98" i="103"/>
  <c r="C97" i="103"/>
  <c r="G96" i="103" a="1"/>
  <c r="F97" i="103" a="1"/>
  <c r="F97" i="103"/>
  <c r="G96" i="103"/>
  <c r="A99" i="103"/>
  <c r="D99" i="103"/>
  <c r="B99" i="103"/>
  <c r="C98" i="103"/>
  <c r="G97" i="103" a="1"/>
  <c r="F98" i="103" a="1"/>
  <c r="F98" i="103"/>
  <c r="G97" i="103"/>
  <c r="A100" i="103"/>
  <c r="D100" i="103"/>
  <c r="B100" i="103"/>
  <c r="C99" i="103"/>
  <c r="G98" i="103" a="1"/>
  <c r="F99" i="103" a="1"/>
  <c r="F99" i="103"/>
  <c r="G98" i="103"/>
  <c r="A101" i="103"/>
  <c r="D101" i="103"/>
  <c r="B101" i="103"/>
  <c r="C100" i="103"/>
  <c r="F100" i="103" a="1"/>
  <c r="F100" i="103"/>
  <c r="B102" i="103"/>
  <c r="A102" i="103"/>
  <c r="D102" i="103"/>
  <c r="C101" i="103"/>
  <c r="F101" i="103" a="1"/>
  <c r="G99" i="103" a="1"/>
  <c r="H99" i="103" a="1"/>
  <c r="G99" i="103"/>
  <c r="F101" i="103"/>
  <c r="H99" i="103"/>
  <c r="C102" i="103"/>
  <c r="A103" i="103"/>
  <c r="D103" i="103"/>
  <c r="B103" i="103"/>
  <c r="F102" i="103" a="1"/>
  <c r="H100" i="103" a="1"/>
  <c r="G100" i="103" a="1"/>
  <c r="G100" i="103"/>
  <c r="H100" i="103"/>
  <c r="F102" i="103"/>
  <c r="B104" i="103"/>
  <c r="A104" i="103"/>
  <c r="D104" i="103"/>
  <c r="C103" i="103"/>
  <c r="G101" i="103" a="1"/>
  <c r="G102" i="103" a="1"/>
  <c r="F103" i="103" a="1"/>
  <c r="H101" i="103" a="1"/>
  <c r="H101" i="103"/>
  <c r="F103" i="103"/>
  <c r="G102" i="103"/>
  <c r="G101" i="103"/>
  <c r="B105" i="103"/>
  <c r="A105" i="103"/>
  <c r="D105" i="103"/>
  <c r="C104" i="103"/>
  <c r="F104" i="103" a="1"/>
  <c r="G103" i="103" a="1"/>
  <c r="F104" i="103"/>
  <c r="G103" i="103"/>
  <c r="C105" i="103"/>
  <c r="B106" i="103"/>
  <c r="A106" i="103"/>
  <c r="D106" i="103"/>
  <c r="F105" i="103" a="1"/>
  <c r="G104" i="103" a="1"/>
  <c r="F105" i="103"/>
  <c r="G104" i="103"/>
  <c r="C106" i="103"/>
  <c r="B107" i="103"/>
  <c r="A107" i="103"/>
  <c r="D107" i="103"/>
  <c r="G105" i="103" a="1"/>
  <c r="F106" i="103" a="1"/>
  <c r="F106" i="103"/>
  <c r="G105" i="103"/>
  <c r="C107" i="103"/>
  <c r="B108" i="103"/>
  <c r="A108" i="103"/>
  <c r="D108" i="103"/>
  <c r="F107" i="103" a="1"/>
  <c r="F107" i="103"/>
  <c r="C108" i="103"/>
  <c r="A109" i="103"/>
  <c r="D109" i="103"/>
  <c r="B109" i="103"/>
  <c r="G106" i="103" a="1"/>
  <c r="F108" i="103" a="1"/>
  <c r="H106" i="103" a="1"/>
  <c r="H106" i="103"/>
  <c r="F108" i="103"/>
  <c r="G106" i="103"/>
  <c r="B110" i="103"/>
  <c r="A110" i="103"/>
  <c r="D110" i="103"/>
  <c r="C109" i="103"/>
  <c r="H107" i="103" a="1"/>
  <c r="F109" i="103" a="1"/>
  <c r="G107" i="103" a="1"/>
  <c r="G107" i="103"/>
  <c r="H107" i="103"/>
  <c r="F109" i="103"/>
  <c r="A111" i="103"/>
  <c r="D111" i="103"/>
  <c r="B111" i="103"/>
  <c r="C110" i="103"/>
  <c r="F110" i="103" a="1"/>
  <c r="H108" i="103" a="1"/>
  <c r="G108" i="103" a="1"/>
  <c r="G108" i="103"/>
  <c r="H108" i="103"/>
  <c r="F110" i="103"/>
  <c r="C111" i="103"/>
  <c r="B112" i="103"/>
  <c r="A112" i="103"/>
  <c r="D112" i="103"/>
  <c r="F111" i="103" a="1"/>
  <c r="G109" i="103" a="1"/>
  <c r="H109" i="103" a="1"/>
  <c r="G110" i="103" a="1"/>
  <c r="H109" i="103"/>
  <c r="G109" i="103"/>
  <c r="G110" i="103"/>
  <c r="F111" i="103"/>
  <c r="C112" i="103"/>
  <c r="B113" i="103"/>
  <c r="A113" i="103"/>
  <c r="D113" i="103"/>
  <c r="F112" i="103" a="1"/>
  <c r="G111" i="103" a="1"/>
  <c r="G111" i="103"/>
  <c r="F112" i="103"/>
  <c r="B114" i="103"/>
  <c r="A114" i="103"/>
  <c r="D114" i="103"/>
  <c r="C113" i="103"/>
  <c r="F113" i="103" a="1"/>
  <c r="G112" i="103" a="1"/>
  <c r="F113" i="103"/>
  <c r="G112" i="103"/>
  <c r="C114" i="103"/>
  <c r="B115" i="103"/>
  <c r="A115" i="103"/>
  <c r="D115" i="103"/>
  <c r="G113" i="103" a="1"/>
  <c r="F114" i="103" a="1"/>
  <c r="F114" i="103"/>
  <c r="G113" i="103"/>
  <c r="C115" i="103"/>
  <c r="B116" i="103"/>
  <c r="A116" i="103"/>
  <c r="D116" i="103"/>
  <c r="F115" i="103" a="1"/>
  <c r="G114" i="103" a="1"/>
  <c r="F115" i="103"/>
  <c r="G114" i="103"/>
  <c r="C116" i="103"/>
  <c r="B117" i="103"/>
  <c r="A117" i="103"/>
  <c r="D117" i="103"/>
  <c r="F116" i="103" a="1"/>
  <c r="G115" i="103" a="1"/>
  <c r="F116" i="103"/>
  <c r="G115" i="103"/>
  <c r="C117" i="103"/>
  <c r="B118" i="103"/>
  <c r="A118" i="103"/>
  <c r="D118" i="103"/>
  <c r="G116" i="103" a="1"/>
  <c r="F117" i="103" a="1"/>
  <c r="F117" i="103"/>
  <c r="G116" i="103"/>
  <c r="C118" i="103"/>
  <c r="B119" i="103"/>
  <c r="A119" i="103"/>
  <c r="D119" i="103"/>
  <c r="F118" i="103" a="1"/>
  <c r="G117" i="103" a="1"/>
  <c r="F118" i="103"/>
  <c r="G117" i="103"/>
  <c r="B120" i="103"/>
  <c r="A120" i="103"/>
  <c r="D120" i="103"/>
  <c r="C119" i="103"/>
  <c r="F119" i="103" a="1"/>
  <c r="G118" i="103" a="1"/>
  <c r="F119" i="103"/>
  <c r="G118" i="103"/>
  <c r="C120" i="103"/>
  <c r="B121" i="103"/>
  <c r="A121" i="103"/>
  <c r="D121" i="103"/>
  <c r="F120" i="103" a="1"/>
  <c r="G119" i="103" a="1"/>
  <c r="F120" i="103"/>
  <c r="G119" i="103"/>
  <c r="C121" i="103"/>
  <c r="B122" i="103"/>
  <c r="A122" i="103"/>
  <c r="D122" i="103"/>
  <c r="F121" i="103" a="1"/>
  <c r="F121" i="103"/>
  <c r="C122" i="103"/>
  <c r="A123" i="103"/>
  <c r="D123" i="103"/>
  <c r="B123" i="103"/>
  <c r="G120" i="103" a="1"/>
  <c r="H120" i="103" a="1"/>
  <c r="F122" i="103" a="1"/>
  <c r="H120" i="103"/>
  <c r="F122" i="103"/>
  <c r="G120" i="103"/>
  <c r="B124" i="103"/>
  <c r="A124" i="103"/>
  <c r="D124" i="103"/>
  <c r="C123" i="103"/>
  <c r="F123" i="103" a="1"/>
  <c r="H121" i="103" a="1"/>
  <c r="G121" i="103" a="1"/>
  <c r="G121" i="103"/>
  <c r="F123" i="103"/>
  <c r="H121" i="103"/>
  <c r="A125" i="103"/>
  <c r="D125" i="103"/>
  <c r="B125" i="103"/>
  <c r="C124" i="103"/>
  <c r="G122" i="103" a="1"/>
  <c r="H122" i="103" a="1"/>
  <c r="G123" i="103" a="1"/>
  <c r="F124" i="103" a="1"/>
  <c r="H122" i="103"/>
  <c r="G123" i="103"/>
  <c r="G122" i="103"/>
  <c r="F124" i="103"/>
  <c r="C125" i="103"/>
  <c r="A126" i="103"/>
  <c r="D126" i="103"/>
  <c r="B126" i="103"/>
  <c r="G124" i="103" a="1"/>
  <c r="F125" i="103" a="1"/>
  <c r="G124" i="103"/>
  <c r="F125" i="103"/>
  <c r="C126" i="103"/>
  <c r="A127" i="103"/>
  <c r="D127" i="103"/>
  <c r="B127" i="103"/>
  <c r="F126" i="103" a="1"/>
  <c r="G125" i="103" a="1"/>
  <c r="F126" i="103"/>
  <c r="G125" i="103"/>
  <c r="A128" i="103"/>
  <c r="D128" i="103"/>
  <c r="B128" i="103"/>
  <c r="C127" i="103"/>
  <c r="G126" i="103" a="1"/>
  <c r="F127" i="103" a="1"/>
  <c r="F127" i="103"/>
  <c r="G126" i="103"/>
  <c r="C128" i="103"/>
  <c r="F128" i="103" a="1"/>
  <c r="F128" i="103"/>
  <c r="G127" i="103" a="1"/>
  <c r="H127" i="103" a="1"/>
  <c r="H127" i="103"/>
  <c r="G127" i="103"/>
  <c r="H128" i="103" a="1"/>
  <c r="G128" i="103" a="1"/>
  <c r="G128" i="103"/>
  <c r="H128"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tc={ADA510B7-959D-420D-9EE8-C079012667CD}</author>
    <author>tc={1F583E2A-975F-4DBA-8213-A3EA203561B1}</author>
  </authors>
  <commentList>
    <comment ref="L8" authorId="0" shapeId="0" xr:uid="{ADA510B7-959D-420D-9EE8-C079012667CD}">
      <text>
        <t>[Threaded comment]
Your version of Excel allows you to read this threaded comment; however, any edits to it will get removed if the file is opened in a newer version of Excel. Learn more: https://go.microsoft.com/fwlink/?linkid=870924
Comment:
    Discuss ratios with Nick Babb or RADA team - Paul McGregor.</t>
      </text>
    </comment>
    <comment ref="L11" authorId="1" shapeId="0" xr:uid="{1F583E2A-975F-4DBA-8213-A3EA203561B1}">
      <text>
        <t>[Threaded comment]
Your version of Excel allows you to read this threaded comment; however, any edits to it will get removed if the file is opened in a newer version of Excel. Learn more: https://go.microsoft.com/fwlink/?linkid=870924
Comment:
    This looks too low.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tc={CC59F205-C56B-4518-A1C2-13EC75738617}</author>
  </authors>
  <commentList>
    <comment ref="C12" authorId="0" shapeId="0" xr:uid="{CC59F205-C56B-4518-A1C2-13EC75738617}">
      <text>
        <t>[Threaded comment]
Your version of Excel allows you to read this threaded comment; however, any edits to it will get removed if the file is opened in a newer version of Excel. Learn more: https://go.microsoft.com/fwlink/?linkid=870924
Comment:
    Considered the tags generated in Tier 3 as well even though the exposure doesn't include Tier 3, assuming the tag location identificaiton in the dataset may have been reported incorrectly.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Ngai, Kevin</author>
  </authors>
  <commentList>
    <comment ref="Q8" authorId="0" shapeId="0" xr:uid="{B87D1355-AC1B-48C9-9A21-8C7B5D1FFE7D}">
      <text>
        <r>
          <rPr>
            <b/>
            <sz val="9"/>
            <color indexed="81"/>
            <rFont val="Tahoma"/>
            <family val="2"/>
          </rPr>
          <t>Ngai, Kevin:</t>
        </r>
        <r>
          <rPr>
            <sz val="9"/>
            <color indexed="81"/>
            <rFont val="Tahoma"/>
            <family val="2"/>
          </rPr>
          <t xml:space="preserve">
Up to date?
May need 2020 data</t>
        </r>
      </text>
    </comment>
    <comment ref="Q18" authorId="0" shapeId="0" xr:uid="{C7A3B6E0-326E-4E75-AE14-9BEE5B63486F}">
      <text>
        <r>
          <rPr>
            <b/>
            <sz val="9"/>
            <color indexed="81"/>
            <rFont val="Tahoma"/>
            <family val="2"/>
          </rPr>
          <t>Ngai, Kevin:</t>
        </r>
        <r>
          <rPr>
            <sz val="9"/>
            <color indexed="81"/>
            <rFont val="Tahoma"/>
            <family val="2"/>
          </rPr>
          <t xml:space="preserve">
Up to date?
May need 2020 data</t>
        </r>
      </text>
    </comment>
    <comment ref="Q28" authorId="0" shapeId="0" xr:uid="{C1E56380-5A59-4FEF-AC45-50C470F35A91}">
      <text>
        <r>
          <rPr>
            <b/>
            <sz val="9"/>
            <color indexed="81"/>
            <rFont val="Tahoma"/>
            <family val="2"/>
          </rPr>
          <t>Ngai, Kevin:</t>
        </r>
        <r>
          <rPr>
            <sz val="9"/>
            <color indexed="81"/>
            <rFont val="Tahoma"/>
            <family val="2"/>
          </rPr>
          <t xml:space="preserve">
Up to date?
May need 2020 data</t>
        </r>
      </text>
    </comment>
    <comment ref="B40" authorId="0" shapeId="0" xr:uid="{D431E489-719D-4ACE-AAF4-4C321BD2E2C3}">
      <text>
        <r>
          <rPr>
            <b/>
            <sz val="9"/>
            <color indexed="81"/>
            <rFont val="Tahoma"/>
            <family val="2"/>
          </rPr>
          <t>Ngai, Kevin:</t>
        </r>
        <r>
          <rPr>
            <sz val="9"/>
            <color indexed="81"/>
            <rFont val="Tahoma"/>
            <family val="2"/>
          </rPr>
          <t xml:space="preserve">
Need 2020 data</t>
        </r>
      </text>
    </comment>
    <comment ref="B47" authorId="0" shapeId="0" xr:uid="{24DEA1A5-8689-4492-B72E-35AB7C783DD9}">
      <text>
        <r>
          <rPr>
            <b/>
            <sz val="9"/>
            <color indexed="81"/>
            <rFont val="Tahoma"/>
            <family val="2"/>
          </rPr>
          <t>Ngai, Kevin:</t>
        </r>
        <r>
          <rPr>
            <sz val="9"/>
            <color indexed="81"/>
            <rFont val="Tahoma"/>
            <family val="2"/>
          </rPr>
          <t xml:space="preserve">
Method used to get effectiveness from WMP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<sst xmlns="http://schemas.openxmlformats.org/spreadsheetml/2006/main" count="7891" uniqueCount="1310">
  <si>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</si>
  <si>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</si>
  <si>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</si>
  <si>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</si>
  <si>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</si>
  <si>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</si>
  <si>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</si>
  <si>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</si>
  <si>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</si>
  <si>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</si>
  <si>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</si>
  <si>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</si>
  <si>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</si>
  <si>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</si>
  <si>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</si>
  <si>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</si>
  <si>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</si>
  <si>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</si>
  <si>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</si>
  <si>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</si>
  <si>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</si>
  <si>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</si>
  <si>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</si>
  <si>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</si>
  <si>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</si>
  <si>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</si>
  <si>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</si>
  <si>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</si>
  <si>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</si>
  <si>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</si>
  <si>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</si>
  <si>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</si>
  <si>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</si>
  <si>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</si>
  <si>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</si>
  <si>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</si>
  <si>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</si>
  <si>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</si>
  <si>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</si>
  <si>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</si>
  <si>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</si>
  <si>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</si>
  <si>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</si>
  <si>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</si>
  <si>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</si>
  <si>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</si>
  <si>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</si>
  <si>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</si>
  <si>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</si>
  <si>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</si>
  <si>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</si>
  <si>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</si>
  <si>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</si>
  <si>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</si>
  <si>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</si>
  <si>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</si>
  <si>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</si>
  <si>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</si>
  <si>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</si>
  <si>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</si>
  <si>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</si>
  <si>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</si>
  <si>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</si>
  <si>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</si>
  <si>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</si>
  <si>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</si>
  <si>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</si>
  <si>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</si>
  <si>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</si>
  <si>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</si>
  <si>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</si>
  <si>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</si>
  <si>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</si>
  <si>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</si>
  <si>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</si>
  <si>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</si>
  <si>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</si>
  <si>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</si>
  <si>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</si>
  <si>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</si>
  <si>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</si>
  <si>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</si>
  <si>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</si>
  <si>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</si>
  <si>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</si>
  <si>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</si>
  <si>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</si>
  <si>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</si>
  <si>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</si>
  <si>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</si>
  <si>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</si>
  <si>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</si>
  <si>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</si>
  <si>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</si>
  <si>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</si>
  <si>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</si>
  <si>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</si>
  <si>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</si>
  <si>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</si>
  <si>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</si>
  <si>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</si>
  <si>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</si>
  <si>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</si>
  <si>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</si>
  <si>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</si>
  <si>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</si>
  <si>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</si>
  <si>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</si>
  <si>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</si>
  <si>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</si>
  <si>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</si>
  <si>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</si>
  <si>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</si>
  <si>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</si>
  <si>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</si>
  <si>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</si>
  <si>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</si>
  <si>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</si>
  <si>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</si>
  <si>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</si>
  <si>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</si>
  <si>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</si>
  <si>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</si>
  <si>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</si>
  <si>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</si>
  <si>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</si>
  <si>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</si>
  <si>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</si>
  <si>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</si>
  <si>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</si>
  <si>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</si>
  <si>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</si>
  <si>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</si>
  <si>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</si>
  <si>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</si>
  <si>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</si>
  <si>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</si>
  <si>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</si>
  <si>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</si>
  <si>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</si>
  <si>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</si>
  <si>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</si>
  <si>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</si>
  <si>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</si>
  <si>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</si>
  <si>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</si>
  <si>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</si>
  <si>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</si>
  <si>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</si>
  <si>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</si>
  <si>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</si>
  <si>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</si>
  <si>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</si>
  <si>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</si>
  <si>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</si>
  <si>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</si>
  <si>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</si>
  <si>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</si>
  <si>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</si>
  <si>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</si>
  <si>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</si>
  <si>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</si>
  <si>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</si>
  <si>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</si>
  <si>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</si>
  <si>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</si>
  <si>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</si>
  <si>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</si>
  <si>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</si>
  <si>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</si>
  <si>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</si>
  <si>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Enhanced Vegetation Management</t>
  </si>
  <si>
    <t>LOF</t>
  </si>
  <si>
    <t>Ongoing</t>
  </si>
  <si>
    <t>7.3.4.6.1</t>
  </si>
  <si>
    <t>Mitigation</t>
  </si>
  <si>
    <t>GAA</t>
  </si>
  <si>
    <t>In accordance with GO 165, intrusive inspections involve movement of soil, taking samples for analysis, and/or using more sophisticated diagnostic tools beyond visual inspections or instrument reading.</t>
  </si>
  <si>
    <t>7.3.4.6.2</t>
  </si>
  <si>
    <t>7.3.4.7</t>
  </si>
  <si>
    <t>GAC</t>
  </si>
  <si>
    <t>Inspections of overhead electric distribution lines, equipment, and right-of-way using LiDAR (Light Detection and Ranging, a remote sensing method that uses light in the form of a pulsed laser to measure variable distances).</t>
  </si>
  <si>
    <t>1 year</t>
  </si>
  <si>
    <t>Inspection program, no lingering benefit if program were to cease</t>
  </si>
  <si>
    <t>7.3.4.8</t>
  </si>
  <si>
    <t>Inspections of overhead electric transmission lines, equipment, and right-of-way using LiDAR (Light Detection and Ranging, a remote sensing method that uses light in the form of a pulsed laser to measure variable distances).</t>
  </si>
  <si>
    <t>7.3.4.13</t>
  </si>
  <si>
    <t>Control</t>
  </si>
  <si>
    <t>Calculations to determine whether a pole meets pole loading safety factor requirements of GO 95, including planning and information collection needed to support said calculations. Calculations shall consider many factors including the size, location, and type of pole; types of attachments; length of conductors attached; and number and design of supporting guys, per D.150110021.</t>
  </si>
  <si>
    <t>7.3.4.16</t>
  </si>
  <si>
    <t>In accordance with GO 174, inspection of substations performed by qualified persons and according to the frequency established by the utility, including recordkeeping. </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</si>
  <si>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</si>
  <si>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</si>
  <si>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</si>
  <si>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</si>
  <si>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</si>
  <si>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</si>
  <si>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</si>
  <si>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</si>
  <si>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</si>
  <si>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</si>
  <si>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</si>
  <si>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</si>
  <si>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</si>
  <si>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</si>
  <si>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</si>
  <si>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</si>
  <si>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</si>
  <si>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</si>
  <si>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</si>
  <si>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</si>
  <si>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</si>
  <si>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</si>
  <si>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</si>
  <si>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</si>
  <si>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</si>
  <si>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</si>
  <si>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</si>
  <si>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</si>
  <si>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</si>
  <si>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Patrols - Distribution Overhead</t>
  </si>
  <si>
    <t>HFTD - Distribution - All</t>
  </si>
  <si>
    <t>Work unit</t>
  </si>
  <si>
    <t>non-HFTD - Distribution</t>
  </si>
  <si>
    <t>HFTD - Transmission - All</t>
  </si>
  <si>
    <t>non-HFTD - Transmission - All</t>
  </si>
  <si>
    <t>HFTD - All</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</si>
  <si>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</si>
  <si>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</si>
  <si>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</si>
  <si>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</si>
  <si>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</si>
  <si>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</si>
  <si>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</si>
  <si>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</si>
  <si>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</si>
  <si>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</si>
  <si>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</si>
  <si>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</si>
  <si>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</si>
  <si>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</si>
  <si>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</si>
  <si>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</si>
  <si>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</si>
  <si>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</si>
  <si>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</si>
  <si>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</si>
  <si>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</si>
  <si>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</si>
  <si>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</si>
  <si>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</si>
  <si>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</si>
  <si>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</si>
  <si>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BFA</t>
  </si>
  <si>
    <t>Electric distribution (&lt;69kV) - Overhead</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</si>
  <si>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</si>
  <si>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</si>
  <si>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</si>
  <si>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</si>
  <si>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</si>
  <si>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</si>
  <si>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</si>
  <si>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</si>
  <si>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</si>
  <si>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</si>
  <si>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</si>
  <si>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</si>
  <si>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</si>
  <si>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</si>
  <si>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</si>
  <si>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</si>
  <si>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</si>
  <si>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</si>
  <si>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</si>
  <si>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</si>
  <si>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</si>
  <si>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</si>
  <si>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</si>
  <si>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</si>
  <si>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</si>
  <si>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</si>
  <si>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</si>
  <si>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</si>
  <si>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</si>
  <si>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</si>
  <si>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</si>
  <si>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Equipment / facility failure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</si>
  <si>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</si>
  <si>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</si>
  <si>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</si>
  <si>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</si>
  <si>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</si>
  <si>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</si>
  <si>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</si>
  <si>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</si>
  <si>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</si>
  <si>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</si>
  <si>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</si>
  <si>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</si>
  <si>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</si>
  <si>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</si>
  <si>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</si>
  <si>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</si>
  <si>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Safety Infrastructure Protection Teams (B)</t>
  </si>
  <si>
    <t>Non-Red Flag Warning - Catastrophic Fires</t>
  </si>
  <si>
    <t>Financial</t>
  </si>
  <si>
    <t xml:space="preserve">SIPT crews treat poles before a wildfire to prevent them from being damaged during the wildfire. The benefit length is when the wildfire occurs. </t>
  </si>
  <si>
    <t>Replacement</t>
  </si>
  <si>
    <t>Automated response</t>
  </si>
  <si>
    <t>Manual response</t>
  </si>
  <si>
    <t>Risk Data File Folder</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</si>
  <si>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</si>
  <si>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</si>
  <si>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</si>
  <si>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</si>
  <si>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</si>
  <si>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</si>
  <si>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</si>
  <si>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</si>
  <si>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</si>
  <si>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</si>
  <si>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</si>
  <si>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</si>
  <si>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</si>
  <si>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</si>
  <si>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</si>
  <si>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</si>
  <si>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</si>
  <si>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 Program RSE</t>
  </si>
  <si>
    <t>2021 Program RSE</t>
  </si>
  <si>
    <t>2022 Program RSE</t>
  </si>
  <si>
    <t>2023 Program RSE</t>
  </si>
  <si>
    <t>2024 Program RSE</t>
  </si>
  <si>
    <t>2025 Program RSE</t>
  </si>
  <si>
    <t>2026 Program RSE</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</si>
  <si>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</si>
  <si>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</si>
  <si>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</si>
  <si>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</si>
  <si>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</si>
  <si>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</si>
  <si>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</si>
  <si>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</si>
  <si>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Year</t>
  </si>
  <si>
    <t>Discount Factor</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</si>
  <si>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</si>
  <si>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</si>
  <si>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</si>
  <si>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</si>
  <si>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</si>
  <si>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</si>
  <si>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</si>
  <si>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</si>
  <si>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</si>
  <si>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</si>
  <si>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</si>
  <si>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</si>
  <si>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</si>
  <si>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</si>
  <si>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</si>
  <si>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</si>
  <si>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</si>
  <si>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</si>
  <si>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</si>
  <si>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2021</t>
  </si>
  <si>
    <t>CoRE Reduction per Unit Tranche Exposure 2022</t>
  </si>
  <si>
    <t>CoRE Reduction per Unit Tranche Exposure 2023</t>
  </si>
  <si>
    <t>LoRE</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</si>
  <si>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</si>
  <si>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</si>
  <si>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</si>
  <si>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</si>
  <si>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</si>
  <si>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</si>
  <si>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</si>
  <si>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</si>
  <si>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</si>
  <si>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Column40</t>
  </si>
  <si>
    <t>Column41</t>
  </si>
  <si>
    <t>Index</t>
  </si>
  <si>
    <t>Freq</t>
  </si>
  <si>
    <t>Yr</t>
  </si>
  <si>
    <t>Adjusted Effectiveness</t>
  </si>
  <si>
    <t>Effectiveness Life</t>
  </si>
  <si>
    <t>2021 Tranche Average Effectiveness</t>
  </si>
  <si>
    <t>2022 Tranche Average Effectiveness</t>
  </si>
  <si>
    <t>2023 Tranche Average Effectiveness</t>
  </si>
  <si>
    <t>Column29</t>
  </si>
  <si>
    <t>Column27</t>
  </si>
  <si>
    <t>Column28</t>
  </si>
  <si>
    <t>Aggregated</t>
  </si>
  <si>
    <t>esc</t>
  </si>
  <si>
    <t>Non-Red Flag Warning - Destructive Fires</t>
  </si>
  <si>
    <t>Non-Red Flag Warning - Large Fires</t>
  </si>
  <si>
    <t>Non-Red Flag Warning - Small Fires</t>
  </si>
  <si>
    <t>Red Flag Warning - Catastrophic Fires</t>
  </si>
  <si>
    <t>Red Flag Warning - Destructive Fires</t>
  </si>
  <si>
    <t>Red Flag Warning - Large Fires</t>
  </si>
  <si>
    <t>Red Flag Warning - Small Fires</t>
  </si>
  <si>
    <t>Results for different programs and scenarios</t>
  </si>
  <si>
    <t>Column35</t>
  </si>
  <si>
    <t>Column36</t>
  </si>
  <si>
    <t>Column44</t>
  </si>
  <si>
    <t>System Hardening [Overhead]</t>
  </si>
  <si>
    <t>System Hardening [Underground]</t>
  </si>
  <si>
    <t>Non-Exempt Surge Arrester Replacement Program</t>
  </si>
  <si>
    <t>Expulsion Fuse Replacement</t>
  </si>
  <si>
    <t>Situational Awareness and Forecasting Initiatives - Line Sensors</t>
  </si>
  <si>
    <t>Situational Awareness and Forecasting Initiatives - EFD</t>
  </si>
  <si>
    <t>Additional System Automation and Protection - FuseSaver</t>
  </si>
  <si>
    <t>Additional System Automation and Protection - REFCL</t>
  </si>
  <si>
    <t>Butte County Rebuild</t>
  </si>
  <si>
    <t>Pole Programs - Replace Tree Attachments</t>
  </si>
  <si>
    <t>System Hardening [Remote Grid]</t>
  </si>
  <si>
    <t>Situational Awareness and Forecasting Initiatives - Cameras</t>
  </si>
  <si>
    <t>Situational Awareness and Forecasting Initiatives - Satellite Fire Detection</t>
  </si>
  <si>
    <t>Seismic - Non-Red Flag Warning - Catastrophic Fires</t>
  </si>
  <si>
    <t>non-HFTD - Substation</t>
  </si>
  <si>
    <t>HFTD - Substation</t>
  </si>
  <si>
    <t>Other</t>
  </si>
  <si>
    <t>Animal contact</t>
  </si>
  <si>
    <t>Seismic - Red Flag Warning - Catastrophic Fires</t>
  </si>
  <si>
    <t>HFTD - Transmission - Tier 2 - 60/70 kV</t>
  </si>
  <si>
    <t>HFTD - Transmission - Tier 3 - 60/70 kV</t>
  </si>
  <si>
    <t>HFTD - Transmission - Zone 1 - 60/70 kV</t>
  </si>
  <si>
    <t>non-HFTD - Transmission - 115 kV or Lower</t>
  </si>
  <si>
    <t>non-HFTD - Transmission - 60/70 kV</t>
  </si>
  <si>
    <t>non-HFTD - Transmission - 230 kV or Higher</t>
  </si>
  <si>
    <t>HFTD - Transmission - Tier 2 - 115 kV or Lower</t>
  </si>
  <si>
    <t>HFTD - Transmission - Tier 3 - 115 kV or Lower</t>
  </si>
  <si>
    <t>HFTD - Transmission - Zone 1 - 115 kV or Lower</t>
  </si>
  <si>
    <t>HFTD - Transmission - Tier 2 - 230 kV or Higher</t>
  </si>
  <si>
    <t>HFTD - Transmission - Tier 3 - 230 kV or Higher</t>
  </si>
  <si>
    <t>HFTD - Transmission - Zone 1 - 230 kV or Higher</t>
  </si>
  <si>
    <t>Contact from object</t>
  </si>
  <si>
    <t>2021</t>
  </si>
  <si>
    <t>2022</t>
  </si>
  <si>
    <t>2023</t>
  </si>
  <si>
    <t>2024</t>
  </si>
  <si>
    <t>2025</t>
  </si>
  <si>
    <t>2026</t>
  </si>
  <si>
    <t>Branch (Not overhanging, &gt; 12ft)</t>
  </si>
  <si>
    <t>Branch (Not overhanging, 4-12ft)</t>
  </si>
  <si>
    <t>Branch (Not overhanging, Distance Unknown)</t>
  </si>
  <si>
    <t>Dead</t>
  </si>
  <si>
    <t>Fell into (Moderate-Severe defect)</t>
  </si>
  <si>
    <t>Fell into (No defect)</t>
  </si>
  <si>
    <t>Grow Into</t>
  </si>
  <si>
    <t>Other/Unknown</t>
  </si>
  <si>
    <t>Miles</t>
  </si>
  <si>
    <t>Balloon contact</t>
  </si>
  <si>
    <t>Other contact from object</t>
  </si>
  <si>
    <t>Vehicle contact</t>
  </si>
  <si>
    <t>Vegetation Contact</t>
  </si>
  <si>
    <t>Branch (Not overhanging, within 4ft)</t>
  </si>
  <si>
    <t>Fell into (slight defect)</t>
  </si>
  <si>
    <t>Contamination</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</si>
  <si>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</si>
  <si>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</si>
  <si>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</si>
  <si>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</si>
  <si>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</si>
  <si>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</si>
  <si>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</si>
  <si>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</si>
  <si>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</si>
  <si>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</si>
  <si>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</si>
  <si>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</si>
  <si>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</si>
  <si>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</si>
  <si>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</si>
  <si>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All Other</t>
  </si>
  <si>
    <t>Unknown</t>
  </si>
  <si>
    <t>Vandalism / Theft</t>
  </si>
  <si>
    <t>CC - Seismic Scenario</t>
  </si>
  <si>
    <t>Seismic Scenario</t>
  </si>
  <si>
    <t>Utility work / Operation</t>
  </si>
  <si>
    <t>Tier 3</t>
  </si>
  <si>
    <t>Tier 2</t>
  </si>
  <si>
    <t>Zone 1</t>
  </si>
  <si>
    <t>A</t>
  </si>
  <si>
    <t>B</t>
  </si>
  <si>
    <t>Tier 1</t>
  </si>
  <si>
    <t>Capital</t>
  </si>
  <si>
    <t>Exposure</t>
  </si>
  <si>
    <t>Camera/Satellite Impact Allocation</t>
  </si>
  <si>
    <t>NPV</t>
  </si>
  <si>
    <t>Allocation Factor</t>
  </si>
  <si>
    <t>Define a Customer Extrapolation Multiplier</t>
  </si>
  <si>
    <t>match</t>
  </si>
  <si>
    <t>x_match</t>
  </si>
  <si>
    <t>matching with other series</t>
  </si>
  <si>
    <t>y[i, j]= y[i-1, j] * x_match[i]/x_match[i-1]</t>
  </si>
  <si>
    <t>Year1</t>
  </si>
  <si>
    <t>Year2</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</si>
  <si>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</si>
  <si>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</si>
  <si>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</si>
  <si>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</si>
  <si>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</si>
  <si>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</si>
  <si>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</si>
  <si>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</si>
  <si>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</si>
  <si>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</si>
  <si>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</si>
  <si>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</si>
  <si>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</si>
  <si>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</si>
  <si>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</si>
  <si>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</si>
  <si>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</si>
  <si>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</si>
  <si>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</si>
  <si>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</si>
  <si>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</si>
  <si>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</si>
  <si>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</si>
  <si>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</si>
  <si>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</si>
  <si>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</si>
  <si>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</si>
  <si>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</si>
  <si>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</si>
  <si>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</si>
  <si>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</si>
  <si>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</si>
  <si>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</si>
  <si>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</si>
  <si>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</si>
  <si>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</si>
  <si>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</si>
  <si>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</si>
  <si>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</si>
  <si>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</si>
  <si>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</si>
  <si>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</si>
  <si>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</si>
  <si>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</si>
  <si>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</si>
  <si>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</si>
  <si>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</si>
  <si>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</si>
  <si>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</si>
  <si>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</si>
  <si>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</si>
  <si>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</si>
  <si>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</si>
  <si>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</si>
  <si>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</si>
  <si>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</si>
  <si>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</si>
  <si>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</si>
  <si>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</si>
  <si>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</si>
  <si>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</si>
  <si>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</si>
  <si>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</si>
  <si>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</si>
  <si>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</si>
  <si>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</si>
  <si>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</si>
  <si>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</si>
  <si>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</si>
  <si>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</si>
  <si>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</si>
  <si>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</si>
  <si>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</si>
  <si>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</si>
  <si>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</si>
  <si>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</si>
  <si>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</si>
  <si>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</si>
  <si>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</si>
  <si>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</si>
  <si>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</si>
  <si>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</si>
  <si>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</si>
  <si>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</si>
  <si>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</si>
  <si>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</si>
  <si>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</si>
  <si>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</si>
  <si>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</si>
  <si>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</si>
  <si>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</si>
  <si>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</si>
  <si>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</si>
  <si>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</si>
  <si>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</si>
  <si>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</si>
  <si>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</si>
  <si>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</si>
  <si>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</si>
  <si>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</si>
  <si>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</si>
  <si>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</si>
  <si>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</si>
  <si>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</si>
  <si>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</si>
  <si>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</si>
  <si>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</si>
  <si>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</si>
  <si>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</si>
  <si>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</si>
  <si>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</si>
  <si>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</si>
  <si>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</si>
  <si>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</si>
  <si>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</si>
  <si>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</si>
  <si>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</si>
  <si>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of tranche exposure</t>
  </si>
  <si>
    <t xml:space="preserve">Insufficient Capacity to Meet High Demand </t>
  </si>
  <si>
    <t>CPCTY</t>
  </si>
  <si>
    <t>Contract Management</t>
  </si>
  <si>
    <t>CTMGT</t>
  </si>
  <si>
    <t>Cyber Attack</t>
  </si>
  <si>
    <t>CYBER</t>
  </si>
  <si>
    <t>Program Type Options</t>
  </si>
  <si>
    <t>Failure of Electric Distribution Network Assets</t>
  </si>
  <si>
    <t>DNTWK</t>
  </si>
  <si>
    <t>Failure of Electric Distribution Overhead Assets</t>
  </si>
  <si>
    <t>DOVHD</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</si>
  <si>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</si>
  <si>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</si>
  <si>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</si>
  <si>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</si>
  <si>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</si>
  <si>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</si>
  <si>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</si>
  <si>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</si>
  <si>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</si>
  <si>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</si>
  <si>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</si>
  <si>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</si>
  <si>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</si>
  <si>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</si>
  <si>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</si>
  <si>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</si>
  <si>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</si>
  <si>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Safety</t>
  </si>
  <si>
    <t>Hazardous Material Release</t>
  </si>
  <si>
    <t>HZMAT</t>
  </si>
  <si>
    <t>Electric Reliability</t>
  </si>
  <si>
    <t>IT Asset Failure</t>
  </si>
  <si>
    <t>ITAFL</t>
  </si>
  <si>
    <t>Gas Reliability</t>
  </si>
  <si>
    <t>Large Uncontrolled Water Release (Dam Failure)</t>
  </si>
  <si>
    <t>LGUWR</t>
  </si>
  <si>
    <t>Loss of Containment on LNG/CNG Portable Equipment</t>
  </si>
  <si>
    <t>LNCNG</t>
  </si>
  <si>
    <t>Loss of Containment on Gas Distribution Main or Service</t>
  </si>
  <si>
    <t>LOCDM</t>
  </si>
  <si>
    <t>Bow Tie Element</t>
  </si>
  <si>
    <t>Loss of Containment on Gas Transmission Pipeline</t>
  </si>
  <si>
    <t>LOCTR</t>
  </si>
  <si>
    <t>Liquidity Shortage</t>
  </si>
  <si>
    <t>LQDTY</t>
  </si>
  <si>
    <t>COF</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</si>
  <si>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</si>
  <si>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</si>
  <si>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</si>
  <si>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</si>
  <si>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</si>
  <si>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</si>
  <si>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</si>
  <si>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</si>
  <si>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</si>
  <si>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</si>
  <si>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</si>
  <si>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</si>
  <si>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</si>
  <si>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</si>
  <si>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</si>
  <si>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</si>
  <si>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</si>
  <si>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</si>
  <si>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</si>
  <si>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</si>
  <si>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</si>
  <si>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</si>
  <si>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</si>
  <si>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</si>
  <si>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</si>
  <si>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</si>
  <si>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</si>
  <si>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</si>
  <si>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</si>
  <si>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</si>
  <si>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</si>
  <si>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</si>
  <si>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</si>
  <si>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</si>
  <si>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</si>
  <si>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</si>
  <si>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Unit</t>
  </si>
  <si>
    <t>HFTD - Distribution - Tier 2 - 1QU CoRE | 1QU LoRE</t>
  </si>
  <si>
    <t>HFTD - Distribution - Tier 2 - 1QU CoRE | 2QU LoRE</t>
  </si>
  <si>
    <t>HFTD - Distribution - Tier 2 - 1QU CoRE | 3QU LoRE</t>
  </si>
  <si>
    <t>HFTD - Distribution - Tier 2 - 1QU CoRE | 4QU LoRE</t>
  </si>
  <si>
    <t>HFTD - Distribution - Tier 2 - 1QU CoRE | 5QU LoRE</t>
  </si>
  <si>
    <t>HFTD - Distribution - Tier 2 - 2QU CoRE | 1QU LoRE</t>
  </si>
  <si>
    <t>HFTD - Distribution - Tier 2 - 2QU CoRE | 2QU LoRE</t>
  </si>
  <si>
    <t>HFTD - Distribution - Tier 2 - 2QU CoRE | 3QU LoRE</t>
  </si>
  <si>
    <t>Branch (OverHanging)</t>
  </si>
  <si>
    <t>HFTD - Distribution - Tier 2 - 2QU CoRE | 4QU LoRE</t>
  </si>
  <si>
    <t>HFTD - Distribution - Tier 2 - 2QU CoRE | 5QU LoRE</t>
  </si>
  <si>
    <t>HFTD - Distribution - Tier 2 - 3QU CoRE | 1QU LoRE</t>
  </si>
  <si>
    <t>HFTD - Distribution - Tier 2 - 3QU CoRE | 2QU LoRE</t>
  </si>
  <si>
    <t>HFTD - Distribution - Tier 2 - 3QU CoRE | 3QU LoRE</t>
  </si>
  <si>
    <t>HFTD - Distribution - Tier 2 - 3QU CoRE | 4QU LoRE</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</si>
  <si>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</si>
  <si>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</si>
  <si>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</si>
  <si>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</si>
  <si>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</si>
  <si>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</si>
  <si>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</si>
  <si>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</si>
  <si>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</si>
  <si>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</si>
  <si>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</si>
  <si>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</si>
  <si>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</si>
  <si>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</si>
  <si>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</si>
  <si>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</si>
  <si>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</si>
  <si>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HFTD - Distribution - Tier 3 - 2QU CoRE | 2QU LoRE</t>
  </si>
  <si>
    <t>HFTD - Distribution - Tier 3 - 2QU CoRE | 3QU LoRE</t>
  </si>
  <si>
    <t>HFTD - Distribution - Tier 3 - 2QU CoRE | 4QU LoRE</t>
  </si>
  <si>
    <t>Wire-to-wire contact</t>
  </si>
  <si>
    <t>Wire-to-wire contact / contamination</t>
  </si>
  <si>
    <t>HFTD - Distribution - Tier 3 - 2QU CoRE | 5QU LoRE</t>
  </si>
  <si>
    <t>HFTD - Distribution - Tier 3 - 3QU CoRE | 1QU LoRE</t>
  </si>
  <si>
    <t>HFTD - Distribution - Tier 3 - 3QU CoRE | 2QU LoRE</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</si>
  <si>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</si>
  <si>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</si>
  <si>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</si>
  <si>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</si>
  <si>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</si>
  <si>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</si>
  <si>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</si>
  <si>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</si>
  <si>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</si>
  <si>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</si>
  <si>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</si>
  <si>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</si>
  <si>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</si>
  <si>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</si>
  <si>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</si>
  <si>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</si>
  <si>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</si>
  <si>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Distribution - Zone 1 - All</t>
  </si>
  <si>
    <t>HFTD - Distribution - Tier 2 - All</t>
  </si>
  <si>
    <t>HFTD - Distribution - Tier 3 - All</t>
  </si>
  <si>
    <t>HFTD - Transmission - Tier 2 - All</t>
  </si>
  <si>
    <t>HFTD - Transmission - Tier 3 - All</t>
  </si>
  <si>
    <t>HFTD - Transmission - Zone 1 - All</t>
  </si>
  <si>
    <t>HFTD Line Miles</t>
  </si>
  <si>
    <t>HFTD Tranche % based on WMP BowTie</t>
  </si>
  <si>
    <t>Line Miles</t>
  </si>
  <si>
    <t>Asset Group</t>
  </si>
  <si>
    <t>PVRR Multiplier (no O&amp;M)</t>
  </si>
  <si>
    <t>Lifetime O&amp;M as % of PVRR</t>
  </si>
  <si>
    <t>Buildings</t>
  </si>
  <si>
    <t>Communications equipment</t>
  </si>
  <si>
    <t>Computer hardware</t>
  </si>
  <si>
    <t>Computer software</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</si>
  <si>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</si>
  <si>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</si>
  <si>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</si>
  <si>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</si>
  <si>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</si>
  <si>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</si>
  <si>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</si>
  <si>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</si>
  <si>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</si>
  <si>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</si>
  <si>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</si>
  <si>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</si>
  <si>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</si>
  <si>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</si>
  <si>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</si>
  <si>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</si>
  <si>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</si>
  <si>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7.3.4.6.1 Intrusive pole inspections - Distribution</t>
  </si>
  <si>
    <t>Expense</t>
  </si>
  <si>
    <t>Expense ($)</t>
  </si>
  <si>
    <t>Intrusive Pole Inspections - Distribution</t>
  </si>
  <si>
    <t>7.3.4.6.2 Intrusive pole inspections - Transmission</t>
  </si>
  <si>
    <t>7.3.4.7 LiDAR Inspections of Distribution Electric Lines and Equipment</t>
  </si>
  <si>
    <t>7.3.4.8 LiDAR Inspections of Transmission Electric Lines and Equipment</t>
  </si>
  <si>
    <t>7.3.4.13 Pole loading assessment program to determine safety factor</t>
  </si>
  <si>
    <t>7.3.4.16 Hydro Inspections, Enhanced, Substation</t>
  </si>
  <si>
    <t>Source:</t>
  </si>
  <si>
    <t>7.3.4.1</t>
  </si>
  <si>
    <t>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</si>
  <si>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7.3.4.1 Detailed inspections of distribution electric lines and equipment</t>
  </si>
  <si>
    <t>1 Year</t>
  </si>
  <si>
    <t>7.3.4.2</t>
  </si>
  <si>
    <t>7.3.4.3</t>
  </si>
  <si>
    <t>7.3.4.4</t>
  </si>
  <si>
    <t>Careful visual inspections of overhead electric transmission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</si>
  <si>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7.3.4.2 Detailed inspections of transmission electric lines and equipment</t>
  </si>
  <si>
    <t>BFT, BFX, BF2, BFZ</t>
  </si>
  <si>
    <t>Identifying and addressing deficiencies in inspections protocols and implementation by improving training and the evaluation of inspectors.</t>
  </si>
  <si>
    <t>7.3.4.3 Improvement of inspections</t>
  </si>
  <si>
    <t>BFH</t>
  </si>
  <si>
    <t>Inspections of overhead electric distribution lines, equipment, and right-of-way using infrared (heat-sensing) technology and cameras that can identify "hot spots", or conditions that indicate deterioration or potential equipment failures, of electrical equipment.</t>
  </si>
  <si>
    <t>7.3.4.4 Infrared inspections of distribution electric lines and equipment</t>
  </si>
  <si>
    <t>BFC</t>
  </si>
  <si>
    <t>7.3.4.12</t>
  </si>
  <si>
    <t>Simple visual inspections of overhead electric transmission lines and equipment that is designed to identify obvious structural problems and hazards. Patrol inspections may be carried out in the course of other company business.</t>
  </si>
  <si>
    <t>7.3.4.12 Patrol inspections of transmission electric lines and equipment</t>
  </si>
  <si>
    <t>BFU</t>
  </si>
  <si>
    <t>7.3.4.14</t>
  </si>
  <si>
    <t>Establishment and function of audit process to manage and confirm work completed by employees or contractors, including packaging QA/QC information for input to decision making and related integrated workforce management processes.</t>
  </si>
  <si>
    <t>7.3.4.14 Quality assurance / quality control of inspections</t>
  </si>
  <si>
    <t>In accordance with GO 174, inspection of substations performed by qualified persons and according to the frequency established by the utility, including record-keeping.</t>
  </si>
  <si>
    <t>7.3.4.15-T</t>
  </si>
  <si>
    <t>7.3.4.15-D</t>
  </si>
  <si>
    <t>7.3.4.15-T Substation inspections</t>
  </si>
  <si>
    <t>7.3.4.15-D Substation inspections</t>
  </si>
  <si>
    <t>Capital ($)</t>
  </si>
  <si>
    <t>MWC</t>
  </si>
  <si>
    <t>MAT</t>
  </si>
  <si>
    <t>BF</t>
  </si>
  <si>
    <t>BFB</t>
  </si>
  <si>
    <t>AM</t>
  </si>
  <si>
    <t>GC</t>
  </si>
  <si>
    <t>Tier</t>
  </si>
  <si>
    <t>RAMP Driver</t>
  </si>
  <si>
    <t>RAMP Subdriver</t>
  </si>
  <si>
    <t>RAMP Eff</t>
  </si>
  <si>
    <t>GRC driver</t>
  </si>
  <si>
    <t>GRC subdriver</t>
  </si>
  <si>
    <t>RAMP subdriver</t>
  </si>
  <si>
    <t>Eff</t>
  </si>
  <si>
    <t>3rd Party</t>
  </si>
  <si>
    <t>3rd Party - Other</t>
  </si>
  <si>
    <t>Animal</t>
  </si>
  <si>
    <t>3rd Party - Unknown</t>
  </si>
  <si>
    <t>Balloons</t>
  </si>
  <si>
    <t>Vehicle</t>
  </si>
  <si>
    <t>Equip Failure</t>
  </si>
  <si>
    <t>Capacitor Bank</t>
  </si>
  <si>
    <t>Conductor</t>
  </si>
  <si>
    <t>Crossarm</t>
  </si>
  <si>
    <t>Equip Failure - Other</t>
  </si>
  <si>
    <t>Branch (Overhanging)</t>
  </si>
  <si>
    <t>Equip Failure - Unknown</t>
  </si>
  <si>
    <t>Fuse</t>
  </si>
  <si>
    <t>Guy/Span Wire</t>
  </si>
  <si>
    <t>Insulator</t>
  </si>
  <si>
    <t>Lightning Arrestor</t>
  </si>
  <si>
    <t>Pole</t>
  </si>
  <si>
    <t>Recloser</t>
  </si>
  <si>
    <t>Sectionalizer</t>
  </si>
  <si>
    <t>Splice/Clamp/Connector</t>
  </si>
  <si>
    <t>Switch</t>
  </si>
  <si>
    <t>Transformer</t>
  </si>
  <si>
    <t>Voltage Regulator</t>
  </si>
  <si>
    <t>Unk or Other</t>
  </si>
  <si>
    <t>Unk or Other - Other</t>
  </si>
  <si>
    <t>Unk or Other - Unknown</t>
  </si>
  <si>
    <t>Vegetation</t>
  </si>
  <si>
    <t>Fell into (Slight defect)</t>
  </si>
  <si>
    <t>EO-WLDFR-3_RSE Input File</t>
  </si>
  <si>
    <t>RMC Channel</t>
  </si>
  <si>
    <t xml:space="preserve">Risk reduction not quantified. Foundational initiative, for which distinct financial and quantification data is not currently available. </t>
  </si>
  <si>
    <t>Projected # of Ignitions Prevented by Closed Distribution Overhead EC Inspection Tags</t>
  </si>
  <si>
    <t xml:space="preserve">Total Tags generated by Type * % of Exposure assigned to Distribution </t>
  </si>
  <si>
    <t>Tag find rate multiplier for reinspected DOH circuits--&gt;</t>
  </si>
  <si>
    <t>Non-HFTD (Tier 1)</t>
  </si>
  <si>
    <t>Distribution Overhead Miles (approx.)</t>
  </si>
  <si>
    <t>Tag % of total</t>
  </si>
  <si>
    <t xml:space="preserve">2021 Annual Work Scope </t>
  </si>
  <si>
    <t xml:space="preserve">2022 Annual Work Scope </t>
  </si>
  <si>
    <t>2022 Estimated Closed Tags</t>
  </si>
  <si>
    <t>Tag to outage Ratio</t>
  </si>
  <si>
    <t>2021 Estimated # Outages Prevented</t>
  </si>
  <si>
    <t>2022 Estimated # Outages Prevented</t>
  </si>
  <si>
    <t>2021 Estimated # Ignitions Prevented</t>
  </si>
  <si>
    <t>2022 Estimated # Ignitions Prevented</t>
  </si>
  <si>
    <t>E</t>
  </si>
  <si>
    <t>F</t>
  </si>
  <si>
    <t>H</t>
  </si>
  <si>
    <t>Total</t>
  </si>
  <si>
    <t>Tag find rate multiplier for reinspected DOH circuits--&gt;
Note: Used 2020 actual tags / 2019 actual tags found in Tier 3, then rounded down to 70%.
This is then assumed to be the multiplier for the next years, which is a conservative estimate to be updated with future year tag data.</t>
  </si>
  <si>
    <t>Tier 3 + Zone 1</t>
  </si>
  <si>
    <t>Total HFTD</t>
  </si>
  <si>
    <t>Total Distribution Overhead Miles</t>
  </si>
  <si>
    <t>Closed Tags</t>
  </si>
  <si>
    <t># ignitions avoided</t>
  </si>
  <si>
    <t>equals number of ignitions avoided+baseline frequency of ignitions</t>
  </si>
  <si>
    <t>Effectiveness percent</t>
  </si>
  <si>
    <t xml:space="preserve">Source file: </t>
  </si>
  <si>
    <t xml:space="preserve">File Location: </t>
  </si>
  <si>
    <t>2021 Completed ECs as of 01.02.22.xlsx</t>
  </si>
  <si>
    <t>WMP &gt; 2022 &gt; Tags Data</t>
  </si>
  <si>
    <t>2021 Total Tags</t>
  </si>
  <si>
    <t>Tab referenced:</t>
  </si>
  <si>
    <t>"Pivot"</t>
  </si>
  <si>
    <t>2021 Tag Find Rate (Tag/Distribution Overhead)</t>
  </si>
  <si>
    <t xml:space="preserve">2023 Annual Work Scope </t>
  </si>
  <si>
    <t xml:space="preserve"> 2021 Closed Tags</t>
  </si>
  <si>
    <t>2023 Estimated Closed Tags</t>
  </si>
  <si>
    <t>2023 Estimated # Outages Prevented</t>
  </si>
  <si>
    <t>2023 Estimated # Ignitions Prevented</t>
  </si>
  <si>
    <t>Projected # of Ignitions Prevented by Closed Distribution Overhead EC Patrol Tags</t>
  </si>
  <si>
    <t>Tier 2 + Zone1</t>
  </si>
  <si>
    <t>Freq of ignitions without control</t>
  </si>
  <si>
    <t>equals # ignitions avoided/Inherent freq of ignitions</t>
  </si>
  <si>
    <t>Priority</t>
  </si>
  <si>
    <t>Count of Notifictn</t>
  </si>
  <si>
    <t>Tier 1 Total</t>
  </si>
  <si>
    <t>Tier 2 Total</t>
  </si>
  <si>
    <t>Tier 3 Total</t>
  </si>
  <si>
    <t>Unknown Total</t>
  </si>
  <si>
    <t>Zone 1 Total</t>
  </si>
  <si>
    <t>Grand Total</t>
  </si>
  <si>
    <t>Column23</t>
  </si>
  <si>
    <t>Column24</t>
  </si>
  <si>
    <t>Column25</t>
  </si>
  <si>
    <t>Column26</t>
  </si>
  <si>
    <t>2020 Tranche Average Effectiveness</t>
  </si>
  <si>
    <t>LoRE Reduction per Unit Tranche Exposure 2020</t>
  </si>
  <si>
    <t>CoRE Reduction per Unit Tranche Exposure 2020</t>
  </si>
  <si>
    <t>Column30</t>
  </si>
  <si>
    <t>Column31</t>
  </si>
  <si>
    <t>Column32</t>
  </si>
  <si>
    <t>Column33</t>
  </si>
  <si>
    <t>Column34</t>
  </si>
  <si>
    <t>Column37</t>
  </si>
  <si>
    <t>Column38</t>
  </si>
  <si>
    <t>Column39</t>
  </si>
  <si>
    <t>Freq Risk Reduction per Unit Tranche Exposure 2020</t>
  </si>
  <si>
    <t>Conseq Risk Reduction per Unit Tranche Exposure 2020</t>
  </si>
  <si>
    <t>Risk Reduction per Unit Tranche Exposure 2020</t>
  </si>
  <si>
    <t>Column42</t>
  </si>
  <si>
    <t>Column43</t>
  </si>
  <si>
    <t>2020 Program Freq Reduction</t>
  </si>
  <si>
    <t>2020 Program Freq Risk Reduction</t>
  </si>
  <si>
    <t>2020 Program Conseq Risk Reduction</t>
  </si>
  <si>
    <t>2020 Program Risk Reduction</t>
  </si>
  <si>
    <t>2020-2022 Program Freq Reduction NPV</t>
  </si>
  <si>
    <t>2020-2022 Program Risk Reduction NPV</t>
  </si>
  <si>
    <t>2020-2022 Program RSE</t>
  </si>
  <si>
    <t>2020-2022 Capital Cost NPV with PVRR ($M)</t>
  </si>
  <si>
    <t>2020-2022 Expense Cost NPV ($M)</t>
  </si>
  <si>
    <t>2020-2022 Total Cost NPV ($M)</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</si>
  <si>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</si>
  <si>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</si>
  <si>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</si>
  <si>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</si>
  <si>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</si>
  <si>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</si>
  <si>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</si>
  <si>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</si>
  <si>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 xml:space="preserve">NPV Risk Reduction - 2023-2026 Total </t>
  </si>
  <si>
    <t>Risk Spend Eff - 2020</t>
  </si>
  <si>
    <t>Risk Spend Eff - 2021</t>
  </si>
  <si>
    <t>Risk Spend Eff - 2022</t>
  </si>
  <si>
    <t>Risk Spend Eff - 2023</t>
  </si>
  <si>
    <t>Risk Spend Eff - 2024</t>
  </si>
  <si>
    <t>Risk Spend Eff - 2025</t>
  </si>
  <si>
    <t>Risk Spend Eff - 2026</t>
  </si>
  <si>
    <t xml:space="preserve">Risk Spend Eff - 2020-2022 Total </t>
  </si>
  <si>
    <t xml:space="preserve">Risk Spend Eff - 2023-2026 Total </t>
  </si>
  <si>
    <t>NPV Capital Cost ($M) - 2020-2022</t>
  </si>
  <si>
    <t>NPV Expense Cost ($M) - 2020-2022</t>
  </si>
  <si>
    <t>NPV Cost ($M) - 2020-2022</t>
  </si>
  <si>
    <t xml:space="preserve">NPV Freq Reduction - 2020-2022 </t>
  </si>
  <si>
    <t>NPV Expense Cost ($M) - 2023-2026</t>
  </si>
  <si>
    <t>NPV Cost ($M) - 2023-2026</t>
  </si>
  <si>
    <t xml:space="preserve">NPV Freq Reduction - 2023-2026 </t>
  </si>
  <si>
    <t>Detailed inspections of distribution electric lines and equipment</t>
  </si>
  <si>
    <t>Detailed inspections of transmission electric lines and equipment</t>
  </si>
  <si>
    <t>Improvement of inspections</t>
  </si>
  <si>
    <t>Infrared inspections of distribution electric lines and equipment</t>
  </si>
  <si>
    <t>Infrared inspections of transmission electric lines and equipment</t>
  </si>
  <si>
    <t>Intrusive pole inspections</t>
  </si>
  <si>
    <t>Patrol inspections of distribution electric lines and equipment</t>
  </si>
  <si>
    <t>Patrol inspections of transmission electric lines and equipment</t>
  </si>
  <si>
    <t>Pole loading assessment program to determine safety factor</t>
  </si>
  <si>
    <t>Quality assurance / quality control of inspections</t>
  </si>
  <si>
    <t>Substation inspections, Enhanced Transmission, Substation</t>
  </si>
  <si>
    <t>Substation inspections, Enhanced Distribution, Substation</t>
  </si>
  <si>
    <t>Filters used:</t>
  </si>
  <si>
    <t>Keyword "INSP" used within 'Notification User Status' column to filter our Inspection EC tags</t>
  </si>
  <si>
    <t>Allocating "Unknown" between different tiers:</t>
  </si>
  <si>
    <t>Percent allocation by Priority</t>
  </si>
  <si>
    <t>New tag count after allocation of "Unknown" tags:</t>
  </si>
  <si>
    <t>Keyword "PATR" used within 'Notification User Status' column to filter our Inspection EC tags</t>
  </si>
  <si>
    <t>2021 Closed Tags</t>
  </si>
  <si>
    <t>Projected # of Ignitions Prevented by Closed Transmission Overhead LC Inspection Tags</t>
  </si>
  <si>
    <t xml:space="preserve">Total Tags generated by Type * % of Exposure assigned to Transmission </t>
  </si>
  <si>
    <t>Tag find rate multiplier for reinspected TOH circuits--&gt;</t>
  </si>
  <si>
    <t xml:space="preserve">Transmission Overhead Annual Ignition to Outage Rate--&gt;
19 ignitions out of 770 Outages due to Equipment Failure sub-driver in all Transmission Overheads from 2015-2019
</t>
  </si>
  <si>
    <t>Transmission Overhead Miles (approx.)</t>
  </si>
  <si>
    <t>2020 Tag Find Rate (tag/Transmission Overhead)</t>
  </si>
  <si>
    <t>Tag find rate multiplier for reinspected Transmission Overheads--&gt;</t>
  </si>
  <si>
    <t>The total line miles worked in a year</t>
  </si>
  <si>
    <t>Total Transmission Overhead Miles</t>
  </si>
  <si>
    <t>The percentage of line miles worked in a year</t>
  </si>
  <si>
    <t>Baseline freq of ignitions due to equipment failure in HFTD &amp; Non-HFTD Transmission Overheads</t>
  </si>
  <si>
    <t>per year, based on 2015-2019 data (HFTD &amp; Non-HFTD)</t>
  </si>
  <si>
    <t xml:space="preserve"># of Transmission Overheads inspected (scope of work) </t>
  </si>
  <si>
    <t>2021 T-Line.xlsx</t>
  </si>
  <si>
    <t>Status = "INSP", Notificaiton User Status = "COMP"</t>
  </si>
  <si>
    <t>Projected # of Ignitions Prevented by Closed Transmission Overhead LC Patrol Tags</t>
  </si>
  <si>
    <t>Total line miles worked every year</t>
  </si>
  <si>
    <t>Percentage of line miles worked every year</t>
  </si>
  <si>
    <t>Baseline freq of ignitions due to equipment failure in Transmission Overheads</t>
  </si>
  <si>
    <t>per year, based on 2015-2019 data (HFTD &amp; Non HFTD)</t>
  </si>
  <si>
    <t>Status = "PATR", Notificaiton User Status = "COMP"</t>
  </si>
  <si>
    <t>2021 Tag Find Rate (Tag/Transmission Overhead)</t>
  </si>
  <si>
    <t>Count of Notification No</t>
  </si>
  <si>
    <t>Column Labels</t>
  </si>
  <si>
    <t>Row Labels</t>
  </si>
  <si>
    <t>LC</t>
  </si>
  <si>
    <t>(blank)</t>
  </si>
  <si>
    <t>High Fire Risk Area</t>
  </si>
  <si>
    <t>None</t>
  </si>
  <si>
    <t>T2/3A</t>
  </si>
  <si>
    <t>Tier 2 - Elevated</t>
  </si>
  <si>
    <t>Tier 3 - Extreme</t>
  </si>
  <si>
    <t>#N/A</t>
  </si>
  <si>
    <t>Allocating "#N/A" between different tiers:</t>
  </si>
  <si>
    <t>* Assumption: None = Tier 1 as Financials indicate Tier 1 having 69.6% allocation</t>
  </si>
  <si>
    <t>* Assumption: T2/3A included into Tier 2. Financials indicate Tier 2 having 23.3%. Sum of T2/3A+Tier 2 = 22%</t>
  </si>
  <si>
    <t>2021 Substation.xlsx</t>
  </si>
  <si>
    <t>Created new sheet in local file</t>
  </si>
  <si>
    <t>Table can be recreated using:</t>
  </si>
  <si>
    <t xml:space="preserve">Notification User Status                                                                                          </t>
  </si>
  <si>
    <t>(Multiple Items)</t>
  </si>
  <si>
    <t>(All)</t>
  </si>
  <si>
    <t>TER0</t>
  </si>
  <si>
    <t>TER2</t>
  </si>
  <si>
    <t>TER3</t>
  </si>
  <si>
    <t xml:space="preserve">All Substations </t>
  </si>
  <si>
    <t>D Substation: Tier 1</t>
  </si>
  <si>
    <t>D Substation: Tier 2</t>
  </si>
  <si>
    <t>D Substation: Tier 3</t>
  </si>
  <si>
    <t>D Substation: T2 &amp; T3</t>
  </si>
  <si>
    <t>T Substation: Tier 1</t>
  </si>
  <si>
    <t>T Substation: Tier 2</t>
  </si>
  <si>
    <t>T Substation: Tier 3</t>
  </si>
  <si>
    <t>T Substation: T2 &amp; T3</t>
  </si>
  <si>
    <t xml:space="preserve">Total: Tier 1 </t>
  </si>
  <si>
    <t>Total: Tier 2</t>
  </si>
  <si>
    <t>Total: Tier 3</t>
  </si>
  <si>
    <t>Total: T3 &amp; T2</t>
  </si>
  <si>
    <t>Total: All</t>
  </si>
  <si>
    <t>Count</t>
  </si>
  <si>
    <t>% of total</t>
  </si>
  <si>
    <t>Based on Distribution Substation or Transmission Substation</t>
  </si>
  <si>
    <t>D-Non-HFTD</t>
  </si>
  <si>
    <t>D-HFTD</t>
  </si>
  <si>
    <t>T-Non-HFTD</t>
  </si>
  <si>
    <t>T-HFTD</t>
  </si>
  <si>
    <t xml:space="preserve">Projected # of ignitions prevented by Substation (Transmission) Inspection Tags </t>
  </si>
  <si>
    <t xml:space="preserve">Substation Annual Ignition to Outage Rate--&gt;
Source: Final-0200901_Final Substation Risk Assessment
4 ignitions out of 225 Outages due to Equipment Failure sub-driver in all Substations from 2015-2019
</t>
  </si>
  <si>
    <t># of Transmission Substations</t>
  </si>
  <si>
    <t>2020 Tag Find Rate (tag/substation)</t>
  </si>
  <si>
    <t>2021 Estimated Tags to be found</t>
  </si>
  <si>
    <t>2022 Estimated Tags to be found</t>
  </si>
  <si>
    <t>E - Schd Compl Yr 0</t>
  </si>
  <si>
    <t>A - Immed/Safety</t>
  </si>
  <si>
    <t>B - Urgt Compliance</t>
  </si>
  <si>
    <t>F - Schd Compl Yr 1+</t>
  </si>
  <si>
    <t>2023 Estimated Tags to be found</t>
  </si>
  <si>
    <t>Total Transmission Substations:</t>
  </si>
  <si>
    <t>The number of Transmission substations worked annually</t>
  </si>
  <si>
    <t>The % of Transmission substations worked annually</t>
  </si>
  <si>
    <t>Baseline freq of ignitions due to equipment failure in Substations</t>
  </si>
  <si>
    <t>per year, based on 2015 - 2019 data (4 ignitions in 5 years)</t>
  </si>
  <si>
    <t xml:space="preserve"># of Substations inspected (scope of work) </t>
  </si>
  <si>
    <t xml:space="preserve">Tags found </t>
  </si>
  <si>
    <t xml:space="preserve">Projected # of ignitions prevented by Substation (Distribution) Inspection Tags </t>
  </si>
  <si>
    <t># of Distribution Substations</t>
  </si>
  <si>
    <t>Total Distribution Substations</t>
  </si>
  <si>
    <t>* None is Tier 1</t>
  </si>
  <si>
    <t>7.3.4.11</t>
  </si>
  <si>
    <t>7.3.4.11 Patrol inspections of distribution electric lines and equipment</t>
  </si>
  <si>
    <t>In accordance with GO 165, simple visual inspections of overhead electric distribution lines and equipment that is designed to identify obvious structural problems and hazards. Patrol inspections may be carried out in the course of other company business.</t>
  </si>
  <si>
    <t>Projected # of Ignitions Prevented by Distribution Infrared Inspection Tags</t>
  </si>
  <si>
    <t>Percentage difference:</t>
  </si>
  <si>
    <t>Difference from previous WMP submission:</t>
  </si>
  <si>
    <t>Difference from previous GRC submission:</t>
  </si>
  <si>
    <t>NPV Capital Cost with PVRR ($M) - 2023-2026</t>
  </si>
  <si>
    <t>Inspections - Distribution Overhead</t>
  </si>
  <si>
    <t>Patrols and Inspections - Substation</t>
  </si>
  <si>
    <t>Infrared Inspections - Distribution Overhead</t>
  </si>
  <si>
    <t>inf</t>
  </si>
  <si>
    <t>Transmission Substations Tag Counts</t>
  </si>
  <si>
    <t>Dist</t>
  </si>
  <si>
    <t>G</t>
  </si>
  <si>
    <t>n/a</t>
  </si>
  <si>
    <t>T</t>
  </si>
  <si>
    <t>T1</t>
  </si>
  <si>
    <t>T2</t>
  </si>
  <si>
    <t>T3</t>
  </si>
  <si>
    <t>Planned Substation Inspections (Source: 2021 Wildfire Mitigation Plan)</t>
  </si>
  <si>
    <t>=(% of T or D substation*total planned substation)/total substation</t>
  </si>
  <si>
    <t xml:space="preserve">Distribution Overhead Annual Ignition to Outage Rate--&gt;
 due to Equipment Failure sub-driver in all Distribution Overheads from 2015-2020
</t>
  </si>
  <si>
    <t>In 2020 - 2023 - Tier 3 &amp; Tier 2 will be inspected every 3 years, and Tier 1 will be inspected every 10 years. Assumed Buffer Zone is part of Zone 1</t>
  </si>
  <si>
    <t>Effectiveness per 100 miles inspected</t>
  </si>
  <si>
    <t>EO-WLDFR-3_RSE Input File.xlsx</t>
  </si>
  <si>
    <t>WMP &gt; 2022 &gt; GRC Filing</t>
  </si>
  <si>
    <t xml:space="preserve">*Figures in Tier 1 include Substations listed as "adjacent" to HFTD areas in the 2021 WMP. </t>
  </si>
  <si>
    <t>2022-26 figures assume similar work scope to 2020-2021, per the WMP</t>
  </si>
  <si>
    <t>Effectiveness per substation inspected</t>
  </si>
  <si>
    <t>Tab Referenced:</t>
  </si>
  <si>
    <t>C003 - Exposure</t>
  </si>
  <si>
    <t>2021 Completed ECs as of 01.22.22.xlsx</t>
  </si>
  <si>
    <t>Create Pivot Table using filters:</t>
  </si>
  <si>
    <t>Pivot:</t>
  </si>
  <si>
    <t>See Tab "7.3.4.15-T_Effectiveness Source" in this file</t>
  </si>
  <si>
    <t>2020 Total Tags</t>
  </si>
  <si>
    <t>2021 Estimated Closed Tags</t>
  </si>
  <si>
    <t xml:space="preserve">2020 Annual Work Scope </t>
  </si>
  <si>
    <t>2020 Estimated # Outages Prevented</t>
  </si>
  <si>
    <t>2020 Estimated # Ignitions Prevented</t>
  </si>
  <si>
    <t>2020 Estimated Tags to be found</t>
  </si>
  <si>
    <t>Work done</t>
  </si>
  <si>
    <t>2020 Total Poles Worked</t>
  </si>
  <si>
    <t>Pole % of Total</t>
  </si>
  <si>
    <t>2020 Pole Find Rate (pole/mile)</t>
  </si>
  <si>
    <t>2020 Annual Work Scope</t>
  </si>
  <si>
    <t>2021 Annual Work Scope</t>
  </si>
  <si>
    <t>2022 Annual Work Scope</t>
  </si>
  <si>
    <t>2020 Poles Found</t>
  </si>
  <si>
    <t>2021 Estimated Poles to be found</t>
  </si>
  <si>
    <t>2022 Estimated Poles to be found</t>
  </si>
  <si>
    <t>Work done to outage ratio</t>
  </si>
  <si>
    <t>Reinforcement</t>
  </si>
  <si>
    <t>Projected # of Ignitions Prevented by Intrusive Pole Inspections</t>
  </si>
  <si>
    <t xml:space="preserve">Per SME, 238,258 poles were inspected in 2020 with 4% of inspected poles needing replacement/reinforcement (2% each). </t>
  </si>
  <si>
    <t>2015-2020 Pole-related HFTD &amp; Non-HFTD Distribution Ignition to Outage Rate--&gt;
81 pole-related ignitions/4698 pole-related outages</t>
  </si>
  <si>
    <t>Effectiveness per 100 poles inspected</t>
  </si>
  <si>
    <t>GRC 2023 results:</t>
  </si>
  <si>
    <t xml:space="preserve">Previous WMP submission:
</t>
  </si>
  <si>
    <t>Situational Awareness and Forecasting Initiatives - Cameras [Control]</t>
  </si>
  <si>
    <t>Situational Awareness and Forecasting Initiatives - Partial Voltage Technologies [Control]</t>
  </si>
  <si>
    <t>Situational Awareness and Forecasting Initiatives - Partial Voltage Technologies</t>
  </si>
  <si>
    <t>Vegetation Management - Distribution Overhead</t>
  </si>
  <si>
    <t>Vegetation Management - CEMA/Tree Mortality</t>
  </si>
  <si>
    <t>Pole Replacement</t>
  </si>
  <si>
    <t>Intrusive Wood Pole Inspection Program</t>
  </si>
  <si>
    <t>Overloaded Pole Replacements</t>
  </si>
  <si>
    <t>Equipment Maintenance and Replacement – Distribution Overhead</t>
  </si>
  <si>
    <t>Animal Abatement</t>
  </si>
  <si>
    <t>Pole Restoration Program</t>
  </si>
  <si>
    <t>Proactive Asset Replacement - Ground Grid</t>
  </si>
  <si>
    <t>Substation Proactive Asset Replacement - Breakers</t>
  </si>
  <si>
    <t>Substation Proactive Asset Replacement - Switches</t>
  </si>
  <si>
    <t>Substation Proactive Asset Replacement - Switchgear</t>
  </si>
  <si>
    <t>Substation Proactive Asset Replacement - Insulators</t>
  </si>
  <si>
    <t>Substation Proactive Asset Replacement - Batteries</t>
  </si>
  <si>
    <t>Substation Proactive Asset Replacement - Transformer</t>
  </si>
  <si>
    <t>Substation Security Enhancements</t>
  </si>
  <si>
    <t>Fire Protection / Fire Suppression Systems Substation</t>
  </si>
  <si>
    <t>Vegetation Management - Substation</t>
  </si>
  <si>
    <t>Justification for the difference:</t>
  </si>
  <si>
    <t xml:space="preserve">Source file location: </t>
  </si>
  <si>
    <t>WMP -&gt; 2022 -&gt; Financials</t>
  </si>
  <si>
    <t>Enhanced Inspections Distribution</t>
  </si>
  <si>
    <t xml:space="preserve">2021-2022, Tier 3 &amp; Zone 1 are inspected annually, and Tier 2 is inspected every 3 years. 
For 2023 onwards, Tier 3 &amp; Zone 1 are inspected every 3 years, and Tier 2 is inspected every 4 years. </t>
  </si>
  <si>
    <t xml:space="preserve">Tier 1 is inspected every 5 years. </t>
  </si>
  <si>
    <t>P:\EAS\WMP 2022\Test Run</t>
  </si>
  <si>
    <t>Effectiveness per mile inspected</t>
  </si>
  <si>
    <t>Non-HFTD Distribution Overhead Annual Ignition to Outage Rate--&gt;
Due to Equipment Failure - 530 ignitions/40919 outages</t>
  </si>
  <si>
    <t xml:space="preserve">Distribution Overhead Annual Ignition to Outage Rate--&gt;
130 ignitions out of 11479 Outages due to Equipment Failure sub-driver in all Distribution Overheads from 2015-2020
</t>
  </si>
  <si>
    <t>Effectiveness per mile inspected (HFTD)</t>
  </si>
  <si>
    <t>Effectiveness per mile inspected (non-HFTD)</t>
  </si>
  <si>
    <t>Choosing Exposure Unit in Program Exposure tab</t>
  </si>
  <si>
    <t>Tier 3 Detailed Inspections are done annually</t>
  </si>
  <si>
    <t>Tier 2 Detailed Inspections are on a 3 year cycle</t>
  </si>
  <si>
    <t>Zone 1 Detailed Inspections are done annually.</t>
  </si>
  <si>
    <t>Non-HFTD Detailed Inspections is on a 5 year cycle</t>
  </si>
  <si>
    <t xml:space="preserve">Choosing Work Unit in Program Exposure tab to align with GRC. </t>
  </si>
  <si>
    <t>Enhanced Inspections Transmission</t>
  </si>
  <si>
    <t xml:space="preserve">Per the SME, Infrared inspections are done on a 3-year cycle in HFTD, and 10-year cycle in non-HFTD areas. Since the effectiveness is calculated over 100 miles, divided the final exposure value by 100.
</t>
  </si>
  <si>
    <t>Infrared Inspections (Distribution)</t>
  </si>
  <si>
    <t>2020 Tag Find Rate (tag/Distribution Overhead)</t>
  </si>
  <si>
    <t>2020 Closed Tags</t>
  </si>
  <si>
    <t>2020 Estimated Closed Tags</t>
  </si>
  <si>
    <t>2023 Annual Work Scope</t>
  </si>
  <si>
    <t>2024 Annual Work Scope</t>
  </si>
  <si>
    <t>2025 Annual Work Scope</t>
  </si>
  <si>
    <t>2026 Annual Work Scope</t>
  </si>
  <si>
    <t>7.3.4.5</t>
  </si>
  <si>
    <t>7.3.4.5 Infrared inspections of transmission electric lines and equipment</t>
  </si>
  <si>
    <t>BFV</t>
  </si>
  <si>
    <t>Inspections of overhead electric transmission lines, equipment, and right-of-way using infrared (heat-sensing) technology and cameras that can identify "hot spots", or conditions that indicate deterioration or potential equipment failures, of electrical equipment.</t>
  </si>
  <si>
    <t>Refer to tab 7.3.4.5_Effectiveness</t>
  </si>
  <si>
    <t>Tier 3 transmission infrared inspections are done annually. No tags found in 2020.</t>
  </si>
  <si>
    <t>Tier 2 &amp; zone 1 distribution infrared inspections are done on a 3-year cycle</t>
  </si>
  <si>
    <t>Non-HFTD transmission infrared inspections are on a 5-year cycle</t>
  </si>
  <si>
    <t>Infrared Inspections (Transmission)</t>
  </si>
  <si>
    <t xml:space="preserve"> Projected # of Ignitions Prevented by Transmission IR Inspection Tags</t>
  </si>
  <si>
    <t>Distribution Overhead Poles (approx.)</t>
  </si>
  <si>
    <t>Number of poles expected to be inspected</t>
  </si>
  <si>
    <t>HFTD Summary</t>
  </si>
  <si>
    <t>Pole Count</t>
  </si>
  <si>
    <t>Non-HFTD</t>
  </si>
  <si>
    <t>2021 poles are broken down based on % Tranches (# of poles * the tranche breakdown). Assumed 2022-2026 have the same % of poles in each tranche</t>
  </si>
  <si>
    <t>Per SME (Jack D'Angelo in WMP), out of all 2021 poles = 47.7k T2, 32.6k T3.</t>
  </si>
  <si>
    <t xml:space="preserve"> (Per SME, round HFTD to 650k, and total poles to 2.3M)</t>
  </si>
  <si>
    <t>Poles broken down based on HFTD &amp; Non-HFTD tranches</t>
  </si>
  <si>
    <t>%</t>
  </si>
  <si>
    <t>HFTD</t>
  </si>
  <si>
    <t>Source file:</t>
  </si>
  <si>
    <t>GRC 2023 filing</t>
  </si>
  <si>
    <t>Number of poles tested and treated</t>
  </si>
  <si>
    <t>100 poles tested and treated</t>
  </si>
  <si>
    <t>Refer tab '7.3.6.1_Exposure'</t>
  </si>
  <si>
    <t>GA</t>
  </si>
  <si>
    <t>Risk reduction not quantified. Initiative does not currently capture data determined to be usable for RSE calculation.</t>
  </si>
  <si>
    <t>GAS</t>
  </si>
  <si>
    <t>7.3.4.9</t>
  </si>
  <si>
    <t>7.3.4.10</t>
  </si>
  <si>
    <t>7.3.4.9 Other discretionary inspection of distribution electric lines and equipment, beyond inspections mandated by rules and regulations</t>
  </si>
  <si>
    <t>7.3.4.10 Other discretionary inspection of transmission electric lines and equipment, beyond inspections mandated by rules and regulations</t>
  </si>
  <si>
    <t>AB#, 93V</t>
  </si>
  <si>
    <t>Inspections of overhead electric distribution lines, equipment, and right‑of‑way that exceed or otherwise go beyond those mandated by rules and regulations, including GO 165, in terms of frequency, inspection checklist requirements or detail, analysis of and response to problems identified, or other aspects of inspection or records kept.</t>
  </si>
  <si>
    <t>Inspections of overhead transmission lines, equipment, and right‑of‑way that exceed or otherwise go beyond those mandated by rules and regulations, including GO165, in terms of frequency, inspection checklist requirements or detail, analysis of and response to problems identified, or other aspects of inspection or records kept.</t>
  </si>
  <si>
    <t>Refer tab 7.3.4.11_Effectiveness</t>
  </si>
  <si>
    <t>Non-HFTD Patrols - every year when there's no inspections on urban areas &amp; every other year when there's no inspections in rural areas.
Took 2021 units assumption (from SME) of 46.3% of Non-HFTD is urban, and 53.7% of Non-HFTD is rural. 
Exposure: (urban % * Non-HFTD miles * frequency of urban patrols)+(rural % * Non-HFTD miles * frequency of rural patrols) / total Non-HFTD miles</t>
  </si>
  <si>
    <t>From 2023 onwards:
Tier 2 - 3 patrols in 4 years, 
Tier 3 - 2 patrols in 3 years,
Tier 2 (HFTD)- 2 patrols in 3 years, 
Non-HFTD - 4 patrols in 5 years</t>
  </si>
  <si>
    <t>Tier 2 (HFTD)- 2 patrols in 3 years</t>
  </si>
  <si>
    <t>From 2023 onwards:</t>
  </si>
  <si>
    <t>Tier 2 - 3 patrols in 4 years</t>
  </si>
  <si>
    <t>Tier 3 - 2 patrols in 3 years</t>
  </si>
  <si>
    <t>Non-HFTD - 4 patrols in 5 years</t>
  </si>
  <si>
    <t>Urban Non-HFTD</t>
  </si>
  <si>
    <t>Rural Non-HFTD</t>
  </si>
  <si>
    <t>Number of miles patrolled</t>
  </si>
  <si>
    <t>Non-HFTD Patrols - every year when there's no inspections on urban areas &amp; every other year when there's no inspections in rural areas.
Took 2021 units assumption (from SME) of 46.3% of Non-HFTD is urban, and 53.7% of Non-HFTD is rural. 
Exposure: (urban % * frequency of urban patrols)+(rural % * frequency of rural patrols) * Total Non-HFTD miles</t>
  </si>
  <si>
    <t>Frequency of Urban Patrols</t>
  </si>
  <si>
    <t>Frequency of Rural Patrols</t>
  </si>
  <si>
    <t>Patrol inspections of Distribution</t>
  </si>
  <si>
    <t>Miles. Aligning exposure calculations to effectiveness, since effectiveness is defined per 100 miles</t>
  </si>
  <si>
    <t xml:space="preserve">Non-HFTD Distribution Overhead Annual Ignition to Outage Rate--&gt;
Due to Equipment Failure </t>
  </si>
  <si>
    <t>Effectiveness per 100 miles patrolled</t>
  </si>
  <si>
    <t>Refer tab 7.3.4.12_Effectiveness</t>
  </si>
  <si>
    <t>Tier 2 - 2 patrols in 3 years, Non-HFTD - 4 patrols in 5 years</t>
  </si>
  <si>
    <t>Patrol inspections of Transmission</t>
  </si>
  <si>
    <t>Risk reduction not quantified. Foundational Initiative, for which distinct financial and quantification data not currently available.</t>
  </si>
  <si>
    <t>All inputs same as GRC. Adjusting the Effectiveness.</t>
  </si>
  <si>
    <t>Count of Substations by Tier:</t>
  </si>
  <si>
    <t>Percentage allocation by Tier:</t>
  </si>
  <si>
    <t>Substation Exposure:</t>
  </si>
  <si>
    <t>D Substation HFTD</t>
  </si>
  <si>
    <t>D Substation non-HFTD</t>
  </si>
  <si>
    <t>Count of Substations inspected</t>
  </si>
  <si>
    <t>Refer tab '7.3.4.15_Exposure'</t>
  </si>
  <si>
    <t>Substation Inspections Distribution (Enhanced + Station Reads)</t>
  </si>
  <si>
    <t>GC5, GCD</t>
  </si>
  <si>
    <t xml:space="preserve">Substation Annual Ignition to Outage Rate--&gt;
2 ignitions out of 342 Outages due to Equipment Failure sub-driver in all Substations from 2015-2020
</t>
  </si>
  <si>
    <t xml:space="preserve">Substation Annual Ignition to Outage Rate--&gt;
3 ignitions out of 428 Outages due to Equipment Failure sub-driver in all Substations from 2015-2020
</t>
  </si>
  <si>
    <t>Refer tab '7.3.4.15-D_Effectiveness'</t>
  </si>
  <si>
    <t>Given the program exposure calculation methodology, this program intends to control the inherent risk within a given year. The program will work on different units in the subsequent years and address the inherent risk for that particular year, i.e., avoid failures leading to an outage of those chosen units and the baseline risk.</t>
  </si>
  <si>
    <t>Substation Inspections Transmission (Enhanced + Station Reads)</t>
  </si>
  <si>
    <t>AM7, AMD</t>
  </si>
  <si>
    <t>Refer tab '7.3.4.15-T_Effectiveness'</t>
  </si>
  <si>
    <t xml:space="preserve">IG#
</t>
  </si>
  <si>
    <t>7.3.4.15-T Substation inspectionsWLDFREquipment / facility failureAggregated</t>
  </si>
  <si>
    <t xml:space="preserve">Run Complete for 7.3.4.15-T Substation inspections.
</t>
  </si>
  <si>
    <t>2021 miles</t>
  </si>
  <si>
    <t>Total Units</t>
  </si>
  <si>
    <t>Unit Cost</t>
  </si>
  <si>
    <t>2022 WMP MASTER financials reach out v7.xlsx</t>
  </si>
  <si>
    <t>Costs are different between GRC and current WMP. Effectivness increased from 0.2% to 0.5%.</t>
  </si>
  <si>
    <t>Effectiveness decreased due to a decrease in closed tag count. Costs are different compared to previous WMP.</t>
  </si>
  <si>
    <t>Costs are slightly different. All other inputs same as GRC.</t>
  </si>
  <si>
    <t>Methodology and data same as previous WMP submission. Costs are slightly different.</t>
  </si>
  <si>
    <t>From GRC 2023 filing:</t>
  </si>
  <si>
    <t>Count of poles and costs are slightly different for year 2021</t>
  </si>
  <si>
    <t>Costs are different compared to GRC. Small increase in effectiveness due to an increase in the count of tags</t>
  </si>
  <si>
    <t>Cost are different compared to previous WMP. The effectiveness increased significantly due to the increase in the number of closed tags.</t>
  </si>
  <si>
    <t>Costs are different, however units forecasted remain same as GRC.</t>
  </si>
  <si>
    <t>Same methodology as previous WMP. Cost are different compared to previous WMP, however exposure remains the same. Count of closed LC tags increased. Was applied to all risk drivers last time, but made a correction and just included Equipment / facility failure driver.</t>
  </si>
  <si>
    <t>EO_WLDFR_20220209_SplitByTier_192656_194748_Baseline_rselite_(add 2020).xlsx</t>
  </si>
  <si>
    <t>Sum of 2022 Program Risk Reduction NPV</t>
  </si>
  <si>
    <t>Sum of 2022 RSE</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</si>
  <si>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</si>
  <si>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</si>
  <si>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</si>
  <si>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</si>
  <si>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</si>
  <si>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</si>
  <si>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</si>
  <si>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</si>
  <si>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</si>
  <si>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</si>
  <si>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</si>
  <si>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</si>
  <si>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</si>
  <si>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</si>
  <si>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10:56 with v2.5 and risk data file EO_WLDFR_20220209_SplitByTier_192656_194748_Baseline_rselite_(add 2020).xlsx.
WARNING - Batch output table does not exist in RSE Results tab. Writing detailed run table to TableRSE in RSE Lite tab
WARNING - Batch output table does not exist in RSE Results tab. Writing detailed run table to TableProgramRR in RSE Lite tab
</t>
  </si>
  <si>
    <t>Sum of 2022-2022 Capital Cost NPV with PVRR</t>
  </si>
  <si>
    <t>Sum of 2022-2022 Expense Cost NPV</t>
  </si>
  <si>
    <t>Source: WMP &gt; 2022 &gt; GRC 2023 filing &gt; "EO-WLDFR-3_RSE Input File.xlsm"</t>
  </si>
  <si>
    <t>Table: TableProgSpend[CapEx USD 2020]</t>
  </si>
  <si>
    <t>2022 WMP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</si>
</sst>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quot;$&quot;#,##0.00"/>
    <numFmt numFmtId="169" formatCode="_([$€-2]* #,##0.00_);_([$€-2]* \(#,##0.00\);_([$€-2]* &quot;-&quot;??_)"/>
    <numFmt numFmtId="170" formatCode="_ * #,##0_ ;_ * \-#,##0_ ;_ * &quot;-&quot;_ ;_ @_ "/>
    <numFmt numFmtId="171" formatCode="_ * #,##0.00_ ;_ * \-#,##0.00_ ;_ * &quot;-&quot;??_ ;_ @_ "/>
    <numFmt numFmtId="172" formatCode="_(* #,##0.000_);_(* \(#,##0.000\);_(* &quot;-&quot;??_);_(@_)"/>
    <numFmt numFmtId="173" formatCode="0.0000"/>
    <numFmt numFmtId="174" formatCode="_(&quot;$&quot;* #,##0_);_(&quot;$&quot;* \(#,##0\);_(&quot;$&quot;* &quot;-&quot;??_);_(@_)"/>
    <numFmt numFmtId="175" formatCode="_(* #,##0.0000_);_(* \(#,##0.0000\);_(* &quot;-&quot;??_);_(@_)"/>
    <numFmt numFmtId="176" formatCode="0.00000%"/>
    <numFmt numFmtId="177" formatCode="0.000%"/>
  </numFmts>
  <fonts count="110"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i/>
      <sz val="9"/>
      <color theme="0" tint="-0.499984740745262"/>
      <name val="Arial"/>
      <family val="2"/>
    </font>
    <font>
      <i/>
      <sz val="11"/>
      <name val="Calibri"/>
      <family val="2"/>
      <scheme val="minor"/>
    </font>
    <font>
      <b/>
      <sz val="18"/>
      <name val="Calibri"/>
      <family val="2"/>
      <scheme val="minor"/>
    </font>
    <font>
      <sz val="18"/>
      <name val="Calibri"/>
      <family val="2"/>
      <scheme val="minor"/>
    </font>
    <font>
      <u/>
      <sz val="11"/>
      <name val="Calibri"/>
      <family val="2"/>
      <scheme val="minor"/>
    </font>
    <font>
      <b/>
      <sz val="11"/>
      <name val="Segoe UI"/>
      <family val="2"/>
    </font>
    <font>
      <sz val="18"/>
      <color theme="1"/>
      <name val="Calibri"/>
      <family val="2"/>
      <scheme val="minor"/>
    </font>
    <font>
      <sz val="10"/>
      <name val="Calibri"/>
      <family val="2"/>
      <scheme val="minor"/>
    </font>
    <font>
      <b/>
      <sz val="14"/>
      <color theme="1"/>
      <name val="Calibri"/>
      <family val="2"/>
      <scheme val="minor"/>
    </font>
    <font>
      <sz val="14"/>
      <name val="Calibri"/>
      <family val="2"/>
      <scheme val="minor"/>
    </font>
    <font>
      <sz val="14"/>
      <color theme="1"/>
      <name val="Calibri"/>
      <family val="2"/>
      <scheme val="minor"/>
    </font>
    <font>
      <sz val="11"/>
      <color theme="5" tint="-0.249977111117893"/>
      <name val="Calibri"/>
      <family val="2"/>
      <scheme val="minor"/>
    </font>
    <font>
      <sz val="14"/>
      <color theme="0" tint="-0.499984740745262"/>
      <name val="Calibri"/>
      <family val="2"/>
      <scheme val="minor"/>
    </font>
    <font>
      <i/>
      <u/>
      <sz val="11"/>
      <color theme="1"/>
      <name val="Calibri"/>
      <family val="2"/>
      <scheme val="minor"/>
    </font>
    <font>
      <b/>
      <sz val="18"/>
      <color theme="1"/>
      <name val="Calibri"/>
      <family val="2"/>
      <scheme val="minor"/>
    </font>
    <font>
      <b/>
      <sz val="11"/>
      <color rgb="FFFF0000"/>
      <name val="Segoe UI"/>
      <family val="2"/>
    </font>
    <font>
      <sz val="10.5"/>
      <color theme="1"/>
      <name val="Segoe UI"/>
      <family val="2"/>
    </font>
    <font>
      <sz val="10"/>
      <color theme="1"/>
      <name val="Arial"/>
      <family val="2"/>
    </font>
    <font>
      <sz val="11"/>
      <color theme="0" tint="-0.499984740745262"/>
      <name val="Calibri"/>
      <family val="2"/>
      <scheme val="minor"/>
    </font>
    <font>
      <b/>
      <sz val="14"/>
      <name val="Calibri"/>
      <family val="2"/>
      <scheme val="minor"/>
    </font>
    <font>
      <sz val="9"/>
      <color indexed="81"/>
      <name val="Tahoma"/>
      <family val="2"/>
    </font>
    <font>
      <b/>
      <sz val="9"/>
      <color indexed="81"/>
      <name val="Tahoma"/>
      <family val="2"/>
    </font>
    <font>
      <b/>
      <sz val="8"/>
      <color theme="1"/>
      <name val="Calibri"/>
      <family val="2"/>
      <scheme val="minor"/>
    </font>
    <font>
      <sz val="12"/>
      <name val="Calibri"/>
      <family val="2"/>
      <scheme val="minor"/>
    </font>
    <font>
      <b/>
      <sz val="11"/>
      <color rgb="FFC00000"/>
      <name val="Calibri"/>
      <family val="2"/>
      <scheme val="minor"/>
    </font>
    <font>
      <b/>
      <i/>
      <sz val="11"/>
      <color theme="4"/>
      <name val="Calibri"/>
      <family val="2"/>
      <scheme val="minor"/>
    </font>
  </fonts>
  <fills count="67">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64"/>
      </left>
      <right style="thin">
        <color indexed="64"/>
      </right>
      <top style="thin">
        <color theme="1"/>
      </top>
      <bottom style="thin">
        <color theme="1"/>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theme="1"/>
      </top>
      <bottom style="thin">
        <color indexed="64"/>
      </bottom>
      <diagonal/>
    </border>
    <border>
      <left style="medium">
        <color rgb="FFA3A3A3"/>
      </left>
      <right style="medium">
        <color rgb="FFA3A3A3"/>
      </right>
      <top style="medium">
        <color rgb="FFA3A3A3"/>
      </top>
      <bottom style="medium">
        <color rgb="FFA3A3A3"/>
      </bottom>
      <diagonal/>
    </border>
    <border>
      <left style="thin">
        <color indexed="64"/>
      </left>
      <right style="thin">
        <color indexed="64"/>
      </right>
      <top style="thin">
        <color indexed="64"/>
      </top>
      <bottom style="thin">
        <color theme="1"/>
      </bottom>
      <diagonal/>
    </border>
    <border>
      <left/>
      <right/>
      <top style="thin">
        <color theme="1"/>
      </top>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21" applyNumberFormat="0" applyFill="0" applyAlignment="0" applyProtection="0"/>
    <xf numFmtId="0" fontId="42" fillId="0" borderId="22" applyNumberFormat="0" applyFill="0" applyAlignment="0" applyProtection="0"/>
    <xf numFmtId="0" fontId="42" fillId="0" borderId="0" applyNumberFormat="0" applyFill="0" applyBorder="0" applyAlignment="0" applyProtection="0"/>
    <xf numFmtId="0" fontId="43" fillId="17" borderId="0" applyNumberFormat="0" applyBorder="0" applyAlignment="0" applyProtection="0"/>
    <xf numFmtId="0" fontId="44" fillId="18" borderId="0" applyNumberFormat="0" applyBorder="0" applyAlignment="0" applyProtection="0"/>
    <xf numFmtId="0" fontId="45" fillId="6" borderId="0" applyNumberFormat="0" applyBorder="0" applyAlignment="0" applyProtection="0"/>
    <xf numFmtId="0" fontId="46" fillId="19" borderId="23" applyNumberFormat="0" applyAlignment="0" applyProtection="0"/>
    <xf numFmtId="0" fontId="47" fillId="20" borderId="24" applyNumberFormat="0" applyAlignment="0" applyProtection="0"/>
    <xf numFmtId="0" fontId="48" fillId="20" borderId="23" applyNumberFormat="0" applyAlignment="0" applyProtection="0"/>
    <xf numFmtId="0" fontId="49" fillId="0" borderId="25" applyNumberFormat="0" applyFill="0" applyAlignment="0" applyProtection="0"/>
    <xf numFmtId="0" fontId="7" fillId="21" borderId="26" applyNumberFormat="0" applyAlignment="0" applyProtection="0"/>
    <xf numFmtId="0" fontId="34" fillId="0" borderId="0" applyNumberFormat="0" applyFill="0" applyBorder="0" applyAlignment="0" applyProtection="0"/>
    <xf numFmtId="0" fontId="4" fillId="22" borderId="27" applyNumberFormat="0" applyFont="0" applyAlignment="0" applyProtection="0"/>
    <xf numFmtId="0" fontId="50" fillId="0" borderId="0" applyNumberFormat="0" applyFill="0" applyBorder="0" applyAlignment="0" applyProtection="0"/>
    <xf numFmtId="0" fontId="5" fillId="0" borderId="28" applyNumberFormat="0" applyFill="0" applyAlignment="0" applyProtection="0"/>
    <xf numFmtId="0" fontId="1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1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15"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17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8" borderId="1" applyNumberFormat="0" applyProtection="0">
      <alignment horizontal="right" vertical="center" wrapText="1"/>
    </xf>
    <xf numFmtId="4" fontId="38" fillId="59" borderId="31" applyNumberFormat="0" applyProtection="0">
      <alignment vertical="center"/>
    </xf>
    <xf numFmtId="4" fontId="54" fillId="49" borderId="32">
      <alignment vertical="center"/>
    </xf>
    <xf numFmtId="4" fontId="55" fillId="49" borderId="32">
      <alignment vertical="center"/>
    </xf>
    <xf numFmtId="4" fontId="54" fillId="50" borderId="32">
      <alignment vertical="center"/>
    </xf>
    <xf numFmtId="4" fontId="55" fillId="50" borderId="32">
      <alignment vertical="center"/>
    </xf>
    <xf numFmtId="4" fontId="53" fillId="48" borderId="1" applyNumberFormat="0" applyProtection="0">
      <alignment horizontal="left" vertical="center" indent="1"/>
    </xf>
    <xf numFmtId="4" fontId="38" fillId="0" borderId="0" applyNumberFormat="0" applyProtection="0">
      <alignment horizontal="left" vertical="center"/>
    </xf>
    <xf numFmtId="4" fontId="56" fillId="51" borderId="31" applyNumberFormat="0" applyProtection="0">
      <alignment horizontal="right" vertical="center"/>
    </xf>
    <xf numFmtId="4" fontId="56" fillId="52" borderId="0" applyNumberFormat="0" applyProtection="0">
      <alignment horizontal="right" vertical="center"/>
    </xf>
    <xf numFmtId="4" fontId="56" fillId="53" borderId="0" applyNumberFormat="0" applyProtection="0">
      <alignment horizontal="right" vertical="center"/>
    </xf>
    <xf numFmtId="4" fontId="56" fillId="54" borderId="31" applyNumberFormat="0" applyProtection="0">
      <alignment horizontal="right" vertical="center"/>
    </xf>
    <xf numFmtId="4" fontId="56" fillId="55"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6" borderId="31" applyNumberFormat="0" applyProtection="0">
      <alignment horizontal="center" vertical="center"/>
    </xf>
    <xf numFmtId="4" fontId="59" fillId="57" borderId="33">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4" fontId="60" fillId="49" borderId="33">
      <alignment vertical="center"/>
    </xf>
    <xf numFmtId="4" fontId="61" fillId="49" borderId="33">
      <alignment vertical="center"/>
    </xf>
    <xf numFmtId="4" fontId="60" fillId="50" borderId="33">
      <alignment vertical="center"/>
    </xf>
    <xf numFmtId="4" fontId="61" fillId="50" borderId="33">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59" borderId="9" applyNumberFormat="0" applyProtection="0">
      <alignment horizontal="right" vertical="center"/>
    </xf>
    <xf numFmtId="4" fontId="63" fillId="49" borderId="33">
      <alignment vertical="center"/>
    </xf>
    <xf numFmtId="4" fontId="64" fillId="49" borderId="33">
      <alignment vertical="center"/>
    </xf>
    <xf numFmtId="4" fontId="63" fillId="50" borderId="33">
      <alignment vertical="center"/>
    </xf>
    <xf numFmtId="4" fontId="64" fillId="58" borderId="33">
      <alignment vertical="center"/>
    </xf>
    <xf numFmtId="4" fontId="56" fillId="0" borderId="0" applyNumberFormat="0" applyProtection="0">
      <alignment horizontal="left" vertical="center" indent="1"/>
    </xf>
    <xf numFmtId="169" fontId="38" fillId="0" borderId="10" applyNumberFormat="0" applyProtection="0">
      <alignment horizontal="center" vertical="top" wrapText="1"/>
    </xf>
    <xf numFmtId="4" fontId="65" fillId="57" borderId="34">
      <alignment vertical="center"/>
    </xf>
    <xf numFmtId="4" fontId="66" fillId="57" borderId="34">
      <alignment vertical="center"/>
    </xf>
    <xf numFmtId="4" fontId="54" fillId="49" borderId="34">
      <alignment vertical="center"/>
    </xf>
    <xf numFmtId="4" fontId="55" fillId="49" borderId="34">
      <alignment vertical="center"/>
    </xf>
    <xf numFmtId="4" fontId="54" fillId="50" borderId="33">
      <alignment vertical="center"/>
    </xf>
    <xf numFmtId="4" fontId="55" fillId="50" borderId="33">
      <alignment vertical="center"/>
    </xf>
    <xf numFmtId="4" fontId="67" fillId="47" borderId="34">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661">
    <xf numFmtId="0" fontId="0" fillId="0" borderId="0" xfId="0"/>
    <xf numFmtId="0" fontId="9" fillId="3" borderId="0" xfId="0" applyFont="1" applyFill="1" applyProtection="1">
      <protection locked="0"/>
    </xf>
    <xf numFmtId="0" fontId="0" fillId="3" borderId="0" xfId="0" applyFill="1" applyProtection="1">
      <protection locked="0"/>
    </xf>
    <xf numFmtId="0" fontId="7" fillId="13" borderId="36" xfId="0" applyFont="1" applyFill="1" applyBorder="1"/>
    <xf numFmtId="0" fontId="75" fillId="14" borderId="1" xfId="0" applyFont="1" applyFill="1" applyBorder="1" applyAlignment="1" applyProtection="1">
      <alignment horizontal="left" vertical="top" wrapText="1"/>
      <protection locked="0"/>
    </xf>
    <xf numFmtId="0" fontId="74" fillId="0" borderId="1" xfId="0" applyFont="1" applyBorder="1" applyAlignment="1">
      <alignment horizontal="center"/>
    </xf>
    <xf numFmtId="0" fontId="75" fillId="14" borderId="1" xfId="0" quotePrefix="1" applyFont="1" applyFill="1" applyBorder="1" applyAlignment="1" applyProtection="1">
      <alignment horizontal="left" vertical="top" wrapText="1"/>
      <protection locked="0"/>
    </xf>
    <xf numFmtId="0" fontId="74" fillId="14" borderId="5" xfId="0" applyFont="1" applyFill="1" applyBorder="1" applyProtection="1">
      <protection locked="0"/>
    </xf>
    <xf numFmtId="0" fontId="74" fillId="14" borderId="5" xfId="0" applyFont="1" applyFill="1" applyBorder="1" applyAlignment="1" applyProtection="1">
      <alignment wrapText="1"/>
      <protection locked="0"/>
    </xf>
    <xf numFmtId="0" fontId="74" fillId="14" borderId="35" xfId="0" applyFont="1" applyFill="1" applyBorder="1" applyProtection="1">
      <protection locked="0"/>
    </xf>
    <xf numFmtId="0" fontId="73" fillId="15" borderId="1" xfId="0" applyFont="1" applyFill="1" applyBorder="1" applyAlignment="1">
      <alignment horizontal="center"/>
    </xf>
    <xf numFmtId="0" fontId="34" fillId="63" borderId="1" xfId="0" applyFont="1" applyFill="1" applyBorder="1" applyAlignment="1">
      <alignment horizontal="center"/>
    </xf>
    <xf numFmtId="0" fontId="0" fillId="63" borderId="1" xfId="0" applyFill="1" applyBorder="1" applyAlignment="1">
      <alignment horizontal="center"/>
    </xf>
    <xf numFmtId="0" fontId="32" fillId="0" borderId="1" xfId="0" applyFont="1" applyBorder="1" applyAlignment="1">
      <alignment horizontal="right" wrapText="1"/>
    </xf>
    <xf numFmtId="0" fontId="0" fillId="62" borderId="1" xfId="0" applyFill="1" applyBorder="1" applyAlignment="1">
      <alignment horizontal="center"/>
    </xf>
    <xf numFmtId="0" fontId="6" fillId="0" borderId="0" xfId="0" applyFont="1"/>
    <xf numFmtId="0" fontId="8" fillId="0" borderId="0" xfId="0" applyFont="1"/>
    <xf numFmtId="0" fontId="0" fillId="0" borderId="0" xfId="0" applyAlignment="1">
      <alignment horizontal="center" wrapText="1"/>
    </xf>
    <xf numFmtId="0" fontId="23" fillId="0" borderId="0" xfId="0" applyFont="1"/>
    <xf numFmtId="9" fontId="0" fillId="0" borderId="0" xfId="1" applyFont="1"/>
    <xf numFmtId="0" fontId="7" fillId="2" borderId="0" xfId="0" applyFont="1" applyFill="1" applyAlignment="1">
      <alignment wrapText="1"/>
    </xf>
    <xf numFmtId="0" fontId="5" fillId="0" borderId="0" xfId="0" applyFont="1" applyAlignment="1">
      <alignment wrapText="1"/>
    </xf>
    <xf numFmtId="0" fontId="21" fillId="0" borderId="0" xfId="1" applyNumberFormat="1" applyFont="1"/>
    <xf numFmtId="0" fontId="24" fillId="0" borderId="0" xfId="0" applyFont="1"/>
    <xf numFmtId="0" fontId="25" fillId="0" borderId="0" xfId="0" applyFont="1"/>
    <xf numFmtId="0" fontId="0" fillId="9" borderId="0" xfId="0" applyFill="1"/>
    <xf numFmtId="0" fontId="0" fillId="0" borderId="0" xfId="0" applyAlignment="1">
      <alignment vertical="top" wrapText="1"/>
    </xf>
    <xf numFmtId="0" fontId="25" fillId="0" borderId="13" xfId="0" applyFont="1" applyBorder="1" applyAlignment="1">
      <alignment vertical="top" wrapText="1"/>
    </xf>
    <xf numFmtId="0" fontId="0" fillId="0" borderId="0" xfId="0" applyAlignment="1">
      <alignment horizontal="left"/>
    </xf>
    <xf numFmtId="0" fontId="7" fillId="13" borderId="0" xfId="0" applyFont="1" applyFill="1"/>
    <xf numFmtId="0" fontId="7" fillId="13" borderId="0" xfId="0" applyFont="1" applyFill="1" applyAlignment="1">
      <alignment horizontal="center"/>
    </xf>
    <xf numFmtId="0" fontId="9" fillId="0" borderId="0" xfId="0" applyFont="1" applyAlignment="1">
      <alignment vertical="top" wrapText="1"/>
    </xf>
    <xf numFmtId="0" fontId="0" fillId="0" borderId="0" xfId="0" applyAlignment="1">
      <alignment horizontal="left" indent="1"/>
    </xf>
    <xf numFmtId="164" fontId="0" fillId="0" borderId="1" xfId="2" applyNumberFormat="1" applyFont="1" applyBorder="1"/>
    <xf numFmtId="0" fontId="0" fillId="0" borderId="1" xfId="0" applyBorder="1"/>
    <xf numFmtId="44" fontId="0" fillId="0" borderId="1" xfId="0" applyNumberFormat="1" applyBorder="1"/>
    <xf numFmtId="9" fontId="0" fillId="14" borderId="1" xfId="1" applyFont="1" applyFill="1" applyBorder="1"/>
    <xf numFmtId="0" fontId="0" fillId="14" borderId="1" xfId="0" applyFill="1" applyBorder="1"/>
    <xf numFmtId="10" fontId="0" fillId="0" borderId="1" xfId="1" applyNumberFormat="1" applyFont="1" applyBorder="1"/>
    <xf numFmtId="0" fontId="0" fillId="0" borderId="0" xfId="0" applyAlignment="1">
      <alignment wrapText="1"/>
    </xf>
    <xf numFmtId="2" fontId="0" fillId="0" borderId="0" xfId="0" applyNumberFormat="1"/>
    <xf numFmtId="0" fontId="30" fillId="0" borderId="0" xfId="0" applyFont="1" applyAlignment="1">
      <alignment wrapText="1"/>
    </xf>
    <xf numFmtId="0" fontId="0" fillId="0" borderId="0" xfId="0" applyAlignment="1">
      <alignment horizontal="center" vertical="center"/>
    </xf>
    <xf numFmtId="43" fontId="5" fillId="0" borderId="0" xfId="0" applyNumberFormat="1" applyFont="1"/>
    <xf numFmtId="1" fontId="0" fillId="0" borderId="0" xfId="0" applyNumberFormat="1"/>
    <xf numFmtId="0" fontId="5" fillId="0" borderId="0" xfId="0" applyFont="1"/>
    <xf numFmtId="0" fontId="5" fillId="14" borderId="1" xfId="0" applyFont="1" applyFill="1" applyBorder="1"/>
    <xf numFmtId="0" fontId="11" fillId="0" borderId="0" xfId="0" applyFont="1" applyProtection="1">
      <protection locked="0"/>
    </xf>
    <xf numFmtId="0" fontId="0" fillId="0" borderId="2" xfId="0" applyBorder="1"/>
    <xf numFmtId="0" fontId="0" fillId="0" borderId="0" xfId="0" applyAlignment="1">
      <alignment horizontal="center"/>
    </xf>
    <xf numFmtId="0" fontId="7" fillId="0" borderId="0" xfId="0" applyFont="1" applyAlignment="1">
      <alignment wrapText="1"/>
    </xf>
    <xf numFmtId="0" fontId="0" fillId="14" borderId="1" xfId="0" applyFill="1" applyBorder="1" applyAlignment="1">
      <alignment wrapText="1"/>
    </xf>
    <xf numFmtId="9" fontId="0" fillId="14" borderId="1" xfId="1" applyFont="1" applyFill="1" applyBorder="1" applyAlignment="1"/>
    <xf numFmtId="0" fontId="37" fillId="0" borderId="0" xfId="0" applyFont="1"/>
    <xf numFmtId="0" fontId="7" fillId="13" borderId="29" xfId="0" applyFont="1" applyFill="1" applyBorder="1"/>
    <xf numFmtId="0" fontId="7" fillId="13" borderId="30" xfId="0" applyFont="1" applyFill="1" applyBorder="1"/>
    <xf numFmtId="164" fontId="0" fillId="0" borderId="0" xfId="2" applyNumberFormat="1" applyFont="1"/>
    <xf numFmtId="166" fontId="0" fillId="0" borderId="0" xfId="2" applyNumberFormat="1" applyFont="1"/>
    <xf numFmtId="0" fontId="33" fillId="0" borderId="0" xfId="0" applyFont="1"/>
    <xf numFmtId="0" fontId="28" fillId="0" borderId="0" xfId="0" applyFont="1"/>
    <xf numFmtId="10" fontId="0" fillId="0" borderId="0" xfId="0" applyNumberFormat="1"/>
    <xf numFmtId="43" fontId="0" fillId="0" borderId="0" xfId="0" applyNumberFormat="1"/>
    <xf numFmtId="0" fontId="0" fillId="0" borderId="0" xfId="0" applyAlignment="1">
      <alignment vertical="center"/>
    </xf>
    <xf numFmtId="0" fontId="0" fillId="0" borderId="16" xfId="0" applyBorder="1"/>
    <xf numFmtId="0" fontId="8" fillId="0" borderId="1" xfId="0" applyFont="1"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164" fontId="0" fillId="0" borderId="0" xfId="2" applyNumberFormat="1" applyFont="1" applyFill="1" applyBorder="1"/>
    <xf numFmtId="0" fontId="7" fillId="60" borderId="37" xfId="0" applyFont="1" applyFill="1" applyBorder="1"/>
    <xf numFmtId="0" fontId="7" fillId="60" borderId="38" xfId="0" applyFont="1" applyFill="1" applyBorder="1"/>
    <xf numFmtId="0" fontId="0" fillId="0" borderId="38" xfId="0" applyBorder="1" applyAlignment="1">
      <alignment vertical="top" wrapText="1"/>
    </xf>
    <xf numFmtId="0" fontId="5" fillId="61" borderId="37"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7" xfId="0" applyFont="1" applyBorder="1" applyAlignment="1">
      <alignment vertical="top"/>
    </xf>
    <xf numFmtId="0" fontId="5" fillId="3" borderId="37" xfId="0" applyFont="1" applyFill="1" applyBorder="1" applyAlignment="1">
      <alignment vertical="top" wrapText="1"/>
    </xf>
    <xf numFmtId="0" fontId="7" fillId="4" borderId="0" xfId="0" applyFont="1" applyFill="1" applyAlignment="1">
      <alignment vertical="top" wrapText="1"/>
    </xf>
    <xf numFmtId="0" fontId="5" fillId="3" borderId="39" xfId="0" applyFont="1" applyFill="1" applyBorder="1" applyAlignment="1">
      <alignment vertical="top" wrapText="1"/>
    </xf>
    <xf numFmtId="0" fontId="0" fillId="0" borderId="40"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8"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8" fontId="3" fillId="0" borderId="0" xfId="0" applyNumberFormat="1" applyFont="1" applyAlignment="1" applyProtection="1">
      <alignment wrapText="1"/>
      <protection locked="0"/>
    </xf>
    <xf numFmtId="0" fontId="3" fillId="0" borderId="0" xfId="0" applyFont="1" applyProtection="1">
      <protection locked="0"/>
    </xf>
    <xf numFmtId="0" fontId="3" fillId="62" borderId="1" xfId="0" quotePrefix="1" applyFont="1" applyFill="1" applyBorder="1" applyAlignment="1" applyProtection="1">
      <alignment horizontal="center" vertical="center" wrapText="1"/>
      <protection locked="0"/>
    </xf>
    <xf numFmtId="0" fontId="1"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left" vertical="center" wrapText="1"/>
      <protection locked="0"/>
    </xf>
    <xf numFmtId="0" fontId="1" fillId="62" borderId="1" xfId="0" applyFont="1" applyFill="1" applyBorder="1" applyAlignment="1" applyProtection="1">
      <alignment horizontal="left" vertical="center" wrapText="1"/>
      <protection locked="0"/>
    </xf>
    <xf numFmtId="1" fontId="1" fillId="62" borderId="1" xfId="0" applyNumberFormat="1"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0" fontId="9" fillId="3" borderId="5" xfId="0" applyFont="1" applyFill="1" applyBorder="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0" fontId="0" fillId="3" borderId="0" xfId="4" applyNumberFormat="1" applyFont="1" applyFill="1" applyProtection="1">
      <protection locked="0"/>
    </xf>
    <xf numFmtId="44" fontId="0" fillId="3" borderId="0" xfId="0" applyNumberFormat="1" applyFill="1" applyProtection="1">
      <protection locked="0"/>
    </xf>
    <xf numFmtId="0" fontId="9" fillId="3" borderId="0" xfId="4" applyNumberFormat="1" applyFont="1" applyFill="1" applyProtection="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9" fontId="0" fillId="0" borderId="0" xfId="0" applyNumberFormat="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0" borderId="38" xfId="0" applyFont="1" applyFill="1" applyBorder="1" applyAlignment="1">
      <alignment horizontal="left"/>
    </xf>
    <xf numFmtId="0" fontId="7" fillId="60" borderId="0" xfId="0" applyFont="1" applyFill="1"/>
    <xf numFmtId="14" fontId="7" fillId="60" borderId="0" xfId="0" applyNumberFormat="1" applyFont="1" applyFill="1" applyAlignment="1">
      <alignment horizontal="left"/>
    </xf>
    <xf numFmtId="0" fontId="73"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2"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3" fillId="15" borderId="1" xfId="0" applyFont="1" applyFill="1" applyBorder="1" applyAlignment="1" applyProtection="1">
      <alignment horizontal="center"/>
      <protection locked="0"/>
    </xf>
    <xf numFmtId="0" fontId="0" fillId="63" borderId="1" xfId="0" applyFill="1" applyBorder="1" applyAlignment="1" applyProtection="1">
      <alignment horizontal="left"/>
      <protection locked="0"/>
    </xf>
    <xf numFmtId="0" fontId="0" fillId="63"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0" fontId="5" fillId="0" borderId="10" xfId="0" applyFont="1" applyBorder="1" applyAlignment="1">
      <alignment wrapText="1"/>
    </xf>
    <xf numFmtId="0" fontId="0" fillId="0" borderId="0" xfId="0" applyAlignment="1">
      <alignment horizontal="left" wrapText="1"/>
    </xf>
    <xf numFmtId="0" fontId="7" fillId="0" borderId="10" xfId="0" applyFont="1" applyBorder="1" applyAlignment="1">
      <alignment wrapText="1"/>
    </xf>
    <xf numFmtId="0" fontId="5" fillId="0" borderId="12" xfId="0" applyFont="1" applyBorder="1" applyAlignment="1">
      <alignment wrapText="1"/>
    </xf>
    <xf numFmtId="0" fontId="73" fillId="15" borderId="19" xfId="0" applyFont="1" applyFill="1" applyBorder="1" applyAlignment="1">
      <alignment horizontal="left" vertical="center"/>
    </xf>
    <xf numFmtId="165" fontId="73" fillId="15" borderId="1" xfId="1" applyNumberFormat="1" applyFont="1" applyFill="1" applyBorder="1" applyAlignment="1" applyProtection="1">
      <alignment horizontal="right" vertical="center"/>
    </xf>
    <xf numFmtId="9" fontId="0" fillId="0" borderId="0" xfId="0" applyNumberFormat="1" applyAlignment="1">
      <alignment horizontal="center"/>
    </xf>
    <xf numFmtId="0" fontId="1" fillId="0" borderId="0" xfId="0" quotePrefix="1" applyFont="1" applyAlignment="1" applyProtection="1">
      <alignment horizontal="left"/>
      <protection locked="0"/>
    </xf>
    <xf numFmtId="0" fontId="5" fillId="64" borderId="37" xfId="0" applyFont="1" applyFill="1" applyBorder="1" applyAlignment="1">
      <alignment vertical="top"/>
    </xf>
    <xf numFmtId="0" fontId="0" fillId="0" borderId="0" xfId="0" applyAlignment="1">
      <alignment horizontal="center" vertical="top" wrapText="1"/>
    </xf>
    <xf numFmtId="0" fontId="76" fillId="0" borderId="0" xfId="0" applyFont="1"/>
    <xf numFmtId="0" fontId="15" fillId="23" borderId="0" xfId="22"/>
    <xf numFmtId="0" fontId="15" fillId="23" borderId="0" xfId="22" applyAlignment="1">
      <alignment horizontal="center" vertical="center"/>
    </xf>
    <xf numFmtId="0" fontId="15" fillId="23" borderId="0" xfId="22" applyAlignment="1"/>
    <xf numFmtId="0" fontId="77" fillId="0" borderId="0" xfId="0" applyFont="1"/>
    <xf numFmtId="0" fontId="13" fillId="62" borderId="1" xfId="0" quotePrefix="1" applyFont="1" applyFill="1" applyBorder="1" applyAlignment="1">
      <alignment horizontal="center" vertical="center" wrapText="1"/>
    </xf>
    <xf numFmtId="0" fontId="31" fillId="60" borderId="0" xfId="0" applyFont="1" applyFill="1" applyAlignment="1">
      <alignment horizontal="left" vertical="top"/>
    </xf>
    <xf numFmtId="0" fontId="13" fillId="62"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8" fillId="0" borderId="0" xfId="0" applyFont="1"/>
    <xf numFmtId="0" fontId="79" fillId="0" borderId="0" xfId="0" applyFont="1"/>
    <xf numFmtId="0" fontId="38" fillId="0" borderId="1" xfId="0" applyFont="1" applyBorder="1" applyAlignment="1">
      <alignment horizontal="center" vertical="top" wrapText="1"/>
    </xf>
    <xf numFmtId="0" fontId="77" fillId="0" borderId="1" xfId="0" applyFont="1" applyBorder="1"/>
    <xf numFmtId="0" fontId="81" fillId="63" borderId="1" xfId="0" applyFont="1" applyFill="1" applyBorder="1" applyAlignment="1">
      <alignment horizontal="center" vertical="center"/>
    </xf>
    <xf numFmtId="0" fontId="79" fillId="0" borderId="0" xfId="0" applyFont="1" applyAlignment="1">
      <alignment horizontal="center" vertical="center"/>
    </xf>
    <xf numFmtId="0" fontId="80" fillId="15" borderId="6" xfId="0" applyFont="1" applyFill="1" applyBorder="1" applyAlignment="1">
      <alignment horizontal="center" vertical="center"/>
    </xf>
    <xf numFmtId="0" fontId="80" fillId="15" borderId="1" xfId="0" applyFont="1" applyFill="1" applyBorder="1" applyAlignment="1">
      <alignment horizontal="center" vertical="center"/>
    </xf>
    <xf numFmtId="0" fontId="82"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7" fillId="0" borderId="2" xfId="0" applyFont="1" applyBorder="1"/>
    <xf numFmtId="0" fontId="5" fillId="14" borderId="18" xfId="0" applyFont="1" applyFill="1" applyBorder="1"/>
    <xf numFmtId="0" fontId="77" fillId="0" borderId="16" xfId="0" applyFont="1" applyBorder="1"/>
    <xf numFmtId="0" fontId="5" fillId="14" borderId="41" xfId="0" applyFont="1" applyFill="1" applyBorder="1"/>
    <xf numFmtId="0" fontId="5" fillId="14" borderId="17" xfId="0" applyFont="1" applyFill="1" applyBorder="1"/>
    <xf numFmtId="0" fontId="73" fillId="15" borderId="1" xfId="0" applyFont="1" applyFill="1" applyBorder="1" applyAlignment="1" applyProtection="1">
      <alignment horizontal="right" vertical="center"/>
      <protection locked="0"/>
    </xf>
    <xf numFmtId="0" fontId="73" fillId="15" borderId="1" xfId="0" applyFont="1" applyFill="1" applyBorder="1" applyAlignment="1" applyProtection="1">
      <alignment horizontal="left" vertical="center"/>
      <protection locked="0"/>
    </xf>
    <xf numFmtId="164" fontId="73" fillId="15" borderId="4" xfId="2" applyNumberFormat="1" applyFont="1" applyFill="1" applyBorder="1" applyAlignment="1" applyProtection="1">
      <alignment horizontal="right" vertical="center"/>
      <protection locked="0"/>
    </xf>
    <xf numFmtId="164" fontId="73" fillId="15" borderId="8" xfId="2" applyNumberFormat="1" applyFont="1" applyFill="1" applyBorder="1" applyAlignment="1" applyProtection="1">
      <alignment horizontal="right" vertical="center"/>
      <protection locked="0"/>
    </xf>
    <xf numFmtId="43" fontId="73" fillId="15" borderId="1" xfId="2" applyFont="1" applyFill="1" applyBorder="1" applyAlignment="1" applyProtection="1">
      <alignment horizontal="left" vertical="center"/>
      <protection locked="0"/>
    </xf>
    <xf numFmtId="0" fontId="73" fillId="15" borderId="19" xfId="0" applyFont="1" applyFill="1" applyBorder="1" applyAlignment="1" applyProtection="1">
      <alignment horizontal="left" vertical="center"/>
      <protection locked="0"/>
    </xf>
    <xf numFmtId="165" fontId="73" fillId="15" borderId="1" xfId="1" applyNumberFormat="1" applyFont="1" applyFill="1" applyBorder="1" applyAlignment="1" applyProtection="1">
      <alignment horizontal="right" vertical="center"/>
      <protection locked="0"/>
    </xf>
    <xf numFmtId="0" fontId="0" fillId="16" borderId="42" xfId="0" applyFill="1" applyBorder="1"/>
    <xf numFmtId="0" fontId="0" fillId="0" borderId="42" xfId="0" applyBorder="1"/>
    <xf numFmtId="0" fontId="9" fillId="0" borderId="38" xfId="0" applyFont="1" applyBorder="1" applyAlignment="1">
      <alignment vertical="top" wrapText="1"/>
    </xf>
    <xf numFmtId="0" fontId="0" fillId="0" borderId="43" xfId="0" applyBorder="1"/>
    <xf numFmtId="0" fontId="83" fillId="0" borderId="1" xfId="0" quotePrefix="1" applyFont="1" applyBorder="1"/>
    <xf numFmtId="0" fontId="3" fillId="62"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3" xfId="0" applyFont="1" applyBorder="1" applyAlignment="1" applyProtection="1">
      <alignment vertical="top" wrapText="1"/>
      <protection locked="0"/>
    </xf>
    <xf numFmtId="0" fontId="22" fillId="10" borderId="16" xfId="0" applyFont="1" applyFill="1" applyBorder="1" applyAlignment="1" applyProtection="1">
      <alignment horizontal="center" vertical="center" wrapText="1"/>
      <protection locked="0"/>
    </xf>
    <xf numFmtId="0" fontId="0" fillId="3" borderId="15"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4" xfId="0" applyFont="1" applyBorder="1" applyAlignment="1" applyProtection="1">
      <alignment vertical="top" wrapText="1"/>
      <protection locked="0"/>
    </xf>
    <xf numFmtId="0" fontId="5" fillId="0" borderId="14"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0" fontId="22" fillId="11" borderId="16"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40" xfId="2" applyFont="1" applyFill="1" applyBorder="1" applyProtection="1">
      <protection locked="0"/>
    </xf>
    <xf numFmtId="0" fontId="16" fillId="3" borderId="0" xfId="3" applyFill="1" applyProtection="1">
      <protection locked="0"/>
    </xf>
    <xf numFmtId="0" fontId="0" fillId="0" borderId="0" xfId="0" applyBorder="1"/>
    <xf numFmtId="165" fontId="0" fillId="0" borderId="0" xfId="0" applyNumberFormat="1"/>
    <xf numFmtId="0" fontId="0" fillId="0" borderId="0" xfId="0" applyAlignment="1"/>
    <xf numFmtId="168" fontId="0" fillId="0" borderId="0" xfId="0" applyNumberFormat="1" applyAlignment="1"/>
    <xf numFmtId="3" fontId="0" fillId="0" borderId="0" xfId="0" applyNumberFormat="1"/>
    <xf numFmtId="9" fontId="9" fillId="3" borderId="0" xfId="1" applyNumberFormat="1" applyFont="1" applyFill="1" applyProtection="1">
      <protection locked="0"/>
    </xf>
    <xf numFmtId="168" fontId="0" fillId="3" borderId="0" xfId="0" applyNumberFormat="1" applyFill="1" applyProtection="1">
      <protection locked="0"/>
    </xf>
    <xf numFmtId="168" fontId="0" fillId="3" borderId="0" xfId="4" applyNumberFormat="1" applyFont="1" applyFill="1" applyProtection="1">
      <protection locked="0"/>
    </xf>
    <xf numFmtId="168" fontId="9" fillId="3" borderId="0" xfId="0" applyNumberFormat="1" applyFont="1" applyFill="1" applyProtection="1">
      <protection locked="0"/>
    </xf>
    <xf numFmtId="3" fontId="74" fillId="14" borderId="5" xfId="0" applyNumberFormat="1" applyFont="1" applyFill="1" applyBorder="1" applyProtection="1">
      <protection locked="0"/>
    </xf>
    <xf numFmtId="3" fontId="74" fillId="14" borderId="5" xfId="2" applyNumberFormat="1" applyFont="1" applyFill="1" applyBorder="1" applyProtection="1">
      <protection locked="0"/>
    </xf>
    <xf numFmtId="0" fontId="1" fillId="62" borderId="1" xfId="0" applyNumberFormat="1" applyFont="1" applyFill="1" applyBorder="1" applyAlignment="1" applyProtection="1">
      <alignment horizontal="center" vertical="center" wrapText="1"/>
      <protection locked="0"/>
    </xf>
    <xf numFmtId="9" fontId="1" fillId="62" borderId="1" xfId="0" quotePrefix="1" applyNumberFormat="1" applyFont="1" applyFill="1" applyBorder="1" applyAlignment="1" applyProtection="1">
      <alignment horizontal="left" vertical="center" wrapText="1"/>
      <protection locked="0"/>
    </xf>
    <xf numFmtId="9" fontId="1" fillId="62" borderId="1" xfId="0" applyNumberFormat="1" applyFont="1" applyFill="1" applyBorder="1" applyAlignment="1" applyProtection="1">
      <alignment horizontal="left" vertical="center" wrapText="1"/>
      <protection locked="0"/>
    </xf>
    <xf numFmtId="10" fontId="75" fillId="14" borderId="1" xfId="0" quotePrefix="1" applyNumberFormat="1" applyFont="1" applyFill="1" applyBorder="1" applyAlignment="1" applyProtection="1">
      <alignment horizontal="left" vertical="top" wrapText="1"/>
      <protection locked="0"/>
    </xf>
    <xf numFmtId="0" fontId="84" fillId="15" borderId="1" xfId="0" applyNumberFormat="1" applyFont="1" applyFill="1" applyBorder="1" applyAlignment="1" applyProtection="1">
      <alignment horizontal="right" vertical="center"/>
      <protection locked="0"/>
    </xf>
    <xf numFmtId="0" fontId="73" fillId="15" borderId="1" xfId="0" applyNumberFormat="1" applyFont="1" applyFill="1" applyBorder="1" applyAlignment="1" applyProtection="1">
      <alignment horizontal="left" vertical="center"/>
      <protection locked="0"/>
    </xf>
    <xf numFmtId="9" fontId="9" fillId="3" borderId="4" xfId="1" applyNumberFormat="1" applyFont="1" applyFill="1" applyBorder="1" applyProtection="1">
      <protection locked="0"/>
    </xf>
    <xf numFmtId="9" fontId="9" fillId="3" borderId="8" xfId="1" applyNumberFormat="1" applyFont="1" applyFill="1" applyBorder="1" applyProtection="1">
      <protection locked="0"/>
    </xf>
    <xf numFmtId="0" fontId="34" fillId="66" borderId="1" xfId="0" applyNumberFormat="1" applyFont="1" applyFill="1" applyBorder="1" applyAlignment="1" applyProtection="1">
      <alignment horizontal="left"/>
      <protection locked="0"/>
    </xf>
    <xf numFmtId="0" fontId="85" fillId="15" borderId="1" xfId="0" applyNumberFormat="1" applyFont="1" applyFill="1" applyBorder="1" applyAlignment="1" applyProtection="1">
      <alignment horizontal="left" vertical="center"/>
      <protection locked="0"/>
    </xf>
    <xf numFmtId="0" fontId="5" fillId="0" borderId="44" xfId="0" applyFont="1" applyBorder="1"/>
    <xf numFmtId="9" fontId="0" fillId="0" borderId="0" xfId="1" applyFont="1" applyBorder="1"/>
    <xf numFmtId="44" fontId="0" fillId="3" borderId="0" xfId="0" applyNumberFormat="1" applyFont="1" applyFill="1" applyProtection="1">
      <protection locked="0"/>
    </xf>
    <xf numFmtId="43" fontId="73" fillId="15" borderId="6" xfId="2" applyFont="1" applyFill="1" applyBorder="1" applyAlignment="1" applyProtection="1">
      <alignment horizontal="left" vertical="center"/>
      <protection locked="0"/>
    </xf>
    <xf numFmtId="44" fontId="0" fillId="3" borderId="0" xfId="2" applyNumberFormat="1" applyFont="1" applyFill="1" applyProtection="1">
      <protection locked="0"/>
    </xf>
    <xf numFmtId="44" fontId="73" fillId="15" borderId="7" xfId="2" applyNumberFormat="1" applyFont="1" applyFill="1" applyBorder="1" applyAlignment="1" applyProtection="1">
      <alignment horizontal="left" vertical="center"/>
      <protection locked="0"/>
    </xf>
    <xf numFmtId="44" fontId="73" fillId="15" borderId="6" xfId="2" applyNumberFormat="1" applyFont="1" applyFill="1" applyBorder="1" applyAlignment="1" applyProtection="1">
      <alignment horizontal="left" vertical="center"/>
      <protection locked="0"/>
    </xf>
    <xf numFmtId="44" fontId="0" fillId="63" borderId="7" xfId="0" applyNumberFormat="1" applyFill="1" applyBorder="1" applyAlignment="1" applyProtection="1">
      <alignment horizontal="center"/>
      <protection locked="0"/>
    </xf>
    <xf numFmtId="44" fontId="0" fillId="63" borderId="1" xfId="0" applyNumberFormat="1" applyFill="1" applyBorder="1" applyAlignment="1" applyProtection="1">
      <alignment horizontal="center"/>
      <protection locked="0"/>
    </xf>
    <xf numFmtId="0" fontId="0" fillId="3" borderId="0" xfId="0" applyFill="1" applyBorder="1" applyProtection="1">
      <protection locked="0"/>
    </xf>
    <xf numFmtId="165" fontId="0" fillId="3" borderId="4" xfId="1" applyNumberFormat="1" applyFont="1" applyFill="1" applyBorder="1" applyProtection="1">
      <protection locked="0"/>
    </xf>
    <xf numFmtId="9" fontId="73" fillId="0" borderId="19" xfId="1" applyFont="1" applyFill="1" applyBorder="1" applyAlignment="1" applyProtection="1">
      <alignment horizontal="left" vertical="center"/>
      <protection locked="0"/>
    </xf>
    <xf numFmtId="9" fontId="73" fillId="0" borderId="8" xfId="0" applyNumberFormat="1" applyFont="1" applyFill="1" applyBorder="1" applyAlignment="1" applyProtection="1">
      <alignment horizontal="left" vertical="center"/>
      <protection locked="0"/>
    </xf>
    <xf numFmtId="0" fontId="0" fillId="3" borderId="8" xfId="0" applyNumberFormat="1" applyFill="1" applyBorder="1" applyProtection="1">
      <protection locked="0"/>
    </xf>
    <xf numFmtId="0" fontId="0" fillId="3" borderId="5" xfId="0" applyNumberFormat="1" applyFill="1" applyBorder="1" applyProtection="1">
      <protection locked="0"/>
    </xf>
    <xf numFmtId="0" fontId="87" fillId="0" borderId="0" xfId="0" applyFont="1"/>
    <xf numFmtId="0" fontId="88" fillId="0" borderId="0" xfId="3" applyFont="1"/>
    <xf numFmtId="0" fontId="90" fillId="0" borderId="0" xfId="0" applyFont="1"/>
    <xf numFmtId="0" fontId="9" fillId="0" borderId="0" xfId="0" applyFont="1"/>
    <xf numFmtId="0" fontId="9" fillId="0" borderId="0" xfId="0" applyFont="1" applyAlignment="1">
      <alignment horizontal="right"/>
    </xf>
    <xf numFmtId="164" fontId="9" fillId="0" borderId="0" xfId="2" applyNumberFormat="1" applyFont="1"/>
    <xf numFmtId="0" fontId="91" fillId="0" borderId="0" xfId="0" applyFont="1" applyAlignment="1">
      <alignment horizontal="left"/>
    </xf>
    <xf numFmtId="1" fontId="9" fillId="0" borderId="0" xfId="0" applyNumberFormat="1" applyFont="1"/>
    <xf numFmtId="10" fontId="9" fillId="0" borderId="0" xfId="1" applyNumberFormat="1" applyFont="1"/>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164" fontId="24" fillId="0" borderId="1" xfId="2" applyNumberFormat="1" applyFont="1" applyBorder="1" applyAlignment="1">
      <alignment horizontal="center" vertical="center" wrapText="1"/>
    </xf>
    <xf numFmtId="0" fontId="24" fillId="0" borderId="1" xfId="0" applyFont="1" applyBorder="1"/>
    <xf numFmtId="164" fontId="9" fillId="0" borderId="1" xfId="2" applyNumberFormat="1" applyFont="1" applyBorder="1"/>
    <xf numFmtId="9" fontId="9" fillId="0" borderId="1" xfId="1" applyFont="1" applyBorder="1"/>
    <xf numFmtId="43" fontId="9" fillId="0" borderId="1" xfId="2" applyFont="1" applyBorder="1"/>
    <xf numFmtId="164" fontId="9" fillId="0" borderId="1" xfId="2" applyNumberFormat="1" applyFont="1" applyFill="1" applyBorder="1"/>
    <xf numFmtId="1" fontId="9" fillId="0" borderId="1" xfId="0" applyNumberFormat="1" applyFont="1" applyBorder="1"/>
    <xf numFmtId="9" fontId="9" fillId="0" borderId="1" xfId="1" applyFont="1" applyBorder="1" applyAlignment="1">
      <alignment horizontal="center"/>
    </xf>
    <xf numFmtId="164" fontId="24" fillId="0" borderId="1" xfId="0" applyNumberFormat="1" applyFont="1" applyBorder="1"/>
    <xf numFmtId="43" fontId="24" fillId="0" borderId="1" xfId="0" applyNumberFormat="1" applyFont="1" applyBorder="1"/>
    <xf numFmtId="0" fontId="9" fillId="0" borderId="1" xfId="0" applyFont="1" applyBorder="1"/>
    <xf numFmtId="164" fontId="24" fillId="0" borderId="1" xfId="2" applyNumberFormat="1" applyFont="1" applyBorder="1"/>
    <xf numFmtId="1" fontId="24" fillId="0" borderId="1" xfId="0" applyNumberFormat="1" applyFont="1" applyBorder="1"/>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5" xfId="0" applyFont="1" applyBorder="1"/>
    <xf numFmtId="0" fontId="9" fillId="0" borderId="0" xfId="0" applyFont="1" applyAlignment="1">
      <alignment horizontal="right" vertical="top" wrapText="1"/>
    </xf>
    <xf numFmtId="43" fontId="9" fillId="0" borderId="0" xfId="2" applyFont="1"/>
    <xf numFmtId="164" fontId="24" fillId="0" borderId="45" xfId="0" applyNumberFormat="1" applyFont="1" applyBorder="1"/>
    <xf numFmtId="0" fontId="24" fillId="0" borderId="5" xfId="0" applyFont="1" applyBorder="1"/>
    <xf numFmtId="1" fontId="9" fillId="0" borderId="1" xfId="1" applyNumberFormat="1" applyFont="1" applyBorder="1" applyAlignment="1">
      <alignment horizontal="center"/>
    </xf>
    <xf numFmtId="43" fontId="24" fillId="0" borderId="0" xfId="0" applyNumberFormat="1" applyFont="1"/>
    <xf numFmtId="172" fontId="24" fillId="0" borderId="0" xfId="0" applyNumberFormat="1" applyFont="1"/>
    <xf numFmtId="165" fontId="24" fillId="0" borderId="0" xfId="1" applyNumberFormat="1" applyFont="1" applyBorder="1"/>
    <xf numFmtId="164" fontId="24" fillId="0" borderId="0" xfId="2" applyNumberFormat="1" applyFont="1" applyBorder="1"/>
    <xf numFmtId="1" fontId="24" fillId="0" borderId="0" xfId="0" applyNumberFormat="1" applyFont="1"/>
    <xf numFmtId="164" fontId="24" fillId="0" borderId="0" xfId="0" applyNumberFormat="1" applyFont="1"/>
    <xf numFmtId="0" fontId="24" fillId="0" borderId="1" xfId="0" applyFont="1" applyBorder="1" applyAlignment="1">
      <alignment wrapText="1"/>
    </xf>
    <xf numFmtId="3" fontId="9" fillId="0" borderId="1" xfId="0" applyNumberFormat="1" applyFont="1" applyBorder="1" applyAlignment="1">
      <alignment horizontal="center"/>
    </xf>
    <xf numFmtId="9" fontId="9" fillId="0" borderId="0" xfId="1" applyFont="1"/>
    <xf numFmtId="0" fontId="24" fillId="0" borderId="0" xfId="0" applyFont="1" applyAlignment="1">
      <alignment wrapText="1"/>
    </xf>
    <xf numFmtId="3" fontId="9" fillId="0" borderId="0" xfId="0" applyNumberFormat="1" applyFont="1" applyAlignment="1">
      <alignment horizontal="center"/>
    </xf>
    <xf numFmtId="2" fontId="93" fillId="0" borderId="0" xfId="0" applyNumberFormat="1" applyFont="1"/>
    <xf numFmtId="0" fontId="34" fillId="0" borderId="0" xfId="0" applyFont="1"/>
    <xf numFmtId="0" fontId="0" fillId="0" borderId="0" xfId="0" applyAlignment="1">
      <alignment horizontal="right"/>
    </xf>
    <xf numFmtId="0" fontId="94" fillId="0" borderId="0" xfId="0" applyFont="1"/>
    <xf numFmtId="9" fontId="5" fillId="0" borderId="0" xfId="1" applyFont="1" applyBorder="1" applyAlignment="1">
      <alignment horizontal="right"/>
    </xf>
    <xf numFmtId="1" fontId="92" fillId="0" borderId="0" xfId="0" applyNumberFormat="1" applyFont="1" applyAlignment="1">
      <alignment horizontal="right"/>
    </xf>
    <xf numFmtId="0" fontId="92" fillId="0" borderId="0" xfId="0" applyFont="1" applyAlignment="1">
      <alignment horizontal="right" wrapText="1"/>
    </xf>
    <xf numFmtId="1" fontId="94" fillId="0" borderId="0" xfId="0" applyNumberFormat="1" applyFont="1"/>
    <xf numFmtId="164" fontId="94" fillId="0" borderId="0" xfId="2" applyNumberFormat="1" applyFont="1"/>
    <xf numFmtId="0" fontId="95" fillId="0" borderId="0" xfId="0" applyFont="1"/>
    <xf numFmtId="2" fontId="94" fillId="0" borderId="0" xfId="0" applyNumberFormat="1" applyFont="1"/>
    <xf numFmtId="1" fontId="96" fillId="0" borderId="0" xfId="0" applyNumberFormat="1" applyFont="1"/>
    <xf numFmtId="1" fontId="5" fillId="0" borderId="0" xfId="0" applyNumberFormat="1" applyFont="1"/>
    <xf numFmtId="0" fontId="5" fillId="0" borderId="0" xfId="0" applyFont="1" applyAlignment="1">
      <alignment horizontal="right"/>
    </xf>
    <xf numFmtId="173" fontId="0" fillId="0" borderId="0" xfId="1" applyNumberFormat="1" applyFont="1" applyBorder="1"/>
    <xf numFmtId="173" fontId="0" fillId="0" borderId="0" xfId="0" applyNumberFormat="1"/>
    <xf numFmtId="0" fontId="16" fillId="0" borderId="0" xfId="3" applyFill="1" applyBorder="1" applyAlignment="1">
      <alignment horizontal="center" vertical="top"/>
    </xf>
    <xf numFmtId="0" fontId="24" fillId="0" borderId="1" xfId="0" applyFont="1" applyFill="1" applyBorder="1" applyAlignment="1">
      <alignment horizontal="center" vertical="center" wrapText="1"/>
    </xf>
    <xf numFmtId="0" fontId="97" fillId="0" borderId="0" xfId="0" applyFont="1"/>
    <xf numFmtId="0" fontId="86" fillId="0" borderId="0" xfId="0" applyFont="1" applyAlignment="1">
      <alignment horizontal="left"/>
    </xf>
    <xf numFmtId="0" fontId="24" fillId="0" borderId="0" xfId="0" applyFont="1" applyBorder="1" applyAlignment="1">
      <alignment wrapText="1"/>
    </xf>
    <xf numFmtId="3" fontId="9" fillId="0" borderId="0" xfId="0" applyNumberFormat="1" applyFont="1" applyBorder="1" applyAlignment="1">
      <alignment horizontal="center"/>
    </xf>
    <xf numFmtId="0" fontId="98" fillId="0" borderId="0" xfId="0" applyFont="1" applyAlignment="1">
      <alignment vertical="top"/>
    </xf>
    <xf numFmtId="0" fontId="16" fillId="0" borderId="0" xfId="3"/>
    <xf numFmtId="0" fontId="100" fillId="0" borderId="0" xfId="0" applyFont="1" applyAlignment="1">
      <alignment horizontal="right"/>
    </xf>
    <xf numFmtId="0" fontId="91" fillId="0" borderId="0" xfId="0" applyFont="1" applyAlignment="1">
      <alignment horizontal="center" vertical="top" wrapText="1"/>
    </xf>
    <xf numFmtId="0" fontId="5" fillId="0" borderId="1" xfId="0" applyFont="1" applyBorder="1" applyAlignment="1">
      <alignment horizontal="center" vertical="center" wrapText="1"/>
    </xf>
    <xf numFmtId="164" fontId="5" fillId="0" borderId="1" xfId="2" applyNumberFormat="1" applyFont="1" applyBorder="1" applyAlignment="1">
      <alignment horizontal="center" vertical="center" wrapText="1"/>
    </xf>
    <xf numFmtId="0" fontId="5" fillId="0" borderId="1" xfId="0" applyFont="1" applyBorder="1" applyAlignment="1">
      <alignment horizontal="center"/>
    </xf>
    <xf numFmtId="9" fontId="0" fillId="0" borderId="1" xfId="1" applyFont="1" applyBorder="1"/>
    <xf numFmtId="43" fontId="0" fillId="0" borderId="1" xfId="2" applyFont="1" applyBorder="1"/>
    <xf numFmtId="1" fontId="0" fillId="0" borderId="1" xfId="0" applyNumberFormat="1" applyBorder="1"/>
    <xf numFmtId="9" fontId="4" fillId="0" borderId="1" xfId="1" applyFont="1" applyBorder="1" applyAlignment="1">
      <alignment horizontal="center"/>
    </xf>
    <xf numFmtId="164" fontId="5" fillId="0" borderId="1" xfId="0" applyNumberFormat="1" applyFont="1" applyBorder="1"/>
    <xf numFmtId="43" fontId="5" fillId="0" borderId="1" xfId="0" applyNumberFormat="1" applyFont="1" applyBorder="1"/>
    <xf numFmtId="164" fontId="5" fillId="0" borderId="1" xfId="2" applyNumberFormat="1" applyFont="1" applyBorder="1"/>
    <xf numFmtId="0" fontId="5" fillId="0" borderId="1" xfId="0" applyFont="1" applyBorder="1"/>
    <xf numFmtId="1" fontId="5" fillId="0" borderId="1" xfId="0" applyNumberFormat="1" applyFont="1" applyBorder="1"/>
    <xf numFmtId="0" fontId="33" fillId="0" borderId="0" xfId="0" applyFont="1" applyAlignment="1">
      <alignment horizontal="right" vertical="top" wrapText="1"/>
    </xf>
    <xf numFmtId="0" fontId="5" fillId="0" borderId="5" xfId="0" applyFont="1" applyBorder="1"/>
    <xf numFmtId="1" fontId="4" fillId="0" borderId="16" xfId="1" applyNumberFormat="1" applyFont="1" applyBorder="1" applyAlignment="1">
      <alignment horizontal="center"/>
    </xf>
    <xf numFmtId="164" fontId="5" fillId="0" borderId="16" xfId="0" applyNumberFormat="1" applyFont="1" applyBorder="1"/>
    <xf numFmtId="43" fontId="5" fillId="0" borderId="16" xfId="0" applyNumberFormat="1" applyFont="1" applyBorder="1"/>
    <xf numFmtId="172" fontId="5" fillId="0" borderId="0" xfId="0" applyNumberFormat="1" applyFont="1"/>
    <xf numFmtId="164" fontId="5" fillId="0" borderId="0" xfId="2" applyNumberFormat="1" applyFont="1" applyBorder="1"/>
    <xf numFmtId="164" fontId="5" fillId="0" borderId="0" xfId="0" applyNumberFormat="1" applyFont="1"/>
    <xf numFmtId="0" fontId="5" fillId="0" borderId="1" xfId="0" applyFont="1" applyBorder="1" applyAlignment="1">
      <alignment wrapText="1"/>
    </xf>
    <xf numFmtId="3" fontId="0" fillId="0" borderId="1" xfId="0" applyNumberFormat="1" applyBorder="1" applyAlignment="1">
      <alignment horizontal="center"/>
    </xf>
    <xf numFmtId="9" fontId="5" fillId="0" borderId="1" xfId="1" applyFont="1" applyBorder="1"/>
    <xf numFmtId="3" fontId="0" fillId="0" borderId="0" xfId="0" applyNumberFormat="1" applyAlignment="1">
      <alignment horizontal="center"/>
    </xf>
    <xf numFmtId="9" fontId="5" fillId="0" borderId="0" xfId="1" applyFont="1" applyBorder="1"/>
    <xf numFmtId="0" fontId="92" fillId="0" borderId="0" xfId="0" applyFont="1" applyAlignment="1">
      <alignment horizontal="right" vertical="center" wrapText="1"/>
    </xf>
    <xf numFmtId="9" fontId="24" fillId="0" borderId="0" xfId="1" applyFont="1" applyBorder="1" applyAlignment="1">
      <alignment horizontal="right"/>
    </xf>
    <xf numFmtId="1" fontId="94" fillId="0" borderId="0" xfId="0" applyNumberFormat="1" applyFont="1" applyAlignment="1">
      <alignment vertical="center"/>
    </xf>
    <xf numFmtId="164" fontId="94" fillId="0" borderId="0" xfId="2" applyNumberFormat="1" applyFont="1" applyAlignment="1">
      <alignment vertical="center"/>
    </xf>
    <xf numFmtId="2" fontId="94" fillId="0" borderId="0" xfId="0" applyNumberFormat="1" applyFont="1" applyAlignment="1">
      <alignment vertical="center"/>
    </xf>
    <xf numFmtId="1" fontId="102" fillId="0" borderId="0" xfId="1" applyNumberFormat="1" applyFont="1"/>
    <xf numFmtId="2" fontId="0" fillId="0" borderId="0" xfId="1" applyNumberFormat="1" applyFont="1"/>
    <xf numFmtId="43" fontId="0" fillId="0" borderId="0" xfId="2" applyFont="1"/>
    <xf numFmtId="164" fontId="0" fillId="0" borderId="0" xfId="0" applyNumberFormat="1"/>
    <xf numFmtId="165" fontId="0" fillId="0" borderId="0" xfId="1" applyNumberFormat="1" applyFont="1"/>
    <xf numFmtId="10" fontId="0" fillId="0" borderId="0" xfId="1" applyNumberFormat="1" applyFont="1"/>
    <xf numFmtId="0" fontId="5" fillId="0" borderId="1" xfId="0" applyFont="1" applyFill="1" applyBorder="1"/>
    <xf numFmtId="0" fontId="0" fillId="0" borderId="1" xfId="0" applyFont="1" applyBorder="1"/>
    <xf numFmtId="9" fontId="0" fillId="0" borderId="1" xfId="1" applyNumberFormat="1" applyFont="1" applyBorder="1"/>
    <xf numFmtId="0" fontId="86" fillId="0" borderId="0" xfId="0" applyFont="1" applyAlignment="1">
      <alignment vertical="top"/>
    </xf>
    <xf numFmtId="0" fontId="9" fillId="0" borderId="0" xfId="0" applyFont="1" applyAlignment="1">
      <alignment horizontal="left" vertical="top" wrapText="1"/>
    </xf>
    <xf numFmtId="43" fontId="9" fillId="0" borderId="0" xfId="0" applyNumberFormat="1" applyFont="1"/>
    <xf numFmtId="0" fontId="103" fillId="0" borderId="0" xfId="0" applyFont="1" applyAlignment="1">
      <alignment horizontal="left" wrapText="1"/>
    </xf>
    <xf numFmtId="0" fontId="93" fillId="0" borderId="0" xfId="0" applyFont="1"/>
    <xf numFmtId="1" fontId="103" fillId="0" borderId="0" xfId="0" applyNumberFormat="1" applyFont="1" applyAlignment="1">
      <alignment horizontal="right"/>
    </xf>
    <xf numFmtId="0" fontId="103" fillId="0" borderId="0" xfId="0" applyFont="1" applyAlignment="1">
      <alignment horizontal="right" wrapText="1"/>
    </xf>
    <xf numFmtId="1" fontId="93" fillId="0" borderId="0" xfId="0" applyNumberFormat="1" applyFont="1" applyAlignment="1">
      <alignment vertical="center"/>
    </xf>
    <xf numFmtId="1" fontId="93" fillId="0" borderId="0" xfId="0" applyNumberFormat="1" applyFont="1"/>
    <xf numFmtId="164" fontId="93" fillId="0" borderId="0" xfId="2" applyNumberFormat="1" applyFont="1" applyAlignment="1">
      <alignment vertical="center"/>
    </xf>
    <xf numFmtId="164" fontId="93" fillId="0" borderId="0" xfId="2" applyNumberFormat="1" applyFont="1"/>
    <xf numFmtId="0" fontId="92" fillId="0" borderId="0" xfId="0" applyFont="1" applyAlignment="1">
      <alignment horizontal="right" vertical="center"/>
    </xf>
    <xf numFmtId="0" fontId="16" fillId="0" borderId="0" xfId="3" applyFill="1" applyBorder="1"/>
    <xf numFmtId="10" fontId="94" fillId="0" borderId="1" xfId="1" applyNumberFormat="1" applyFont="1" applyFill="1" applyBorder="1"/>
    <xf numFmtId="0" fontId="9" fillId="0" borderId="0" xfId="0" applyFont="1" applyAlignment="1">
      <alignment horizontal="right" vertical="center"/>
    </xf>
    <xf numFmtId="0" fontId="33" fillId="0" borderId="0" xfId="0" applyFont="1" applyAlignment="1">
      <alignment horizontal="center" vertical="top" wrapText="1"/>
    </xf>
    <xf numFmtId="0" fontId="5" fillId="0" borderId="2" xfId="0" applyFont="1" applyBorder="1" applyAlignment="1">
      <alignment horizontal="center" vertical="center" wrapText="1"/>
    </xf>
    <xf numFmtId="1" fontId="4" fillId="0" borderId="1" xfId="1" applyNumberFormat="1" applyFont="1" applyBorder="1" applyAlignment="1">
      <alignment horizontal="center"/>
    </xf>
    <xf numFmtId="0" fontId="0" fillId="0" borderId="0" xfId="0" applyFill="1" applyProtection="1">
      <protection locked="0"/>
    </xf>
    <xf numFmtId="9" fontId="0" fillId="0" borderId="8" xfId="0" applyNumberFormat="1" applyFill="1" applyBorder="1" applyProtection="1">
      <protection locked="0"/>
    </xf>
    <xf numFmtId="44" fontId="0" fillId="0" borderId="0" xfId="0" applyNumberFormat="1" applyFill="1" applyProtection="1">
      <protection locked="0"/>
    </xf>
    <xf numFmtId="165" fontId="0" fillId="0" borderId="0" xfId="1" applyNumberFormat="1" applyFont="1" applyFill="1" applyProtection="1">
      <protection locked="0"/>
    </xf>
    <xf numFmtId="0" fontId="97" fillId="14" borderId="0" xfId="0" applyFont="1" applyFill="1"/>
    <xf numFmtId="0" fontId="0" fillId="14" borderId="0" xfId="0" applyFill="1"/>
    <xf numFmtId="0" fontId="0" fillId="14" borderId="1" xfId="0" applyFill="1" applyBorder="1" applyAlignment="1">
      <alignment horizontal="left"/>
    </xf>
    <xf numFmtId="0" fontId="0" fillId="14" borderId="0" xfId="0" applyFill="1" applyAlignment="1">
      <alignment wrapText="1"/>
    </xf>
    <xf numFmtId="0" fontId="5" fillId="0" borderId="0" xfId="0" applyFont="1" applyAlignment="1">
      <alignment horizontal="left"/>
    </xf>
    <xf numFmtId="2" fontId="9" fillId="0" borderId="0" xfId="1" applyNumberFormat="1" applyFont="1" applyBorder="1" applyAlignment="1">
      <alignment horizontal="left"/>
    </xf>
    <xf numFmtId="10" fontId="9" fillId="3" borderId="4" xfId="1" applyNumberFormat="1" applyFont="1" applyFill="1" applyBorder="1" applyProtection="1">
      <protection locked="0"/>
    </xf>
    <xf numFmtId="10" fontId="9" fillId="3" borderId="0" xfId="1" applyNumberFormat="1" applyFont="1" applyFill="1" applyProtection="1">
      <protection locked="0"/>
    </xf>
    <xf numFmtId="1" fontId="0" fillId="14" borderId="1" xfId="0" applyNumberFormat="1" applyFill="1" applyBorder="1"/>
    <xf numFmtId="1" fontId="5" fillId="14" borderId="1" xfId="0" applyNumberFormat="1" applyFont="1" applyFill="1" applyBorder="1"/>
    <xf numFmtId="0" fontId="8" fillId="14" borderId="0" xfId="0" applyFont="1" applyFill="1"/>
    <xf numFmtId="9" fontId="0" fillId="14" borderId="1" xfId="1" applyNumberFormat="1" applyFont="1" applyFill="1" applyBorder="1"/>
    <xf numFmtId="0" fontId="0" fillId="14" borderId="0" xfId="0" applyFill="1" applyBorder="1"/>
    <xf numFmtId="9" fontId="0" fillId="0" borderId="0" xfId="0" applyNumberFormat="1" applyFill="1" applyProtection="1">
      <protection locked="0"/>
    </xf>
    <xf numFmtId="0" fontId="22" fillId="11" borderId="46" xfId="0" applyFont="1" applyFill="1" applyBorder="1" applyAlignment="1">
      <alignment horizontal="center" vertical="top" wrapText="1"/>
    </xf>
    <xf numFmtId="0" fontId="22" fillId="11" borderId="46"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46" xfId="0" applyFont="1" applyFill="1" applyBorder="1" applyAlignment="1">
      <alignment horizontal="center" wrapText="1"/>
    </xf>
    <xf numFmtId="0" fontId="22" fillId="12" borderId="35" xfId="0" applyFont="1" applyFill="1" applyBorder="1" applyAlignment="1">
      <alignment horizontal="center" vertical="center" wrapText="1"/>
    </xf>
    <xf numFmtId="0" fontId="22" fillId="12" borderId="35" xfId="0" applyFont="1" applyFill="1" applyBorder="1" applyAlignment="1">
      <alignment horizontal="center" vertical="top" wrapText="1"/>
    </xf>
    <xf numFmtId="0" fontId="22" fillId="10" borderId="35" xfId="0" applyFont="1" applyFill="1" applyBorder="1" applyAlignment="1">
      <alignment horizontal="center" vertical="center" wrapText="1"/>
    </xf>
    <xf numFmtId="0" fontId="0" fillId="9" borderId="15" xfId="0" applyFill="1" applyBorder="1" applyAlignment="1">
      <alignment vertical="top"/>
    </xf>
    <xf numFmtId="0" fontId="0" fillId="0" borderId="15" xfId="0" applyBorder="1" applyAlignment="1">
      <alignment vertical="top"/>
    </xf>
    <xf numFmtId="165" fontId="9" fillId="0" borderId="0" xfId="1" applyNumberFormat="1" applyFont="1" applyBorder="1" applyAlignment="1">
      <alignment horizontal="left"/>
    </xf>
    <xf numFmtId="10" fontId="9" fillId="0" borderId="0" xfId="1" applyNumberFormat="1" applyFont="1" applyBorder="1" applyAlignment="1">
      <alignment horizontal="left" vertical="top"/>
    </xf>
    <xf numFmtId="10" fontId="0" fillId="0" borderId="0" xfId="1" applyNumberFormat="1" applyFont="1" applyBorder="1" applyAlignment="1">
      <alignment horizontal="left" vertical="top"/>
    </xf>
    <xf numFmtId="0" fontId="9" fillId="0" borderId="0" xfId="0" applyFont="1" applyBorder="1" applyAlignment="1">
      <alignment horizontal="left"/>
    </xf>
    <xf numFmtId="1" fontId="5" fillId="0" borderId="0" xfId="0" applyNumberFormat="1" applyFont="1" applyBorder="1" applyAlignment="1">
      <alignment horizontal="left"/>
    </xf>
    <xf numFmtId="0" fontId="9" fillId="14" borderId="0" xfId="0" applyFont="1" applyFill="1"/>
    <xf numFmtId="164" fontId="9" fillId="14" borderId="0" xfId="2" applyNumberFormat="1" applyFont="1" applyFill="1"/>
    <xf numFmtId="1" fontId="9" fillId="14" borderId="0" xfId="0" applyNumberFormat="1" applyFont="1" applyFill="1"/>
    <xf numFmtId="10" fontId="9" fillId="14" borderId="0" xfId="1" applyNumberFormat="1" applyFont="1" applyFill="1"/>
    <xf numFmtId="0" fontId="14" fillId="14" borderId="0" xfId="0" applyFont="1" applyFill="1" applyAlignment="1">
      <alignment horizontal="left" vertical="top"/>
    </xf>
    <xf numFmtId="0" fontId="0" fillId="14" borderId="0" xfId="0" applyFont="1" applyFill="1" applyAlignment="1">
      <alignment horizontal="right"/>
    </xf>
    <xf numFmtId="0" fontId="0" fillId="14" borderId="0" xfId="0" applyFont="1" applyFill="1"/>
    <xf numFmtId="9" fontId="5" fillId="14" borderId="0" xfId="1" applyFont="1" applyFill="1" applyBorder="1" applyAlignment="1">
      <alignment horizontal="right"/>
    </xf>
    <xf numFmtId="1" fontId="0" fillId="14" borderId="0" xfId="0" applyNumberFormat="1" applyFont="1" applyFill="1"/>
    <xf numFmtId="1" fontId="5" fillId="14" borderId="0" xfId="0" applyNumberFormat="1" applyFont="1" applyFill="1" applyAlignment="1">
      <alignment horizontal="right"/>
    </xf>
    <xf numFmtId="0" fontId="95" fillId="14" borderId="0" xfId="0" applyFont="1" applyFill="1"/>
    <xf numFmtId="1" fontId="102" fillId="14" borderId="0" xfId="0" applyNumberFormat="1" applyFont="1" applyFill="1"/>
    <xf numFmtId="0" fontId="0" fillId="0" borderId="0" xfId="0" applyFill="1"/>
    <xf numFmtId="0" fontId="0" fillId="0" borderId="0" xfId="0" applyFill="1" applyBorder="1"/>
    <xf numFmtId="0" fontId="37" fillId="0" borderId="0" xfId="0" applyFont="1" applyAlignment="1">
      <alignment horizontal="left"/>
    </xf>
    <xf numFmtId="0" fontId="90" fillId="14" borderId="0" xfId="0" applyFont="1" applyFill="1"/>
    <xf numFmtId="0" fontId="16" fillId="14" borderId="0" xfId="3" applyFill="1"/>
    <xf numFmtId="0" fontId="5" fillId="14" borderId="1" xfId="0" applyFont="1" applyFill="1" applyBorder="1" applyAlignment="1">
      <alignment horizontal="center" vertical="center" wrapText="1"/>
    </xf>
    <xf numFmtId="0" fontId="5" fillId="14" borderId="2" xfId="0" applyFont="1" applyFill="1" applyBorder="1" applyAlignment="1">
      <alignment horizontal="center" vertical="center" wrapText="1"/>
    </xf>
    <xf numFmtId="164" fontId="5" fillId="14" borderId="1" xfId="2" applyNumberFormat="1" applyFont="1" applyFill="1" applyBorder="1" applyAlignment="1">
      <alignment horizontal="center" vertical="center" wrapText="1"/>
    </xf>
    <xf numFmtId="0" fontId="5" fillId="14" borderId="1" xfId="0" applyFont="1" applyFill="1" applyBorder="1" applyAlignment="1">
      <alignment horizontal="center" vertical="center"/>
    </xf>
    <xf numFmtId="164" fontId="0" fillId="14" borderId="1" xfId="2" applyNumberFormat="1" applyFont="1" applyFill="1" applyBorder="1"/>
    <xf numFmtId="164" fontId="5" fillId="14" borderId="1" xfId="0" applyNumberFormat="1" applyFont="1" applyFill="1" applyBorder="1"/>
    <xf numFmtId="164" fontId="5" fillId="14" borderId="1" xfId="2" applyNumberFormat="1" applyFont="1" applyFill="1" applyBorder="1"/>
    <xf numFmtId="43" fontId="5" fillId="14" borderId="1" xfId="0" applyNumberFormat="1" applyFont="1" applyFill="1" applyBorder="1"/>
    <xf numFmtId="0" fontId="0" fillId="14" borderId="0" xfId="0" applyFill="1" applyAlignment="1">
      <alignment horizontal="center" vertical="center"/>
    </xf>
    <xf numFmtId="43" fontId="0" fillId="14" borderId="1" xfId="2" applyFont="1" applyFill="1" applyBorder="1"/>
    <xf numFmtId="1" fontId="0" fillId="14" borderId="1" xfId="2" applyNumberFormat="1" applyFont="1" applyFill="1" applyBorder="1"/>
    <xf numFmtId="0" fontId="5" fillId="14" borderId="1" xfId="0" applyFont="1" applyFill="1" applyBorder="1" applyAlignment="1">
      <alignment horizontal="left" vertical="center"/>
    </xf>
    <xf numFmtId="2" fontId="0" fillId="14" borderId="0" xfId="0" applyNumberFormat="1" applyFill="1"/>
    <xf numFmtId="10" fontId="0" fillId="14" borderId="0" xfId="1" applyNumberFormat="1" applyFont="1" applyFill="1"/>
    <xf numFmtId="0" fontId="106" fillId="14" borderId="0" xfId="0" applyFont="1" applyFill="1" applyAlignment="1">
      <alignment horizontal="right" vertical="center" wrapText="1"/>
    </xf>
    <xf numFmtId="1" fontId="0" fillId="14" borderId="0" xfId="0" applyNumberFormat="1" applyFont="1" applyFill="1" applyAlignment="1">
      <alignment vertical="center"/>
    </xf>
    <xf numFmtId="164" fontId="0" fillId="14" borderId="0" xfId="2" applyNumberFormat="1" applyFont="1" applyFill="1" applyAlignment="1">
      <alignment vertical="center"/>
    </xf>
    <xf numFmtId="2" fontId="0" fillId="14" borderId="0" xfId="0" applyNumberFormat="1" applyFont="1" applyFill="1" applyAlignment="1">
      <alignment vertical="center"/>
    </xf>
    <xf numFmtId="2" fontId="0" fillId="14" borderId="0" xfId="1" applyNumberFormat="1" applyFont="1" applyFill="1"/>
    <xf numFmtId="165" fontId="9" fillId="0" borderId="1" xfId="1" applyNumberFormat="1" applyFont="1" applyBorder="1" applyAlignment="1">
      <alignment horizontal="left"/>
    </xf>
    <xf numFmtId="1" fontId="5" fillId="0" borderId="1" xfId="0" applyNumberFormat="1" applyFont="1" applyBorder="1" applyAlignment="1">
      <alignment horizontal="left"/>
    </xf>
    <xf numFmtId="1" fontId="0" fillId="0" borderId="1" xfId="0" applyNumberFormat="1" applyBorder="1" applyAlignment="1">
      <alignment horizontal="left" vertical="top"/>
    </xf>
    <xf numFmtId="1" fontId="5" fillId="0" borderId="1" xfId="0" applyNumberFormat="1" applyFont="1" applyFill="1" applyBorder="1" applyAlignment="1">
      <alignment horizontal="left"/>
    </xf>
    <xf numFmtId="2" fontId="9" fillId="0" borderId="1" xfId="1" applyNumberFormat="1" applyFont="1" applyBorder="1" applyAlignment="1">
      <alignment horizontal="left"/>
    </xf>
    <xf numFmtId="0" fontId="98" fillId="14" borderId="0" xfId="0" applyFont="1" applyFill="1" applyAlignment="1">
      <alignment horizontal="left" vertical="top"/>
    </xf>
    <xf numFmtId="3" fontId="5" fillId="14" borderId="1" xfId="0" applyNumberFormat="1" applyFont="1" applyFill="1" applyBorder="1" applyAlignment="1">
      <alignment horizontal="center" vertical="center"/>
    </xf>
    <xf numFmtId="2" fontId="9" fillId="14" borderId="0" xfId="0" applyNumberFormat="1" applyFont="1" applyFill="1"/>
    <xf numFmtId="0" fontId="94" fillId="14" borderId="0" xfId="0" applyFont="1" applyFill="1" applyAlignment="1">
      <alignment horizontal="center" vertical="center"/>
    </xf>
    <xf numFmtId="165" fontId="0" fillId="0" borderId="0" xfId="1" applyNumberFormat="1" applyFont="1" applyProtection="1">
      <protection locked="0"/>
    </xf>
    <xf numFmtId="0" fontId="30" fillId="0" borderId="0" xfId="0" applyFont="1" applyAlignment="1">
      <alignment horizontal="left" vertical="top" wrapText="1"/>
    </xf>
    <xf numFmtId="0" fontId="0" fillId="9" borderId="7" xfId="0" applyFill="1" applyBorder="1"/>
    <xf numFmtId="43" fontId="0" fillId="9" borderId="0" xfId="2" applyFont="1" applyFill="1"/>
    <xf numFmtId="166" fontId="0" fillId="9" borderId="0" xfId="0" applyNumberFormat="1" applyFill="1"/>
    <xf numFmtId="0" fontId="3" fillId="9" borderId="0" xfId="0" applyFont="1" applyFill="1" applyAlignment="1">
      <alignment horizontal="left" vertical="center" wrapText="1"/>
    </xf>
    <xf numFmtId="166" fontId="0" fillId="9" borderId="0" xfId="2" applyNumberFormat="1" applyFont="1" applyFill="1"/>
    <xf numFmtId="43" fontId="0" fillId="9" borderId="0" xfId="0" applyNumberFormat="1" applyFill="1"/>
    <xf numFmtId="44" fontId="5" fillId="0" borderId="1" xfId="4" applyFont="1" applyBorder="1"/>
    <xf numFmtId="44" fontId="0" fillId="0" borderId="1" xfId="4" applyFont="1" applyBorder="1"/>
    <xf numFmtId="1" fontId="9" fillId="3" borderId="4" xfId="1" applyNumberFormat="1" applyFont="1" applyFill="1" applyBorder="1" applyProtection="1">
      <protection locked="0"/>
    </xf>
    <xf numFmtId="1" fontId="9" fillId="3" borderId="0" xfId="1" applyNumberFormat="1" applyFont="1" applyFill="1" applyProtection="1">
      <protection locked="0"/>
    </xf>
    <xf numFmtId="0" fontId="0" fillId="9" borderId="0" xfId="0" applyFont="1" applyFill="1"/>
    <xf numFmtId="0" fontId="0" fillId="0" borderId="0" xfId="0" applyFont="1"/>
    <xf numFmtId="174" fontId="0" fillId="0" borderId="1" xfId="4" applyNumberFormat="1" applyFont="1" applyBorder="1"/>
    <xf numFmtId="175" fontId="9" fillId="0" borderId="1" xfId="2" applyNumberFormat="1" applyFont="1" applyBorder="1"/>
    <xf numFmtId="175" fontId="24" fillId="0" borderId="1" xfId="0" applyNumberFormat="1" applyFont="1" applyBorder="1"/>
    <xf numFmtId="0" fontId="7" fillId="4" borderId="1" xfId="0" applyFont="1" applyFill="1" applyBorder="1"/>
    <xf numFmtId="0" fontId="7" fillId="4" borderId="2" xfId="0" applyFont="1" applyFill="1" applyBorder="1"/>
    <xf numFmtId="164" fontId="7" fillId="4" borderId="1" xfId="0" applyNumberFormat="1" applyFont="1" applyFill="1" applyBorder="1"/>
    <xf numFmtId="175" fontId="7" fillId="4" borderId="1" xfId="0" applyNumberFormat="1" applyFont="1" applyFill="1" applyBorder="1"/>
    <xf numFmtId="0" fontId="7" fillId="4" borderId="1" xfId="0" applyFont="1" applyFill="1" applyBorder="1" applyAlignment="1">
      <alignment horizontal="right"/>
    </xf>
    <xf numFmtId="164" fontId="7" fillId="4" borderId="1" xfId="2" applyNumberFormat="1" applyFont="1" applyFill="1" applyBorder="1"/>
    <xf numFmtId="1" fontId="7" fillId="4" borderId="1" xfId="0" applyNumberFormat="1" applyFont="1" applyFill="1" applyBorder="1"/>
    <xf numFmtId="43" fontId="7" fillId="4" borderId="1" xfId="0" applyNumberFormat="1" applyFont="1" applyFill="1" applyBorder="1"/>
    <xf numFmtId="0" fontId="7" fillId="0" borderId="0" xfId="0" applyFont="1"/>
    <xf numFmtId="10" fontId="7" fillId="4" borderId="1" xfId="1" applyNumberFormat="1" applyFont="1" applyFill="1" applyBorder="1"/>
    <xf numFmtId="175" fontId="24" fillId="0" borderId="0" xfId="0" applyNumberFormat="1" applyFont="1"/>
    <xf numFmtId="165" fontId="24" fillId="0" borderId="1" xfId="1" applyNumberFormat="1" applyFont="1" applyBorder="1"/>
    <xf numFmtId="0" fontId="98" fillId="0" borderId="0" xfId="0" applyFont="1" applyAlignment="1">
      <alignment wrapText="1"/>
    </xf>
    <xf numFmtId="1" fontId="0" fillId="0" borderId="0" xfId="0" applyNumberFormat="1" applyAlignment="1">
      <alignment horizontal="right"/>
    </xf>
    <xf numFmtId="9" fontId="98" fillId="0" borderId="0" xfId="1" applyFont="1" applyAlignment="1">
      <alignment horizontal="right" vertical="center"/>
    </xf>
    <xf numFmtId="0" fontId="1" fillId="62" borderId="1" xfId="0" quotePrefix="1" applyNumberFormat="1" applyFont="1" applyFill="1" applyBorder="1" applyAlignment="1" applyProtection="1">
      <alignment horizontal="left" vertical="center" wrapText="1"/>
      <protection locked="0"/>
    </xf>
    <xf numFmtId="9" fontId="9" fillId="3" borderId="4" xfId="1" applyFont="1" applyFill="1" applyBorder="1" applyProtection="1">
      <protection locked="0"/>
    </xf>
    <xf numFmtId="0" fontId="0" fillId="0" borderId="0" xfId="0" applyAlignment="1">
      <alignment horizontal="right" vertical="top"/>
    </xf>
    <xf numFmtId="0" fontId="5" fillId="0" borderId="1" xfId="0" applyFont="1" applyBorder="1" applyAlignment="1">
      <alignment horizontal="center" vertical="center"/>
    </xf>
    <xf numFmtId="172" fontId="0" fillId="0" borderId="1" xfId="2" applyNumberFormat="1" applyFont="1" applyBorder="1"/>
    <xf numFmtId="9" fontId="4" fillId="0" borderId="0" xfId="1" applyFont="1" applyBorder="1" applyAlignment="1">
      <alignment horizontal="center"/>
    </xf>
    <xf numFmtId="10" fontId="0" fillId="0" borderId="0" xfId="1" applyNumberFormat="1" applyFont="1" applyBorder="1"/>
    <xf numFmtId="10" fontId="94" fillId="65" borderId="1" xfId="1" applyNumberFormat="1" applyFont="1" applyFill="1" applyBorder="1" applyAlignment="1">
      <alignment vertical="center"/>
    </xf>
    <xf numFmtId="2" fontId="0" fillId="0" borderId="0" xfId="1" applyNumberFormat="1" applyFont="1" applyAlignment="1">
      <alignment vertical="center"/>
    </xf>
    <xf numFmtId="43" fontId="0" fillId="9" borderId="0" xfId="2" applyNumberFormat="1" applyFont="1" applyFill="1"/>
    <xf numFmtId="166" fontId="0" fillId="9" borderId="0" xfId="0" applyNumberFormat="1" applyFont="1" applyFill="1"/>
    <xf numFmtId="43" fontId="0" fillId="0" borderId="0" xfId="2" applyNumberFormat="1" applyFont="1"/>
    <xf numFmtId="166" fontId="0" fillId="0" borderId="0" xfId="0" applyNumberFormat="1" applyFont="1"/>
    <xf numFmtId="43" fontId="0" fillId="0" borderId="0" xfId="0" applyNumberFormat="1" applyFill="1"/>
    <xf numFmtId="43" fontId="0" fillId="0" borderId="0" xfId="2" applyNumberFormat="1" applyFont="1" applyProtection="1">
      <protection locked="0"/>
    </xf>
    <xf numFmtId="0" fontId="98" fillId="0" borderId="0" xfId="0" applyFont="1"/>
    <xf numFmtId="10" fontId="9" fillId="0" borderId="0" xfId="0" applyNumberFormat="1" applyFont="1"/>
    <xf numFmtId="176" fontId="0" fillId="0" borderId="0" xfId="1" applyNumberFormat="1" applyFont="1"/>
    <xf numFmtId="3" fontId="5" fillId="0" borderId="1" xfId="0" applyNumberFormat="1" applyFont="1" applyBorder="1"/>
    <xf numFmtId="172" fontId="5" fillId="0" borderId="1" xfId="0" applyNumberFormat="1" applyFont="1" applyBorder="1"/>
    <xf numFmtId="165" fontId="93" fillId="0" borderId="1" xfId="1" applyNumberFormat="1" applyFont="1" applyFill="1" applyBorder="1"/>
    <xf numFmtId="0" fontId="16" fillId="0" borderId="0" xfId="3" applyAlignment="1"/>
    <xf numFmtId="0" fontId="5" fillId="0" borderId="47" xfId="0" applyFont="1" applyBorder="1" applyAlignment="1">
      <alignment vertical="center" wrapText="1"/>
    </xf>
    <xf numFmtId="0" fontId="5" fillId="14" borderId="47" xfId="0" applyFont="1" applyFill="1" applyBorder="1" applyAlignment="1">
      <alignment vertical="center" wrapText="1"/>
    </xf>
    <xf numFmtId="3" fontId="0" fillId="14" borderId="47" xfId="0" applyNumberFormat="1" applyFill="1" applyBorder="1" applyAlignment="1">
      <alignment horizontal="right" vertical="center" wrapText="1"/>
    </xf>
    <xf numFmtId="1" fontId="0" fillId="0" borderId="1" xfId="0" applyNumberFormat="1" applyBorder="1" applyAlignment="1">
      <alignment horizontal="right"/>
    </xf>
    <xf numFmtId="3" fontId="0" fillId="0" borderId="47" xfId="0" applyNumberFormat="1" applyBorder="1" applyAlignment="1">
      <alignment horizontal="right" vertical="center" wrapText="1"/>
    </xf>
    <xf numFmtId="3" fontId="0" fillId="0" borderId="0" xfId="0" applyNumberFormat="1" applyAlignment="1">
      <alignment horizontal="right" vertical="center" wrapText="1"/>
    </xf>
    <xf numFmtId="0" fontId="5" fillId="0" borderId="0" xfId="0" applyFont="1" applyAlignment="1">
      <alignment horizontal="center" vertical="center"/>
    </xf>
    <xf numFmtId="10" fontId="0" fillId="0" borderId="47" xfId="1" applyNumberFormat="1" applyFont="1" applyBorder="1" applyAlignment="1">
      <alignment horizontal="right" vertical="center" wrapText="1"/>
    </xf>
    <xf numFmtId="10" fontId="0" fillId="14" borderId="47" xfId="1" applyNumberFormat="1" applyFont="1" applyFill="1" applyBorder="1" applyAlignment="1">
      <alignment horizontal="right" vertical="center" wrapText="1"/>
    </xf>
    <xf numFmtId="0" fontId="107" fillId="0" borderId="0" xfId="0" applyFont="1" applyAlignment="1">
      <alignment horizontal="left" vertical="top"/>
    </xf>
    <xf numFmtId="174" fontId="0" fillId="0" borderId="1" xfId="4" applyNumberFormat="1" applyFont="1" applyBorder="1" applyAlignment="1"/>
    <xf numFmtId="165" fontId="0" fillId="0" borderId="1" xfId="0" applyNumberFormat="1" applyBorder="1"/>
    <xf numFmtId="9" fontId="90" fillId="0" borderId="0" xfId="1" applyFont="1"/>
    <xf numFmtId="9" fontId="0" fillId="0" borderId="1" xfId="1" applyFont="1" applyFill="1" applyBorder="1"/>
    <xf numFmtId="0" fontId="108" fillId="0" borderId="0" xfId="0" applyFont="1" applyAlignment="1">
      <alignment wrapText="1"/>
    </xf>
    <xf numFmtId="3" fontId="5" fillId="0" borderId="0" xfId="0" applyNumberFormat="1" applyFont="1" applyAlignment="1">
      <alignment horizontal="left" wrapText="1"/>
    </xf>
    <xf numFmtId="9" fontId="5" fillId="0" borderId="0" xfId="1" applyFont="1" applyFill="1" applyBorder="1"/>
    <xf numFmtId="10" fontId="9" fillId="0" borderId="0" xfId="1" applyNumberFormat="1" applyFont="1" applyFill="1"/>
    <xf numFmtId="173" fontId="0" fillId="0" borderId="0" xfId="0" applyNumberFormat="1" applyAlignment="1">
      <alignment horizontal="right"/>
    </xf>
    <xf numFmtId="165" fontId="0" fillId="0" borderId="0" xfId="1" applyNumberFormat="1" applyFont="1" applyFill="1"/>
    <xf numFmtId="10" fontId="92" fillId="0" borderId="1" xfId="1" applyNumberFormat="1" applyFont="1" applyFill="1" applyBorder="1" applyAlignment="1">
      <alignment vertical="center"/>
    </xf>
    <xf numFmtId="0" fontId="8" fillId="0" borderId="0" xfId="0" applyFont="1" applyFill="1" applyBorder="1"/>
    <xf numFmtId="0" fontId="97" fillId="0" borderId="0" xfId="0" applyFont="1" applyFill="1"/>
    <xf numFmtId="0" fontId="97" fillId="0" borderId="0" xfId="0" applyFont="1" applyFill="1" applyBorder="1"/>
    <xf numFmtId="165" fontId="9" fillId="0" borderId="1" xfId="1" applyNumberFormat="1" applyFont="1" applyBorder="1" applyAlignment="1">
      <alignment horizontal="left" vertical="top"/>
    </xf>
    <xf numFmtId="165" fontId="0" fillId="0" borderId="1" xfId="1" applyNumberFormat="1" applyFont="1" applyBorder="1" applyAlignment="1">
      <alignment horizontal="left" vertical="top"/>
    </xf>
    <xf numFmtId="0" fontId="5" fillId="0" borderId="1" xfId="0" applyFont="1" applyBorder="1" applyAlignment="1">
      <alignment horizontal="left"/>
    </xf>
    <xf numFmtId="0" fontId="91" fillId="0" borderId="0" xfId="0" applyFont="1" applyAlignment="1">
      <alignment horizontal="right" vertical="top" wrapText="1"/>
    </xf>
    <xf numFmtId="0" fontId="9" fillId="0" borderId="0" xfId="0" applyFont="1" applyAlignment="1">
      <alignment horizontal="center" vertical="center"/>
    </xf>
    <xf numFmtId="0" fontId="9" fillId="0" borderId="5" xfId="0" applyFont="1" applyBorder="1" applyAlignment="1">
      <alignment horizontal="center" vertical="center"/>
    </xf>
    <xf numFmtId="166" fontId="9" fillId="0" borderId="0" xfId="2" applyNumberFormat="1" applyFont="1"/>
    <xf numFmtId="9" fontId="0" fillId="0" borderId="0" xfId="0" applyNumberFormat="1"/>
    <xf numFmtId="10" fontId="5" fillId="0" borderId="1" xfId="1" applyNumberFormat="1" applyFont="1" applyFill="1" applyBorder="1"/>
    <xf numFmtId="0" fontId="31" fillId="60" borderId="48" xfId="0" applyFont="1" applyFill="1" applyBorder="1" applyAlignment="1">
      <alignment horizontal="right" vertical="center" wrapText="1"/>
    </xf>
    <xf numFmtId="0" fontId="13" fillId="0" borderId="1" xfId="0" quotePrefix="1" applyFont="1" applyBorder="1" applyAlignment="1">
      <alignment horizontal="center" vertical="center" wrapText="1"/>
    </xf>
    <xf numFmtId="0" fontId="31" fillId="60" borderId="48" xfId="0" applyFont="1" applyFill="1" applyBorder="1" applyAlignment="1">
      <alignment horizontal="right" vertical="center"/>
    </xf>
    <xf numFmtId="0" fontId="7" fillId="60" borderId="49" xfId="0" applyFont="1" applyFill="1" applyBorder="1" applyAlignment="1">
      <alignment horizontal="center" vertical="center"/>
    </xf>
    <xf numFmtId="0" fontId="31" fillId="60" borderId="48" xfId="0" applyFont="1" applyFill="1" applyBorder="1" applyAlignment="1">
      <alignment horizontal="center" vertical="center" wrapText="1"/>
    </xf>
    <xf numFmtId="0" fontId="7" fillId="60" borderId="14" xfId="0" applyFont="1" applyFill="1" applyBorder="1" applyAlignment="1">
      <alignment vertical="center"/>
    </xf>
    <xf numFmtId="0" fontId="7" fillId="60" borderId="13" xfId="0" applyFont="1" applyFill="1" applyBorder="1" applyAlignment="1">
      <alignment vertical="center" wrapText="1"/>
    </xf>
    <xf numFmtId="0" fontId="3" fillId="62" borderId="1" xfId="0" quotePrefix="1" applyFont="1" applyFill="1" applyBorder="1" applyAlignment="1">
      <alignment horizontal="left" vertical="top" wrapText="1"/>
    </xf>
    <xf numFmtId="0" fontId="9" fillId="3" borderId="13" xfId="0" applyFont="1" applyFill="1" applyBorder="1"/>
    <xf numFmtId="164" fontId="73" fillId="15" borderId="50" xfId="2" applyNumberFormat="1" applyFont="1" applyFill="1" applyBorder="1" applyAlignment="1">
      <alignment horizontal="right" vertical="center"/>
    </xf>
    <xf numFmtId="164" fontId="73" fillId="15" borderId="51" xfId="2" applyNumberFormat="1" applyFont="1" applyFill="1" applyBorder="1" applyAlignment="1">
      <alignment horizontal="right" vertical="center"/>
    </xf>
    <xf numFmtId="166" fontId="9" fillId="3" borderId="13" xfId="2" applyNumberFormat="1" applyFont="1" applyFill="1" applyBorder="1" applyAlignment="1">
      <alignment horizontal="right"/>
    </xf>
    <xf numFmtId="0" fontId="9" fillId="3" borderId="35" xfId="0" applyFont="1" applyFill="1" applyBorder="1"/>
    <xf numFmtId="0" fontId="0" fillId="0" borderId="1" xfId="0" applyBorder="1" applyAlignment="1">
      <alignment horizontal="center" vertical="center"/>
    </xf>
    <xf numFmtId="0" fontId="109" fillId="0" borderId="0" xfId="0" applyFont="1"/>
    <xf numFmtId="164" fontId="77" fillId="0" borderId="0" xfId="2" applyNumberFormat="1" applyFont="1" applyAlignment="1">
      <alignment horizontal="center"/>
    </xf>
    <xf numFmtId="0" fontId="31" fillId="60" borderId="2" xfId="0" applyFont="1" applyFill="1" applyBorder="1" applyAlignment="1">
      <alignment horizontal="center" vertical="center" wrapText="1"/>
    </xf>
    <xf numFmtId="0" fontId="31" fillId="60" borderId="0" xfId="0" applyFont="1" applyFill="1" applyAlignment="1">
      <alignment horizontal="center" vertical="center" wrapText="1"/>
    </xf>
    <xf numFmtId="44" fontId="7" fillId="60" borderId="49" xfId="0" applyNumberFormat="1" applyFont="1" applyFill="1" applyBorder="1" applyAlignment="1">
      <alignment wrapText="1"/>
    </xf>
    <xf numFmtId="0" fontId="7" fillId="60" borderId="49" xfId="0" applyFont="1" applyFill="1" applyBorder="1" applyAlignment="1">
      <alignment wrapText="1"/>
    </xf>
    <xf numFmtId="43" fontId="73" fillId="15" borderId="1" xfId="2" applyFont="1" applyFill="1" applyBorder="1" applyAlignment="1">
      <alignment horizontal="right" vertical="center"/>
    </xf>
    <xf numFmtId="164" fontId="0" fillId="3" borderId="1" xfId="2" applyNumberFormat="1" applyFont="1" applyFill="1" applyBorder="1"/>
    <xf numFmtId="174" fontId="0" fillId="3" borderId="1" xfId="4" applyNumberFormat="1" applyFont="1" applyFill="1" applyBorder="1"/>
    <xf numFmtId="6" fontId="0" fillId="3" borderId="1" xfId="0" applyNumberFormat="1" applyFill="1" applyBorder="1"/>
    <xf numFmtId="0" fontId="7" fillId="60" borderId="49" xfId="0" applyFont="1" applyFill="1" applyBorder="1" applyAlignment="1">
      <alignment vertical="center" wrapText="1"/>
    </xf>
    <xf numFmtId="44" fontId="7" fillId="60" borderId="49" xfId="0" applyNumberFormat="1" applyFont="1" applyFill="1" applyBorder="1" applyAlignment="1">
      <alignment vertical="center" wrapText="1"/>
    </xf>
    <xf numFmtId="165" fontId="0" fillId="3" borderId="1" xfId="1" applyNumberFormat="1" applyFont="1" applyFill="1" applyBorder="1"/>
    <xf numFmtId="166" fontId="0" fillId="3" borderId="1" xfId="2" applyNumberFormat="1" applyFont="1" applyFill="1" applyBorder="1"/>
    <xf numFmtId="177" fontId="0" fillId="3" borderId="1" xfId="1" applyNumberFormat="1" applyFont="1" applyFill="1" applyBorder="1"/>
    <xf numFmtId="174" fontId="4" fillId="0" borderId="1" xfId="4" applyNumberFormat="1" applyFont="1" applyFill="1" applyBorder="1"/>
    <xf numFmtId="174" fontId="4" fillId="0" borderId="1" xfId="4" applyNumberFormat="1" applyFont="1" applyBorder="1"/>
    <xf numFmtId="1" fontId="0" fillId="0" borderId="0" xfId="0" applyNumberFormat="1" applyBorder="1" applyAlignment="1">
      <alignment horizontal="right"/>
    </xf>
    <xf numFmtId="1" fontId="0" fillId="0" borderId="0" xfId="0" applyNumberFormat="1" applyBorder="1"/>
    <xf numFmtId="0" fontId="5" fillId="0" borderId="0" xfId="0" applyFont="1" applyBorder="1" applyAlignment="1">
      <alignment horizontal="center"/>
    </xf>
    <xf numFmtId="1" fontId="0" fillId="0" borderId="4" xfId="0" applyNumberFormat="1" applyBorder="1"/>
    <xf numFmtId="0" fontId="5" fillId="0" borderId="4" xfId="0" applyFont="1" applyBorder="1" applyAlignment="1">
      <alignment horizontal="center" vertical="center"/>
    </xf>
    <xf numFmtId="0" fontId="5" fillId="0" borderId="0" xfId="0" applyFont="1" applyBorder="1" applyAlignment="1">
      <alignment horizontal="center" vertical="center"/>
    </xf>
    <xf numFmtId="166" fontId="0" fillId="0" borderId="0" xfId="2" applyNumberFormat="1" applyFont="1" applyFill="1"/>
    <xf numFmtId="0" fontId="0" fillId="0" borderId="0" xfId="0" applyFont="1" applyFill="1"/>
    <xf numFmtId="43" fontId="0" fillId="0" borderId="0" xfId="2" applyNumberFormat="1" applyFont="1" applyFill="1"/>
    <xf numFmtId="166" fontId="0" fillId="0" borderId="0" xfId="0" applyNumberFormat="1" applyFont="1" applyFill="1"/>
    <xf numFmtId="0" fontId="0" fillId="0" borderId="0" xfId="0" pivotButton="1"/>
    <xf numFmtId="0" fontId="0" fillId="0" borderId="0" xfId="0" applyNumberFormat="1"/>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6" xfId="0" applyFont="1" applyBorder="1" applyAlignment="1">
      <alignment horizontal="left" vertical="center" wrapText="1"/>
    </xf>
    <xf numFmtId="3" fontId="11" fillId="0" borderId="2" xfId="0" applyNumberFormat="1" applyFont="1" applyBorder="1" applyAlignment="1">
      <alignment horizontal="center" vertical="center"/>
    </xf>
    <xf numFmtId="3" fontId="11" fillId="0" borderId="5" xfId="0" applyNumberFormat="1" applyFont="1" applyBorder="1" applyAlignment="1">
      <alignment horizontal="center" vertical="center"/>
    </xf>
    <xf numFmtId="3" fontId="11" fillId="0" borderId="16" xfId="0" applyNumberFormat="1" applyFont="1" applyBorder="1" applyAlignment="1">
      <alignment horizontal="center" vertical="center"/>
    </xf>
    <xf numFmtId="9" fontId="9" fillId="0" borderId="2" xfId="1" applyFont="1" applyBorder="1" applyAlignment="1">
      <alignment horizontal="center" vertical="center"/>
    </xf>
    <xf numFmtId="9" fontId="9" fillId="0" borderId="5" xfId="1" applyFont="1" applyBorder="1" applyAlignment="1">
      <alignment horizontal="center" vertical="center"/>
    </xf>
    <xf numFmtId="9" fontId="9" fillId="0" borderId="16" xfId="1" applyFont="1" applyBorder="1" applyAlignment="1">
      <alignment horizontal="center" vertical="center"/>
    </xf>
    <xf numFmtId="0" fontId="89" fillId="0" borderId="0" xfId="0" applyFont="1" applyAlignment="1">
      <alignment horizontal="left" vertical="center" wrapText="1"/>
    </xf>
    <xf numFmtId="0" fontId="33" fillId="0" borderId="10" xfId="0" applyFont="1" applyBorder="1" applyAlignment="1">
      <alignment horizontal="left" vertical="top" wrapText="1"/>
    </xf>
    <xf numFmtId="3" fontId="101" fillId="0" borderId="2" xfId="0" applyNumberFormat="1" applyFont="1" applyBorder="1" applyAlignment="1">
      <alignment horizontal="center" vertical="center"/>
    </xf>
    <xf numFmtId="3" fontId="101" fillId="0" borderId="5" xfId="0" applyNumberFormat="1" applyFont="1" applyBorder="1" applyAlignment="1">
      <alignment horizontal="center" vertical="center"/>
    </xf>
    <xf numFmtId="3" fontId="101" fillId="0" borderId="16" xfId="0" applyNumberFormat="1" applyFont="1" applyBorder="1" applyAlignment="1">
      <alignment horizontal="center" vertical="center"/>
    </xf>
    <xf numFmtId="9" fontId="0" fillId="0" borderId="2" xfId="1" applyFont="1" applyBorder="1" applyAlignment="1">
      <alignment horizontal="center" vertical="center"/>
    </xf>
    <xf numFmtId="9" fontId="0" fillId="0" borderId="5" xfId="1" applyFont="1" applyBorder="1" applyAlignment="1">
      <alignment horizontal="center" vertical="center"/>
    </xf>
    <xf numFmtId="9" fontId="0" fillId="0" borderId="16" xfId="1" applyFont="1" applyBorder="1" applyAlignment="1">
      <alignment horizontal="center" vertical="center"/>
    </xf>
    <xf numFmtId="0" fontId="99" fillId="0" borderId="0" xfId="0" applyFont="1" applyAlignment="1">
      <alignment horizontal="left" vertical="center" wrapText="1"/>
    </xf>
    <xf numFmtId="0" fontId="28" fillId="0" borderId="0" xfId="0" applyFont="1" applyAlignment="1">
      <alignment horizontal="left" vertical="top"/>
    </xf>
    <xf numFmtId="165" fontId="0" fillId="0" borderId="2" xfId="1" applyNumberFormat="1" applyFont="1" applyBorder="1" applyAlignment="1">
      <alignment horizontal="center" vertical="center"/>
    </xf>
    <xf numFmtId="165" fontId="0" fillId="0" borderId="5" xfId="1" applyNumberFormat="1" applyFont="1" applyBorder="1" applyAlignment="1">
      <alignment horizontal="center" vertical="center"/>
    </xf>
    <xf numFmtId="165" fontId="0" fillId="0" borderId="16" xfId="1" applyNumberFormat="1" applyFont="1" applyBorder="1" applyAlignment="1">
      <alignment horizontal="center" vertical="center"/>
    </xf>
    <xf numFmtId="3" fontId="101" fillId="14" borderId="2" xfId="0" applyNumberFormat="1" applyFont="1" applyFill="1" applyBorder="1" applyAlignment="1">
      <alignment horizontal="center" vertical="center"/>
    </xf>
    <xf numFmtId="3" fontId="101" fillId="14" borderId="5" xfId="0" applyNumberFormat="1" applyFont="1" applyFill="1" applyBorder="1" applyAlignment="1">
      <alignment horizontal="center" vertical="center"/>
    </xf>
    <xf numFmtId="3" fontId="101" fillId="14" borderId="16" xfId="0" applyNumberFormat="1" applyFont="1" applyFill="1" applyBorder="1" applyAlignment="1">
      <alignment horizontal="center" vertical="center"/>
    </xf>
    <xf numFmtId="165" fontId="0" fillId="14" borderId="2" xfId="1" applyNumberFormat="1" applyFont="1" applyFill="1" applyBorder="1" applyAlignment="1">
      <alignment horizontal="center" vertical="center"/>
    </xf>
    <xf numFmtId="165" fontId="0" fillId="14" borderId="5" xfId="1" applyNumberFormat="1" applyFont="1" applyFill="1" applyBorder="1" applyAlignment="1">
      <alignment horizontal="center" vertical="center"/>
    </xf>
    <xf numFmtId="165" fontId="0" fillId="14" borderId="16" xfId="1" applyNumberFormat="1" applyFont="1" applyFill="1" applyBorder="1" applyAlignment="1">
      <alignment horizontal="center" vertical="center"/>
    </xf>
    <xf numFmtId="0" fontId="99" fillId="14" borderId="0" xfId="0" applyFont="1" applyFill="1" applyAlignment="1">
      <alignment horizontal="left" vertical="center" wrapText="1"/>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462">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border>
        <bottom style="medium">
          <color indexed="64"/>
        </bottom>
      </border>
    </dxf>
    <dxf>
      <font>
        <b/>
      </font>
    </dxf>
    <dxf>
      <border diagonalUp="0" diagonalDown="0">
        <left style="thin">
          <color indexed="64"/>
        </left>
        <right style="thin">
          <color indexed="64"/>
        </right>
        <top style="thin">
          <color indexed="64"/>
        </top>
        <bottom style="thin">
          <color indexed="64"/>
        </bottom>
      </border>
    </dxf>
    <dxf>
      <border>
        <bottom style="medium">
          <color indexed="64"/>
        </bottom>
      </border>
    </dxf>
    <dxf>
      <font>
        <b/>
      </font>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numFmt numFmtId="3" formatCode="#,##0"/>
      <fill>
        <patternFill patternType="solid">
          <fgColor indexed="64"/>
          <bgColor theme="0"/>
        </patternFill>
      </fill>
      <border diagonalUp="0" diagonalDown="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numFmt numFmtId="13" formatCode="0%"/>
      <fill>
        <patternFill patternType="solid">
          <fgColor indexed="64"/>
          <bgColor theme="9" tint="0.59999389629810485"/>
        </patternFill>
      </fill>
      <border diagonalUp="0" diagonalDown="0">
        <left/>
        <right style="thin">
          <color indexed="64"/>
        </right>
        <top/>
        <bottom/>
      </border>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border>
        <left style="thin">
          <color indexed="64"/>
        </left>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styles" Target="styles.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sharedStrings" Target="sharedString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theme" Target="theme/theme1.xml"/><Relationship Id="rId7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7</xdr:col>
      <xdr:colOff>457200</xdr:colOff>
      <xdr:row>6</xdr:row>
      <xdr:rowOff>81722</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048000" y="381000"/>
          <a:ext cx="1819275" cy="8437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304800</xdr:colOff>
      <xdr:row>8</xdr:row>
      <xdr:rowOff>28575</xdr:rowOff>
    </xdr:from>
    <xdr:to>
      <xdr:col>11</xdr:col>
      <xdr:colOff>390362</xdr:colOff>
      <xdr:row>12</xdr:row>
      <xdr:rowOff>171337</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7267575" y="1552575"/>
          <a:ext cx="1304762" cy="904762"/>
        </a:xfrm>
        <a:prstGeom prst="rect">
          <a:avLst/>
        </a:prstGeom>
      </xdr:spPr>
    </xdr:pic>
    <xdr:clientData/>
  </xdr:twoCellAnchor>
  <xdr:twoCellAnchor editAs="oneCell">
    <xdr:from>
      <xdr:col>3</xdr:col>
      <xdr:colOff>752475</xdr:colOff>
      <xdr:row>0</xdr:row>
      <xdr:rowOff>0</xdr:rowOff>
    </xdr:from>
    <xdr:to>
      <xdr:col>8</xdr:col>
      <xdr:colOff>304419</xdr:colOff>
      <xdr:row>5</xdr:row>
      <xdr:rowOff>171450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3609975" y="0"/>
          <a:ext cx="3047619"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WMP/Shared%20Documents/2022/GRC%202023%20filing/EO-WLDFR-3_RSE%20Input%20Fil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B3DL/EAS/GRC%202020/Substation/RSE%20calc%20documents/Control%20Mitigation%20Effectiveness%20Workpaper_1-07_v1.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s.utility.pge.com/Users/lucendacai/AppData/Local/Microsoft/Windows/INetCache/Content.Outlook/4S9EGI4V/Substation%20Asset%20Info%20(0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yco/Downloads/EO-WLDFR-3_RSE%20Input%20Fil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RAMP/Shared%20Documents/EO/Analysis/Veg/RSE%20Input%20Template_EO-WLDFR_v2.1_2022-02-09%20(TY%20202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chive/Verification_ERRATA_7.3.4_RSE_Input_Template_EO_WLDFR_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GRCRSEs/Shared%20Documents/General/Substation%20(SBSTN)/Control%20Mitigation%20Effectiveness%20Workpaper_12-29_v1.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s.utility.pge.com/Users/gthapanraina/Documents/SSG%20Projects/Commercial/Engagements/SunTrust%20Bank/Business%20Case%20Cost%20Template-16APR2017-V1%20-.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H2CJ\Documents\2021-11%20WMP\2022%20Validation\01-24\7.3.3_RSE%20Input%20File_v2.2_EO_WLDFR_Templat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2CJ\Documents\2021-11%20WMP\2022%20Validation\01-26\7.3.3_RSE%20Input%20File_v2.2_EO_WLDFR_v01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Instructions"/>
      <sheetName val="Summary of Programs"/>
      <sheetName val="1-Program Exposure"/>
      <sheetName val="2-Program Cost"/>
      <sheetName val="3-Eff - Freq Programs"/>
      <sheetName val="4-Eff - Conseq Programs"/>
      <sheetName val="RSE Lite"/>
      <sheetName val="RSE Results"/>
      <sheetName val="GRC Forecast"/>
      <sheetName val="REF_FREQ"/>
      <sheetName val="08W"/>
      <sheetName val="M001"/>
      <sheetName val="M002"/>
      <sheetName val="M002 - SME Input"/>
      <sheetName val="M002 - Effectiveness"/>
      <sheetName val="M003"/>
      <sheetName val="M07A,M011,M012"/>
      <sheetName val="M07D - Effectiveness"/>
      <sheetName val="M07E"/>
      <sheetName val="M07G"/>
      <sheetName val="M008"/>
      <sheetName val="Sheet1"/>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EO-WLDFR-3_RSE Input File"/>
    </sheetNames>
    <sheetDataSet>
      <sheetData sheetId="0"/>
      <sheetData sheetId="1"/>
      <sheetData sheetId="2"/>
      <sheetData sheetId="3"/>
      <sheetData sheetId="4">
        <row r="4">
          <cell r="C4" t="str">
            <v>WLDFR</v>
          </cell>
        </row>
      </sheetData>
      <sheetData sheetId="5"/>
      <sheetData sheetId="6"/>
      <sheetData sheetId="7">
        <row r="3">
          <cell r="C3" t="str">
            <v>EO-WLDFR-16_TY Baseline Risk Data.xlsx</v>
          </cell>
        </row>
        <row r="8">
          <cell r="E8" t="str">
            <v>2023-2026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22">
          <cell r="C22">
            <v>7100</v>
          </cell>
        </row>
        <row r="23">
          <cell r="C23">
            <v>18310</v>
          </cell>
        </row>
        <row r="24">
          <cell r="C24">
            <v>1.2754239335233586E-2</v>
          </cell>
        </row>
        <row r="25">
          <cell r="C25">
            <v>36.344000000000001</v>
          </cell>
        </row>
        <row r="28">
          <cell r="C28">
            <v>1300</v>
          </cell>
        </row>
        <row r="29">
          <cell r="C29">
            <v>4225</v>
          </cell>
        </row>
        <row r="30">
          <cell r="C30">
            <v>2.4675324675324677E-2</v>
          </cell>
        </row>
        <row r="31">
          <cell r="C31">
            <v>3.46</v>
          </cell>
        </row>
        <row r="34">
          <cell r="D34">
            <v>0.7</v>
          </cell>
        </row>
        <row r="35">
          <cell r="D35">
            <v>0.5</v>
          </cell>
        </row>
        <row r="36">
          <cell r="D36">
            <v>0.01</v>
          </cell>
        </row>
        <row r="37">
          <cell r="D37">
            <v>0.01</v>
          </cell>
        </row>
        <row r="38">
          <cell r="D38">
            <v>0.01</v>
          </cell>
        </row>
        <row r="39">
          <cell r="D39">
            <v>0.01</v>
          </cell>
        </row>
      </sheetData>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nalysis"/>
      <sheetName val="SUBS 6-29-2020"/>
      <sheetName val="BATT 6-24-2020"/>
      <sheetName val="BUSS 6-24-2020"/>
      <sheetName val="BRKR 6-24-2020"/>
      <sheetName val="REGR 6-24-2020"/>
      <sheetName val="TXFR 6-29-2020"/>
      <sheetName val="ARSW 6-24-2020"/>
      <sheetName val="CKSW 6-24-2020"/>
      <sheetName val="MOAS 6-24-2020"/>
      <sheetName val="SECP 6-29-2020"/>
      <sheetName val="SHCP 6-29-2020"/>
      <sheetName val="SERE 6-29-2020"/>
      <sheetName val="SHRE 6-29-2020"/>
      <sheetName val="SVAR 6-29-2020"/>
      <sheetName val="SYCD 6-29-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Instructions"/>
      <sheetName val="Summary of Programs"/>
      <sheetName val="1-Program Exposure"/>
      <sheetName val="2-Program Cost"/>
      <sheetName val="3-Eff - Freq Programs"/>
      <sheetName val="4-Eff - Conseq Programs"/>
      <sheetName val="RSE Lite"/>
      <sheetName val="RSE Results"/>
      <sheetName val="GRC Forecast"/>
      <sheetName val="REF_FREQ"/>
      <sheetName val="08W"/>
      <sheetName val="M001"/>
      <sheetName val="M002"/>
      <sheetName val="M002 - SME Input"/>
      <sheetName val="M002 - Effectiveness"/>
      <sheetName val="M003"/>
      <sheetName val="M07A,M011,M012"/>
      <sheetName val="M07D - Effectiveness"/>
      <sheetName val="M07E"/>
      <sheetName val="M07G"/>
      <sheetName val="M008"/>
      <sheetName val="Sheet1"/>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EO-WLDFR-3_RSE Input File"/>
    </sheetNames>
    <sheetDataSet>
      <sheetData sheetId="0" refreshError="1"/>
      <sheetData sheetId="1" refreshError="1"/>
      <sheetData sheetId="2" refreshError="1"/>
      <sheetData sheetId="3" refreshError="1"/>
      <sheetData sheetId="4">
        <row r="4">
          <cell r="C4" t="str">
            <v>WLDFR</v>
          </cell>
        </row>
      </sheetData>
      <sheetData sheetId="5" refreshError="1"/>
      <sheetData sheetId="6" refreshError="1"/>
      <sheetData sheetId="7">
        <row r="3">
          <cell r="C3" t="str">
            <v>EO-WLDFR-16_TY Baseline Risk Data.xlsx</v>
          </cell>
        </row>
        <row r="8">
          <cell r="E8" t="str">
            <v>2023-2026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nge Log"/>
      <sheetName val="Instructions"/>
      <sheetName val="Prog Info"/>
      <sheetName val="Summary of Programs"/>
      <sheetName val="1-Program Exposure"/>
      <sheetName val="2-Program Cost"/>
      <sheetName val="3-Eff - Freq Programs"/>
      <sheetName val="4-Eff - Conseq Programs"/>
      <sheetName val="RSE Lite"/>
      <sheetName val="RSE Results"/>
      <sheetName val="GRC Forecast"/>
      <sheetName val="2021 Actual"/>
      <sheetName val="REF_FREQ"/>
      <sheetName val="M20"/>
      <sheetName val="08W"/>
      <sheetName val="Sheet2"/>
      <sheetName val="2022 Ops Calculator"/>
      <sheetName val="M001"/>
      <sheetName val="M002"/>
      <sheetName val="M002 - SME Input"/>
      <sheetName val="M002 - Effectiveness"/>
      <sheetName val="M003"/>
      <sheetName val="M07A,M011,M012"/>
      <sheetName val="M07D - Effectiveness"/>
      <sheetName val="M07E"/>
      <sheetName val="M07G"/>
      <sheetName val="M008"/>
      <sheetName val="M10B"/>
      <sheetName val="M013"/>
      <sheetName val="M014"/>
      <sheetName val="C001"/>
      <sheetName val="C01A"/>
      <sheetName val="C01B"/>
      <sheetName val="C003 - Effectiveness"/>
      <sheetName val="C003 - Exposure"/>
      <sheetName val="C004"/>
      <sheetName val="C006"/>
      <sheetName val="C007"/>
      <sheetName val="C008"/>
      <sheetName val="C10A"/>
      <sheetName val="C10C"/>
      <sheetName val="C10D"/>
      <sheetName val="C10E"/>
      <sheetName val="C10F"/>
      <sheetName val="C10I"/>
      <sheetName val="C10K"/>
      <sheetName val="C10M"/>
      <sheetName val="C011"/>
      <sheetName val="C12A"/>
      <sheetName val="C12C"/>
      <sheetName val="C12D"/>
      <sheetName val="C12E"/>
      <sheetName val="C018"/>
      <sheetName val="Impact Allocation"/>
      <sheetName val="Match esc definition"/>
      <sheetName val=" Data &amp; Validation"/>
      <sheetName val="TablePVRR"/>
      <sheetName val="BowTie"/>
      <sheetName val="HFTD Miles"/>
      <sheetName val="RSE Input Template_EO-WLDFR_v2"/>
    </sheetNames>
    <sheetDataSet>
      <sheetData sheetId="0"/>
      <sheetData sheetId="1"/>
      <sheetData sheetId="2"/>
      <sheetData sheetId="3"/>
      <sheetData sheetId="4"/>
      <sheetData sheetId="5"/>
      <sheetData sheetId="6">
        <row r="4">
          <cell r="C4" t="str">
            <v>WLDFR</v>
          </cell>
        </row>
      </sheetData>
      <sheetData sheetId="7"/>
      <sheetData sheetId="8"/>
      <sheetData sheetId="9">
        <row r="2">
          <cell r="C2" t="str">
            <v>X:\Model\Risk Scores\0_Working Folder\Outputs\1.3.9_v1.2.1_EO_WLDFR_20220209_2022baseline+EPSS_20220209084932</v>
          </cell>
        </row>
        <row r="6">
          <cell r="C6">
            <v>2021</v>
          </cell>
        </row>
        <row r="7">
          <cell r="C7">
            <v>7.0000000000000007E-2</v>
          </cell>
        </row>
        <row r="8">
          <cell r="E8" t="str">
            <v>2023-2026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Pre-ERRATA RSE Results"/>
      <sheetName val="Tier 1 RSE"/>
      <sheetName val="Zone 1 RSE"/>
      <sheetName val="Tier 2 RSE"/>
      <sheetName val="Tier 3 RSE"/>
      <sheetName val="Maturity Factor - 7.3.4.3-2019"/>
      <sheetName val="Maturity Factor - 7.3.4.3"/>
      <sheetName val="Maturity Factor - 7.3.4.13-2019"/>
      <sheetName val="Maturity Factor - 7.3.4.13"/>
      <sheetName val="Maturity Factor - 7.3.4.14-2019"/>
      <sheetName val="Maturity Factor - 7.3.4.14"/>
      <sheetName val="7.3.4.1 - Effectiveness"/>
      <sheetName val="7.3.4.2 - Effectiveness"/>
      <sheetName val="7.3.4.4 - Effectiveness"/>
      <sheetName val="7.3.4.5 - Effectiveness"/>
      <sheetName val="7.3.4.6 - Effectiveness"/>
      <sheetName val="7.3.4.11 - Effectiveness"/>
      <sheetName val="7.3.4.12 - Effectiveness"/>
      <sheetName val="7.3.4.15-T - Effectiveness"/>
      <sheetName val="7.3.4.15-D - Effectiveness"/>
      <sheetName val="7.3.4.15 - Exposure"/>
      <sheetName val="Match esc definition"/>
      <sheetName val=" Data &amp; Validation"/>
      <sheetName val="Verification_ERRATA_7.3"/>
    </sheetNames>
    <sheetDataSet>
      <sheetData sheetId="0"/>
      <sheetData sheetId="1"/>
      <sheetData sheetId="2"/>
      <sheetData sheetId="3"/>
      <sheetData sheetId="4"/>
      <sheetData sheetId="5"/>
      <sheetData sheetId="6">
        <row r="3">
          <cell r="C3" t="str">
            <v>EO_WLDFR_20200716_20200716124618_byTier_rselite.xlsx</v>
          </cell>
        </row>
        <row r="8">
          <cell r="E8" t="str">
            <v>2020-2022</v>
          </cell>
        </row>
        <row r="9">
          <cell r="E9" t="str">
            <v>2023-2026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 val="Control Mitigation Effectivenes"/>
    </sheetNames>
    <sheetDataSet>
      <sheetData sheetId="0"/>
      <sheetData sheetId="1"/>
      <sheetData sheetId="2">
        <row r="7">
          <cell r="N7">
            <v>6</v>
          </cell>
          <cell r="P7" t="str">
            <v>T1</v>
          </cell>
        </row>
        <row r="8">
          <cell r="N8">
            <v>1</v>
          </cell>
          <cell r="P8" t="str">
            <v>T1</v>
          </cell>
        </row>
        <row r="9">
          <cell r="N9">
            <v>8</v>
          </cell>
          <cell r="P9" t="str">
            <v>T1</v>
          </cell>
        </row>
        <row r="10">
          <cell r="N10">
            <v>2</v>
          </cell>
          <cell r="P10" t="str">
            <v>T3</v>
          </cell>
        </row>
        <row r="11">
          <cell r="N11">
            <v>3</v>
          </cell>
          <cell r="P11" t="str">
            <v>T1</v>
          </cell>
        </row>
        <row r="12">
          <cell r="N12">
            <v>6</v>
          </cell>
          <cell r="P12" t="str">
            <v>T2/3A</v>
          </cell>
        </row>
        <row r="13">
          <cell r="N13">
            <v>2</v>
          </cell>
          <cell r="P13" t="str">
            <v>T3</v>
          </cell>
        </row>
        <row r="14">
          <cell r="N14">
            <v>2</v>
          </cell>
          <cell r="P14" t="str">
            <v>T1</v>
          </cell>
        </row>
        <row r="15">
          <cell r="N15">
            <v>6</v>
          </cell>
          <cell r="P15" t="str">
            <v>T1</v>
          </cell>
        </row>
        <row r="16">
          <cell r="N16">
            <v>1</v>
          </cell>
          <cell r="P16" t="str">
            <v>T1</v>
          </cell>
        </row>
        <row r="17">
          <cell r="N17">
            <v>4</v>
          </cell>
          <cell r="P17" t="str">
            <v>T3</v>
          </cell>
        </row>
        <row r="18">
          <cell r="N18">
            <v>2</v>
          </cell>
          <cell r="P18" t="str">
            <v>T1</v>
          </cell>
        </row>
        <row r="19">
          <cell r="N19">
            <v>2</v>
          </cell>
          <cell r="P19" t="str">
            <v>T1</v>
          </cell>
        </row>
        <row r="20">
          <cell r="N20">
            <v>6</v>
          </cell>
          <cell r="P20" t="str">
            <v>T1</v>
          </cell>
        </row>
        <row r="21">
          <cell r="N21">
            <v>8</v>
          </cell>
          <cell r="P21" t="str">
            <v>T1</v>
          </cell>
        </row>
        <row r="22">
          <cell r="N22">
            <v>2</v>
          </cell>
          <cell r="P22" t="str">
            <v>T2/3A</v>
          </cell>
        </row>
        <row r="23">
          <cell r="N23">
            <v>2</v>
          </cell>
          <cell r="P23" t="str">
            <v>T1</v>
          </cell>
        </row>
        <row r="24">
          <cell r="N24">
            <v>2</v>
          </cell>
          <cell r="P24" t="str">
            <v>T1</v>
          </cell>
        </row>
        <row r="25">
          <cell r="N25">
            <v>2</v>
          </cell>
          <cell r="P25" t="str">
            <v>T2</v>
          </cell>
        </row>
        <row r="26">
          <cell r="N26">
            <v>2</v>
          </cell>
          <cell r="P26" t="str">
            <v>T1</v>
          </cell>
        </row>
        <row r="27">
          <cell r="N27">
            <v>2</v>
          </cell>
          <cell r="P27" t="str">
            <v>T2</v>
          </cell>
        </row>
        <row r="28">
          <cell r="N28">
            <v>5</v>
          </cell>
          <cell r="P28" t="str">
            <v>T1</v>
          </cell>
        </row>
        <row r="29">
          <cell r="N29">
            <v>3</v>
          </cell>
          <cell r="P29" t="str">
            <v>T2</v>
          </cell>
        </row>
        <row r="30">
          <cell r="N30">
            <v>8</v>
          </cell>
          <cell r="P30" t="str">
            <v>T1</v>
          </cell>
        </row>
        <row r="31">
          <cell r="N31">
            <v>1</v>
          </cell>
          <cell r="P31" t="str">
            <v>T1</v>
          </cell>
        </row>
        <row r="32">
          <cell r="N32">
            <v>2</v>
          </cell>
          <cell r="P32" t="str">
            <v>T1</v>
          </cell>
        </row>
        <row r="33">
          <cell r="N33">
            <v>2</v>
          </cell>
          <cell r="P33" t="str">
            <v>T1</v>
          </cell>
        </row>
        <row r="34">
          <cell r="N34">
            <v>8</v>
          </cell>
          <cell r="P34" t="str">
            <v>T1</v>
          </cell>
        </row>
        <row r="35">
          <cell r="N35">
            <v>1</v>
          </cell>
          <cell r="P35" t="str">
            <v>T1</v>
          </cell>
        </row>
        <row r="36">
          <cell r="N36">
            <v>5</v>
          </cell>
          <cell r="P36" t="str">
            <v>T1</v>
          </cell>
        </row>
        <row r="37">
          <cell r="N37">
            <v>2</v>
          </cell>
          <cell r="P37" t="str">
            <v>T1</v>
          </cell>
        </row>
        <row r="38">
          <cell r="N38">
            <v>7</v>
          </cell>
          <cell r="P38" t="str">
            <v>T1</v>
          </cell>
        </row>
        <row r="39">
          <cell r="N39">
            <v>2</v>
          </cell>
          <cell r="P39" t="str">
            <v>T2/3A</v>
          </cell>
        </row>
        <row r="40">
          <cell r="N40">
            <v>9</v>
          </cell>
          <cell r="P40" t="str">
            <v>T1</v>
          </cell>
        </row>
        <row r="41">
          <cell r="N41">
            <v>6</v>
          </cell>
          <cell r="P41" t="str">
            <v>T1</v>
          </cell>
        </row>
        <row r="42">
          <cell r="N42">
            <v>2</v>
          </cell>
          <cell r="P42" t="str">
            <v>T2</v>
          </cell>
        </row>
        <row r="43">
          <cell r="N43">
            <v>2</v>
          </cell>
          <cell r="P43" t="str">
            <v>T2/3A</v>
          </cell>
        </row>
        <row r="44">
          <cell r="N44">
            <v>6</v>
          </cell>
          <cell r="P44" t="str">
            <v>T1</v>
          </cell>
        </row>
        <row r="45">
          <cell r="N45">
            <v>2</v>
          </cell>
          <cell r="P45" t="str">
            <v>T1</v>
          </cell>
        </row>
        <row r="46">
          <cell r="N46">
            <v>5</v>
          </cell>
          <cell r="P46" t="str">
            <v>Other</v>
          </cell>
        </row>
        <row r="47">
          <cell r="N47">
            <v>1</v>
          </cell>
          <cell r="P47" t="str">
            <v>T1</v>
          </cell>
        </row>
        <row r="48">
          <cell r="N48">
            <v>7</v>
          </cell>
          <cell r="P48" t="str">
            <v>T1</v>
          </cell>
        </row>
        <row r="49">
          <cell r="N49">
            <v>8</v>
          </cell>
          <cell r="P49" t="str">
            <v>T1</v>
          </cell>
        </row>
        <row r="50">
          <cell r="N50">
            <v>7</v>
          </cell>
          <cell r="P50" t="str">
            <v>T1</v>
          </cell>
        </row>
        <row r="51">
          <cell r="N51">
            <v>4</v>
          </cell>
          <cell r="P51" t="str">
            <v>T2</v>
          </cell>
        </row>
        <row r="52">
          <cell r="N52">
            <v>4</v>
          </cell>
          <cell r="P52" t="str">
            <v>T2</v>
          </cell>
        </row>
        <row r="53">
          <cell r="N53">
            <v>2</v>
          </cell>
          <cell r="P53" t="str">
            <v>T1</v>
          </cell>
        </row>
        <row r="54">
          <cell r="N54">
            <v>1</v>
          </cell>
          <cell r="P54" t="str">
            <v>T1</v>
          </cell>
        </row>
        <row r="55">
          <cell r="N55">
            <v>2</v>
          </cell>
          <cell r="P55" t="str">
            <v>T2</v>
          </cell>
        </row>
        <row r="56">
          <cell r="N56">
            <v>1</v>
          </cell>
          <cell r="P56" t="str">
            <v>T1</v>
          </cell>
        </row>
        <row r="57">
          <cell r="N57">
            <v>2</v>
          </cell>
          <cell r="P57" t="str">
            <v>T1</v>
          </cell>
        </row>
        <row r="58">
          <cell r="N58">
            <v>1</v>
          </cell>
          <cell r="P58" t="str">
            <v>T1</v>
          </cell>
        </row>
        <row r="59">
          <cell r="N59">
            <v>2</v>
          </cell>
          <cell r="P59" t="str">
            <v>T1</v>
          </cell>
        </row>
        <row r="60">
          <cell r="N60">
            <v>6</v>
          </cell>
          <cell r="P60" t="str">
            <v>T1</v>
          </cell>
        </row>
        <row r="61">
          <cell r="N61">
            <v>2</v>
          </cell>
          <cell r="P61" t="str">
            <v>T1</v>
          </cell>
        </row>
        <row r="62">
          <cell r="N62">
            <v>2</v>
          </cell>
          <cell r="P62" t="str">
            <v>T1</v>
          </cell>
        </row>
        <row r="63">
          <cell r="N63">
            <v>6</v>
          </cell>
          <cell r="P63" t="str">
            <v>T1</v>
          </cell>
        </row>
        <row r="64">
          <cell r="N64">
            <v>2</v>
          </cell>
          <cell r="P64" t="str">
            <v>T1</v>
          </cell>
        </row>
        <row r="65">
          <cell r="N65">
            <v>1</v>
          </cell>
          <cell r="P65" t="str">
            <v>T1</v>
          </cell>
        </row>
        <row r="66">
          <cell r="N66">
            <v>2</v>
          </cell>
          <cell r="P66" t="str">
            <v>T2</v>
          </cell>
        </row>
        <row r="67">
          <cell r="N67">
            <v>1</v>
          </cell>
          <cell r="P67" t="str">
            <v>T1</v>
          </cell>
        </row>
        <row r="68">
          <cell r="N68">
            <v>5</v>
          </cell>
          <cell r="P68" t="str">
            <v>T2</v>
          </cell>
        </row>
        <row r="69">
          <cell r="N69">
            <v>6</v>
          </cell>
          <cell r="P69" t="str">
            <v>T2/3A</v>
          </cell>
        </row>
        <row r="70">
          <cell r="N70">
            <v>2</v>
          </cell>
          <cell r="P70" t="str">
            <v>T1</v>
          </cell>
        </row>
        <row r="71">
          <cell r="N71">
            <v>6</v>
          </cell>
          <cell r="P71" t="str">
            <v>T1</v>
          </cell>
        </row>
        <row r="72">
          <cell r="N72">
            <v>9</v>
          </cell>
          <cell r="P72" t="str">
            <v>T1</v>
          </cell>
        </row>
        <row r="73">
          <cell r="N73">
            <v>3</v>
          </cell>
          <cell r="P73" t="str">
            <v>T1</v>
          </cell>
        </row>
        <row r="74">
          <cell r="N74">
            <v>3</v>
          </cell>
          <cell r="P74" t="str">
            <v>T1</v>
          </cell>
        </row>
        <row r="75">
          <cell r="N75">
            <v>6</v>
          </cell>
          <cell r="P75" t="str">
            <v>T1</v>
          </cell>
        </row>
        <row r="76">
          <cell r="N76">
            <v>1</v>
          </cell>
          <cell r="P76" t="str">
            <v>T3</v>
          </cell>
        </row>
        <row r="77">
          <cell r="N77">
            <v>5</v>
          </cell>
          <cell r="P77" t="str">
            <v>T2</v>
          </cell>
        </row>
        <row r="78">
          <cell r="N78">
            <v>2</v>
          </cell>
          <cell r="P78" t="str">
            <v>T1</v>
          </cell>
        </row>
        <row r="79">
          <cell r="N79">
            <v>1</v>
          </cell>
          <cell r="P79" t="str">
            <v>T1</v>
          </cell>
        </row>
        <row r="80">
          <cell r="N80">
            <v>1</v>
          </cell>
          <cell r="P80" t="str">
            <v>T1</v>
          </cell>
        </row>
        <row r="81">
          <cell r="N81">
            <v>2</v>
          </cell>
          <cell r="P81" t="str">
            <v>T1</v>
          </cell>
        </row>
        <row r="82">
          <cell r="N82">
            <v>2</v>
          </cell>
          <cell r="P82" t="str">
            <v>T1</v>
          </cell>
        </row>
        <row r="83">
          <cell r="N83">
            <v>2</v>
          </cell>
          <cell r="P83" t="str">
            <v>T3</v>
          </cell>
        </row>
        <row r="84">
          <cell r="N84">
            <v>8</v>
          </cell>
          <cell r="P84" t="str">
            <v>T3</v>
          </cell>
        </row>
        <row r="85">
          <cell r="N85">
            <v>2</v>
          </cell>
          <cell r="P85" t="str">
            <v>T1</v>
          </cell>
        </row>
        <row r="86">
          <cell r="N86">
            <v>2</v>
          </cell>
          <cell r="P86" t="str">
            <v>T2</v>
          </cell>
        </row>
        <row r="87">
          <cell r="N87">
            <v>2</v>
          </cell>
          <cell r="P87" t="str">
            <v>T2</v>
          </cell>
        </row>
        <row r="88">
          <cell r="N88">
            <v>1</v>
          </cell>
          <cell r="P88" t="str">
            <v>T2/3A</v>
          </cell>
        </row>
        <row r="89">
          <cell r="N89">
            <v>2</v>
          </cell>
          <cell r="P89" t="str">
            <v>T1</v>
          </cell>
        </row>
        <row r="90">
          <cell r="N90">
            <v>8</v>
          </cell>
          <cell r="P90" t="str">
            <v>T1</v>
          </cell>
        </row>
        <row r="91">
          <cell r="N91">
            <v>2</v>
          </cell>
          <cell r="P91" t="str">
            <v>T1</v>
          </cell>
        </row>
        <row r="92">
          <cell r="N92">
            <v>1</v>
          </cell>
          <cell r="P92" t="str">
            <v>T1</v>
          </cell>
        </row>
        <row r="93">
          <cell r="N93">
            <v>2</v>
          </cell>
          <cell r="P93" t="str">
            <v>T1</v>
          </cell>
        </row>
        <row r="94">
          <cell r="N94">
            <v>2</v>
          </cell>
          <cell r="P94" t="str">
            <v>T2</v>
          </cell>
        </row>
        <row r="95">
          <cell r="N95">
            <v>6</v>
          </cell>
          <cell r="P95" t="str">
            <v>T1</v>
          </cell>
        </row>
        <row r="96">
          <cell r="N96">
            <v>2</v>
          </cell>
          <cell r="P96" t="str">
            <v>T2</v>
          </cell>
        </row>
        <row r="97">
          <cell r="N97">
            <v>2</v>
          </cell>
          <cell r="P97" t="str">
            <v>T1</v>
          </cell>
        </row>
        <row r="98">
          <cell r="N98">
            <v>2</v>
          </cell>
          <cell r="P98" t="str">
            <v>T1</v>
          </cell>
        </row>
        <row r="99">
          <cell r="N99">
            <v>2</v>
          </cell>
          <cell r="P99" t="str">
            <v>T1</v>
          </cell>
        </row>
        <row r="100">
          <cell r="N100">
            <v>2</v>
          </cell>
          <cell r="P100" t="str">
            <v>T3</v>
          </cell>
        </row>
        <row r="101">
          <cell r="N101">
            <v>8</v>
          </cell>
          <cell r="P101" t="str">
            <v>T1</v>
          </cell>
        </row>
        <row r="102">
          <cell r="N102">
            <v>2</v>
          </cell>
          <cell r="P102" t="str">
            <v>T1</v>
          </cell>
        </row>
        <row r="103">
          <cell r="N103">
            <v>2</v>
          </cell>
          <cell r="P103" t="str">
            <v>T1</v>
          </cell>
        </row>
        <row r="104">
          <cell r="N104">
            <v>2</v>
          </cell>
          <cell r="P104" t="str">
            <v>T1</v>
          </cell>
        </row>
        <row r="105">
          <cell r="N105">
            <v>7</v>
          </cell>
          <cell r="P105" t="str">
            <v>T1</v>
          </cell>
        </row>
        <row r="106">
          <cell r="N106">
            <v>8</v>
          </cell>
          <cell r="P106" t="str">
            <v>T2</v>
          </cell>
        </row>
        <row r="107">
          <cell r="N107">
            <v>8</v>
          </cell>
          <cell r="P107" t="str">
            <v>T1</v>
          </cell>
        </row>
        <row r="108">
          <cell r="N108">
            <v>6</v>
          </cell>
          <cell r="P108" t="str">
            <v>T1</v>
          </cell>
        </row>
        <row r="109">
          <cell r="N109">
            <v>1</v>
          </cell>
          <cell r="P109" t="str">
            <v>T1</v>
          </cell>
        </row>
        <row r="110">
          <cell r="N110">
            <v>2</v>
          </cell>
          <cell r="P110" t="str">
            <v>T2</v>
          </cell>
        </row>
        <row r="111">
          <cell r="N111">
            <v>5</v>
          </cell>
          <cell r="P111" t="str">
            <v>T1</v>
          </cell>
        </row>
        <row r="112">
          <cell r="N112">
            <v>6</v>
          </cell>
          <cell r="P112" t="str">
            <v>T2/3A</v>
          </cell>
        </row>
        <row r="113">
          <cell r="N113">
            <v>1</v>
          </cell>
          <cell r="P113" t="str">
            <v>T2/3A</v>
          </cell>
        </row>
        <row r="114">
          <cell r="N114">
            <v>4</v>
          </cell>
          <cell r="P114" t="str">
            <v>T3</v>
          </cell>
        </row>
        <row r="115">
          <cell r="N115">
            <v>3</v>
          </cell>
          <cell r="P115" t="str">
            <v>T2/3A</v>
          </cell>
        </row>
        <row r="116">
          <cell r="N116">
            <v>2</v>
          </cell>
          <cell r="P116" t="str">
            <v>T1</v>
          </cell>
        </row>
        <row r="117">
          <cell r="N117">
            <v>6</v>
          </cell>
          <cell r="P117" t="str">
            <v>T1</v>
          </cell>
        </row>
        <row r="118">
          <cell r="N118">
            <v>6</v>
          </cell>
          <cell r="P118" t="str">
            <v>T1</v>
          </cell>
        </row>
        <row r="119">
          <cell r="N119">
            <v>2</v>
          </cell>
          <cell r="P119" t="str">
            <v>T2/3A</v>
          </cell>
        </row>
        <row r="120">
          <cell r="N120">
            <v>2</v>
          </cell>
          <cell r="P120" t="str">
            <v>T3</v>
          </cell>
        </row>
        <row r="121">
          <cell r="N121">
            <v>4</v>
          </cell>
          <cell r="P121" t="str">
            <v>T2</v>
          </cell>
        </row>
        <row r="122">
          <cell r="N122">
            <v>8</v>
          </cell>
          <cell r="P122" t="str">
            <v>T1</v>
          </cell>
        </row>
        <row r="123">
          <cell r="N123">
            <v>1</v>
          </cell>
          <cell r="P123" t="str">
            <v>T2</v>
          </cell>
        </row>
        <row r="124">
          <cell r="N124">
            <v>6</v>
          </cell>
          <cell r="P124" t="str">
            <v>T2/3A</v>
          </cell>
        </row>
        <row r="125">
          <cell r="N125">
            <v>2</v>
          </cell>
          <cell r="P125" t="str">
            <v>T1</v>
          </cell>
        </row>
        <row r="126">
          <cell r="N126">
            <v>3</v>
          </cell>
          <cell r="P126" t="str">
            <v>T1</v>
          </cell>
        </row>
        <row r="127">
          <cell r="N127">
            <v>2</v>
          </cell>
          <cell r="P127" t="str">
            <v>T2</v>
          </cell>
        </row>
        <row r="128">
          <cell r="N128">
            <v>2</v>
          </cell>
          <cell r="P128" t="str">
            <v>T1</v>
          </cell>
        </row>
        <row r="129">
          <cell r="N129">
            <v>8</v>
          </cell>
          <cell r="P129" t="str">
            <v>T1</v>
          </cell>
        </row>
        <row r="130">
          <cell r="N130">
            <v>6</v>
          </cell>
          <cell r="P130" t="str">
            <v>T1</v>
          </cell>
        </row>
        <row r="131">
          <cell r="N131">
            <v>5</v>
          </cell>
          <cell r="P131" t="str">
            <v>T1</v>
          </cell>
        </row>
        <row r="132">
          <cell r="N132">
            <v>2</v>
          </cell>
          <cell r="P132" t="str">
            <v>T2/3A</v>
          </cell>
        </row>
        <row r="133">
          <cell r="N133">
            <v>8</v>
          </cell>
          <cell r="P133" t="str">
            <v>T1</v>
          </cell>
        </row>
        <row r="134">
          <cell r="N134">
            <v>2</v>
          </cell>
          <cell r="P134" t="str">
            <v>T2/3A</v>
          </cell>
        </row>
        <row r="135">
          <cell r="N135">
            <v>2</v>
          </cell>
          <cell r="P135" t="str">
            <v>T2/3A</v>
          </cell>
        </row>
        <row r="136">
          <cell r="N136">
            <v>2</v>
          </cell>
          <cell r="P136" t="str">
            <v>T1</v>
          </cell>
        </row>
        <row r="137">
          <cell r="N137">
            <v>6</v>
          </cell>
          <cell r="P137" t="str">
            <v>T2/3A</v>
          </cell>
        </row>
        <row r="138">
          <cell r="N138">
            <v>2</v>
          </cell>
          <cell r="P138" t="str">
            <v>T1</v>
          </cell>
        </row>
        <row r="139">
          <cell r="N139">
            <v>2</v>
          </cell>
          <cell r="P139" t="str">
            <v>T1</v>
          </cell>
        </row>
        <row r="140">
          <cell r="N140">
            <v>2</v>
          </cell>
          <cell r="P140" t="str">
            <v>T1</v>
          </cell>
        </row>
        <row r="141">
          <cell r="N141">
            <v>2</v>
          </cell>
          <cell r="P141" t="str">
            <v>T1</v>
          </cell>
        </row>
        <row r="142">
          <cell r="N142">
            <v>8</v>
          </cell>
          <cell r="P142" t="str">
            <v>T2</v>
          </cell>
        </row>
        <row r="143">
          <cell r="N143">
            <v>2</v>
          </cell>
          <cell r="P143" t="str">
            <v>T1</v>
          </cell>
        </row>
        <row r="144">
          <cell r="N144">
            <v>8</v>
          </cell>
          <cell r="P144" t="str">
            <v>T2</v>
          </cell>
        </row>
        <row r="145">
          <cell r="N145">
            <v>8</v>
          </cell>
          <cell r="P145" t="str">
            <v>T2</v>
          </cell>
        </row>
        <row r="146">
          <cell r="N146">
            <v>2</v>
          </cell>
          <cell r="P146" t="str">
            <v>T2</v>
          </cell>
        </row>
        <row r="147">
          <cell r="N147">
            <v>1</v>
          </cell>
          <cell r="P147" t="str">
            <v>T1</v>
          </cell>
        </row>
        <row r="148">
          <cell r="N148">
            <v>2</v>
          </cell>
          <cell r="P148" t="str">
            <v>T1</v>
          </cell>
        </row>
        <row r="149">
          <cell r="N149">
            <v>2</v>
          </cell>
          <cell r="P149" t="str">
            <v>T1</v>
          </cell>
        </row>
        <row r="150">
          <cell r="N150">
            <v>2</v>
          </cell>
          <cell r="P150" t="str">
            <v>T1</v>
          </cell>
        </row>
        <row r="151">
          <cell r="N151">
            <v>6</v>
          </cell>
          <cell r="P151" t="str">
            <v>T1</v>
          </cell>
        </row>
        <row r="152">
          <cell r="N152">
            <v>6</v>
          </cell>
          <cell r="P152" t="str">
            <v>T1</v>
          </cell>
        </row>
        <row r="153">
          <cell r="N153">
            <v>2</v>
          </cell>
          <cell r="P153" t="str">
            <v>T1</v>
          </cell>
        </row>
        <row r="154">
          <cell r="N154">
            <v>8</v>
          </cell>
          <cell r="P154" t="str">
            <v>T2</v>
          </cell>
        </row>
        <row r="155">
          <cell r="N155">
            <v>1</v>
          </cell>
          <cell r="P155" t="str">
            <v>T1</v>
          </cell>
        </row>
        <row r="156">
          <cell r="N156">
            <v>2</v>
          </cell>
          <cell r="P156" t="str">
            <v>T1</v>
          </cell>
        </row>
        <row r="157">
          <cell r="N157">
            <v>1</v>
          </cell>
          <cell r="P157" t="str">
            <v>T1</v>
          </cell>
        </row>
        <row r="158">
          <cell r="N158">
            <v>7</v>
          </cell>
          <cell r="P158" t="str">
            <v>T1</v>
          </cell>
        </row>
        <row r="159">
          <cell r="N159">
            <v>3</v>
          </cell>
          <cell r="P159" t="str">
            <v>T1</v>
          </cell>
        </row>
        <row r="160">
          <cell r="N160">
            <v>2</v>
          </cell>
          <cell r="P160" t="str">
            <v>T1</v>
          </cell>
        </row>
        <row r="161">
          <cell r="N161">
            <v>2</v>
          </cell>
          <cell r="P161" t="str">
            <v>T1</v>
          </cell>
        </row>
        <row r="162">
          <cell r="N162">
            <v>6</v>
          </cell>
          <cell r="P162" t="str">
            <v>T1</v>
          </cell>
        </row>
        <row r="163">
          <cell r="N163">
            <v>7</v>
          </cell>
          <cell r="P163" t="str">
            <v>T2</v>
          </cell>
        </row>
        <row r="164">
          <cell r="N164">
            <v>2</v>
          </cell>
          <cell r="P164" t="str">
            <v>T1</v>
          </cell>
        </row>
        <row r="165">
          <cell r="N165">
            <v>2</v>
          </cell>
          <cell r="P165" t="str">
            <v>T3</v>
          </cell>
        </row>
        <row r="166">
          <cell r="N166">
            <v>2</v>
          </cell>
          <cell r="P166" t="str">
            <v>T1</v>
          </cell>
        </row>
        <row r="167">
          <cell r="N167">
            <v>2</v>
          </cell>
          <cell r="P167" t="str">
            <v>T3</v>
          </cell>
        </row>
        <row r="168">
          <cell r="N168">
            <v>2</v>
          </cell>
          <cell r="P168" t="str">
            <v>T3</v>
          </cell>
        </row>
        <row r="169">
          <cell r="N169">
            <v>2</v>
          </cell>
          <cell r="P169" t="str">
            <v>T1</v>
          </cell>
        </row>
        <row r="170">
          <cell r="N170">
            <v>6</v>
          </cell>
          <cell r="P170" t="str">
            <v>T1</v>
          </cell>
        </row>
        <row r="171">
          <cell r="N171">
            <v>2</v>
          </cell>
          <cell r="P171" t="str">
            <v>T1</v>
          </cell>
        </row>
        <row r="172">
          <cell r="N172">
            <v>2</v>
          </cell>
          <cell r="P172" t="str">
            <v>T2/3A</v>
          </cell>
        </row>
        <row r="173">
          <cell r="N173">
            <v>2</v>
          </cell>
          <cell r="P173" t="str">
            <v>T1</v>
          </cell>
        </row>
        <row r="174">
          <cell r="N174">
            <v>6</v>
          </cell>
          <cell r="P174" t="str">
            <v>T1</v>
          </cell>
        </row>
        <row r="175">
          <cell r="N175">
            <v>1</v>
          </cell>
          <cell r="P175" t="str">
            <v>T1</v>
          </cell>
        </row>
        <row r="176">
          <cell r="N176">
            <v>4</v>
          </cell>
          <cell r="P176" t="str">
            <v>T3</v>
          </cell>
        </row>
        <row r="177">
          <cell r="N177">
            <v>2</v>
          </cell>
          <cell r="P177" t="str">
            <v>T1</v>
          </cell>
        </row>
        <row r="178">
          <cell r="N178">
            <v>6</v>
          </cell>
          <cell r="P178" t="str">
            <v>T1</v>
          </cell>
        </row>
        <row r="179">
          <cell r="N179">
            <v>8</v>
          </cell>
          <cell r="P179" t="str">
            <v>T2</v>
          </cell>
        </row>
        <row r="180">
          <cell r="N180">
            <v>2</v>
          </cell>
          <cell r="P180" t="str">
            <v>T2</v>
          </cell>
        </row>
        <row r="181">
          <cell r="N181">
            <v>6</v>
          </cell>
          <cell r="P181" t="str">
            <v>T2/3A</v>
          </cell>
        </row>
        <row r="182">
          <cell r="N182">
            <v>2</v>
          </cell>
          <cell r="P182" t="str">
            <v>T2</v>
          </cell>
        </row>
        <row r="183">
          <cell r="N183">
            <v>6</v>
          </cell>
          <cell r="P183" t="str">
            <v>T1</v>
          </cell>
        </row>
        <row r="184">
          <cell r="N184">
            <v>2</v>
          </cell>
          <cell r="P184" t="str">
            <v>T2/3A</v>
          </cell>
        </row>
        <row r="185">
          <cell r="N185">
            <v>1</v>
          </cell>
          <cell r="P185" t="str">
            <v>T1</v>
          </cell>
        </row>
        <row r="186">
          <cell r="N186">
            <v>6</v>
          </cell>
          <cell r="P186" t="str">
            <v>T1</v>
          </cell>
        </row>
        <row r="187">
          <cell r="N187">
            <v>6</v>
          </cell>
          <cell r="P187" t="str">
            <v>T1</v>
          </cell>
        </row>
        <row r="188">
          <cell r="N188">
            <v>3</v>
          </cell>
          <cell r="P188" t="str">
            <v>T2</v>
          </cell>
        </row>
        <row r="189">
          <cell r="N189">
            <v>4</v>
          </cell>
          <cell r="P189" t="str">
            <v>T1</v>
          </cell>
        </row>
        <row r="190">
          <cell r="N190">
            <v>2</v>
          </cell>
          <cell r="P190" t="str">
            <v>T1</v>
          </cell>
        </row>
        <row r="191">
          <cell r="N191">
            <v>2</v>
          </cell>
          <cell r="P191" t="str">
            <v>T1</v>
          </cell>
        </row>
        <row r="192">
          <cell r="N192">
            <v>3</v>
          </cell>
          <cell r="P192" t="str">
            <v>T2</v>
          </cell>
        </row>
        <row r="193">
          <cell r="N193">
            <v>5</v>
          </cell>
          <cell r="P193" t="str">
            <v>T1</v>
          </cell>
        </row>
        <row r="194">
          <cell r="N194">
            <v>4</v>
          </cell>
          <cell r="P194" t="str">
            <v>T2</v>
          </cell>
        </row>
        <row r="195">
          <cell r="N195">
            <v>5</v>
          </cell>
          <cell r="P195" t="str">
            <v>T2</v>
          </cell>
        </row>
        <row r="196">
          <cell r="N196">
            <v>5</v>
          </cell>
          <cell r="P196" t="str">
            <v>T2</v>
          </cell>
        </row>
        <row r="197">
          <cell r="N197">
            <v>2</v>
          </cell>
          <cell r="P197" t="str">
            <v>T1</v>
          </cell>
        </row>
        <row r="198">
          <cell r="N198">
            <v>2</v>
          </cell>
          <cell r="P198" t="str">
            <v>T3</v>
          </cell>
        </row>
        <row r="199">
          <cell r="N199">
            <v>6</v>
          </cell>
          <cell r="P199" t="str">
            <v>T1</v>
          </cell>
        </row>
        <row r="200">
          <cell r="N200">
            <v>2</v>
          </cell>
          <cell r="P200" t="str">
            <v>T1</v>
          </cell>
        </row>
        <row r="201">
          <cell r="N201">
            <v>2</v>
          </cell>
          <cell r="P201" t="str">
            <v>T1</v>
          </cell>
        </row>
        <row r="202">
          <cell r="N202">
            <v>5</v>
          </cell>
          <cell r="P202" t="str">
            <v>T1</v>
          </cell>
        </row>
        <row r="203">
          <cell r="N203">
            <v>1</v>
          </cell>
          <cell r="P203" t="str">
            <v>T1</v>
          </cell>
        </row>
        <row r="204">
          <cell r="N204">
            <v>8</v>
          </cell>
          <cell r="P204" t="str">
            <v>T1</v>
          </cell>
        </row>
        <row r="205">
          <cell r="N205">
            <v>9</v>
          </cell>
          <cell r="P205" t="str">
            <v>T1</v>
          </cell>
        </row>
        <row r="206">
          <cell r="N206">
            <v>8</v>
          </cell>
          <cell r="P206" t="str">
            <v>T1</v>
          </cell>
        </row>
        <row r="207">
          <cell r="N207">
            <v>2</v>
          </cell>
          <cell r="P207" t="str">
            <v>T1</v>
          </cell>
        </row>
        <row r="208">
          <cell r="N208">
            <v>2</v>
          </cell>
          <cell r="P208" t="str">
            <v>T1</v>
          </cell>
        </row>
        <row r="209">
          <cell r="N209">
            <v>8</v>
          </cell>
          <cell r="P209" t="str">
            <v>T1</v>
          </cell>
        </row>
        <row r="210">
          <cell r="N210">
            <v>2</v>
          </cell>
          <cell r="P210" t="str">
            <v>T1</v>
          </cell>
        </row>
        <row r="211">
          <cell r="N211">
            <v>2</v>
          </cell>
          <cell r="P211" t="str">
            <v>T1</v>
          </cell>
        </row>
        <row r="212">
          <cell r="N212">
            <v>6</v>
          </cell>
          <cell r="P212" t="str">
            <v>T1</v>
          </cell>
        </row>
        <row r="213">
          <cell r="N213">
            <v>2</v>
          </cell>
          <cell r="P213" t="str">
            <v>T2/3A</v>
          </cell>
        </row>
        <row r="214">
          <cell r="N214">
            <v>9</v>
          </cell>
          <cell r="P214" t="str">
            <v>T1</v>
          </cell>
        </row>
        <row r="215">
          <cell r="N215">
            <v>2</v>
          </cell>
          <cell r="P215" t="str">
            <v>T2</v>
          </cell>
        </row>
        <row r="216">
          <cell r="N216">
            <v>7</v>
          </cell>
          <cell r="P216" t="str">
            <v>T1</v>
          </cell>
        </row>
        <row r="217">
          <cell r="N217">
            <v>9</v>
          </cell>
          <cell r="P217" t="str">
            <v>T2/3A</v>
          </cell>
        </row>
        <row r="218">
          <cell r="N218">
            <v>2</v>
          </cell>
          <cell r="P218" t="str">
            <v>T1</v>
          </cell>
        </row>
        <row r="219">
          <cell r="N219">
            <v>2</v>
          </cell>
          <cell r="P219" t="str">
            <v>T1</v>
          </cell>
        </row>
        <row r="220">
          <cell r="N220">
            <v>2</v>
          </cell>
          <cell r="P220" t="str">
            <v>T2</v>
          </cell>
        </row>
        <row r="221">
          <cell r="N221">
            <v>8</v>
          </cell>
          <cell r="P221" t="str">
            <v>T1</v>
          </cell>
        </row>
        <row r="222">
          <cell r="N222">
            <v>8</v>
          </cell>
          <cell r="P222" t="str">
            <v>T1</v>
          </cell>
        </row>
        <row r="223">
          <cell r="N223">
            <v>2</v>
          </cell>
          <cell r="P223" t="str">
            <v>T2/3A</v>
          </cell>
        </row>
        <row r="224">
          <cell r="N224">
            <v>5</v>
          </cell>
          <cell r="P224" t="str">
            <v>T1</v>
          </cell>
        </row>
        <row r="225">
          <cell r="N225">
            <v>3</v>
          </cell>
          <cell r="P225" t="str">
            <v>T1</v>
          </cell>
        </row>
        <row r="226">
          <cell r="N226">
            <v>8</v>
          </cell>
          <cell r="P226" t="str">
            <v>T2</v>
          </cell>
        </row>
        <row r="227">
          <cell r="N227">
            <v>5</v>
          </cell>
          <cell r="P227" t="str">
            <v>T2</v>
          </cell>
        </row>
        <row r="228">
          <cell r="N228">
            <v>5</v>
          </cell>
          <cell r="P228" t="str">
            <v>T1</v>
          </cell>
        </row>
        <row r="229">
          <cell r="N229">
            <v>2</v>
          </cell>
          <cell r="P229" t="str">
            <v>T1</v>
          </cell>
        </row>
        <row r="230">
          <cell r="N230">
            <v>2</v>
          </cell>
          <cell r="P230" t="str">
            <v>T2</v>
          </cell>
        </row>
        <row r="231">
          <cell r="N231">
            <v>6</v>
          </cell>
          <cell r="P231" t="str">
            <v>T2/3A</v>
          </cell>
        </row>
        <row r="232">
          <cell r="N232">
            <v>2</v>
          </cell>
          <cell r="P232" t="str">
            <v>T1</v>
          </cell>
        </row>
        <row r="233">
          <cell r="N233">
            <v>6</v>
          </cell>
          <cell r="P233" t="str">
            <v>T1</v>
          </cell>
        </row>
        <row r="234">
          <cell r="N234">
            <v>6</v>
          </cell>
          <cell r="P234" t="str">
            <v>T1</v>
          </cell>
        </row>
        <row r="235">
          <cell r="N235">
            <v>2</v>
          </cell>
          <cell r="P235" t="str">
            <v>T1</v>
          </cell>
        </row>
        <row r="236">
          <cell r="N236">
            <v>6</v>
          </cell>
          <cell r="P236" t="str">
            <v>T1</v>
          </cell>
        </row>
        <row r="237">
          <cell r="N237">
            <v>6</v>
          </cell>
          <cell r="P237" t="str">
            <v>T1</v>
          </cell>
        </row>
        <row r="238">
          <cell r="N238">
            <v>1</v>
          </cell>
          <cell r="P238" t="str">
            <v>T1</v>
          </cell>
        </row>
        <row r="239">
          <cell r="N239">
            <v>3</v>
          </cell>
          <cell r="P239" t="str">
            <v>T1</v>
          </cell>
        </row>
        <row r="240">
          <cell r="N240">
            <v>4</v>
          </cell>
          <cell r="P240" t="str">
            <v>T3</v>
          </cell>
        </row>
        <row r="241">
          <cell r="N241">
            <v>2</v>
          </cell>
          <cell r="P241" t="str">
            <v>T1</v>
          </cell>
        </row>
        <row r="242">
          <cell r="N242">
            <v>8</v>
          </cell>
          <cell r="P242" t="str">
            <v>T1</v>
          </cell>
        </row>
        <row r="243">
          <cell r="N243">
            <v>9</v>
          </cell>
          <cell r="P243" t="str">
            <v>T1</v>
          </cell>
        </row>
        <row r="244">
          <cell r="N244">
            <v>2</v>
          </cell>
          <cell r="P244" t="str">
            <v>T1</v>
          </cell>
        </row>
        <row r="245">
          <cell r="N245">
            <v>2</v>
          </cell>
          <cell r="P245" t="str">
            <v>T2/3A</v>
          </cell>
        </row>
        <row r="246">
          <cell r="N246">
            <v>2</v>
          </cell>
          <cell r="P246" t="str">
            <v>T1</v>
          </cell>
        </row>
        <row r="247">
          <cell r="N247">
            <v>10</v>
          </cell>
          <cell r="P247" t="str">
            <v>T3</v>
          </cell>
        </row>
        <row r="248">
          <cell r="N248">
            <v>6</v>
          </cell>
          <cell r="P248" t="str">
            <v>T2/3A</v>
          </cell>
        </row>
        <row r="249">
          <cell r="N249">
            <v>2</v>
          </cell>
          <cell r="P249" t="str">
            <v>T1</v>
          </cell>
        </row>
        <row r="250">
          <cell r="N250">
            <v>8</v>
          </cell>
          <cell r="P250" t="str">
            <v>T1</v>
          </cell>
        </row>
        <row r="251">
          <cell r="N251">
            <v>2</v>
          </cell>
          <cell r="P251" t="str">
            <v>T1</v>
          </cell>
        </row>
        <row r="252">
          <cell r="N252">
            <v>6</v>
          </cell>
          <cell r="P252" t="str">
            <v>T1</v>
          </cell>
        </row>
        <row r="253">
          <cell r="N253">
            <v>2</v>
          </cell>
          <cell r="P253" t="str">
            <v>T2</v>
          </cell>
        </row>
        <row r="254">
          <cell r="N254">
            <v>6</v>
          </cell>
          <cell r="P254" t="str">
            <v>T1</v>
          </cell>
        </row>
        <row r="255">
          <cell r="N255">
            <v>2</v>
          </cell>
          <cell r="P255" t="str">
            <v>T1</v>
          </cell>
        </row>
        <row r="256">
          <cell r="N256">
            <v>2</v>
          </cell>
          <cell r="P256" t="str">
            <v>T1</v>
          </cell>
        </row>
        <row r="257">
          <cell r="N257">
            <v>8</v>
          </cell>
          <cell r="P257" t="str">
            <v>T3</v>
          </cell>
        </row>
        <row r="258">
          <cell r="N258">
            <v>6</v>
          </cell>
          <cell r="P258" t="str">
            <v>T1</v>
          </cell>
        </row>
        <row r="259">
          <cell r="N259">
            <v>2</v>
          </cell>
          <cell r="P259" t="str">
            <v>T2/3A</v>
          </cell>
        </row>
        <row r="260">
          <cell r="N260">
            <v>2</v>
          </cell>
          <cell r="P260" t="str">
            <v>T2</v>
          </cell>
        </row>
        <row r="261">
          <cell r="N261">
            <v>2</v>
          </cell>
          <cell r="P261" t="str">
            <v>T1</v>
          </cell>
        </row>
        <row r="262">
          <cell r="N262">
            <v>4</v>
          </cell>
          <cell r="P262" t="str">
            <v>T3</v>
          </cell>
        </row>
        <row r="263">
          <cell r="N263">
            <v>8</v>
          </cell>
          <cell r="P263" t="str">
            <v>T3</v>
          </cell>
        </row>
        <row r="264">
          <cell r="N264">
            <v>6</v>
          </cell>
          <cell r="P264" t="str">
            <v>T1</v>
          </cell>
        </row>
        <row r="265">
          <cell r="N265">
            <v>6</v>
          </cell>
          <cell r="P265" t="str">
            <v>T1</v>
          </cell>
        </row>
        <row r="266">
          <cell r="N266">
            <v>6</v>
          </cell>
          <cell r="P266" t="str">
            <v>T1</v>
          </cell>
        </row>
        <row r="267">
          <cell r="N267">
            <v>6</v>
          </cell>
          <cell r="P267" t="str">
            <v>T2</v>
          </cell>
        </row>
        <row r="268">
          <cell r="N268">
            <v>2</v>
          </cell>
          <cell r="P268" t="str">
            <v>T2/3A</v>
          </cell>
        </row>
        <row r="269">
          <cell r="N269">
            <v>2</v>
          </cell>
          <cell r="P269" t="str">
            <v>T1</v>
          </cell>
        </row>
        <row r="270">
          <cell r="N270">
            <v>9</v>
          </cell>
          <cell r="P270" t="str">
            <v>T1</v>
          </cell>
        </row>
        <row r="271">
          <cell r="N271">
            <v>9</v>
          </cell>
          <cell r="P271" t="str">
            <v>T1</v>
          </cell>
        </row>
        <row r="272">
          <cell r="N272">
            <v>6</v>
          </cell>
          <cell r="P272" t="str">
            <v>T1</v>
          </cell>
        </row>
        <row r="273">
          <cell r="N273">
            <v>2</v>
          </cell>
          <cell r="P273" t="str">
            <v>T1</v>
          </cell>
        </row>
        <row r="274">
          <cell r="N274">
            <v>7</v>
          </cell>
          <cell r="P274" t="str">
            <v>T1</v>
          </cell>
        </row>
        <row r="275">
          <cell r="N275">
            <v>1</v>
          </cell>
          <cell r="P275" t="str">
            <v>T1</v>
          </cell>
        </row>
        <row r="276">
          <cell r="N276">
            <v>1</v>
          </cell>
          <cell r="P276" t="str">
            <v>T1</v>
          </cell>
        </row>
        <row r="277">
          <cell r="N277">
            <v>6</v>
          </cell>
          <cell r="P277" t="str">
            <v>T1</v>
          </cell>
        </row>
        <row r="278">
          <cell r="N278">
            <v>6</v>
          </cell>
          <cell r="P278" t="str">
            <v>T2/3A</v>
          </cell>
        </row>
        <row r="279">
          <cell r="N279">
            <v>6</v>
          </cell>
          <cell r="P279" t="str">
            <v>T3</v>
          </cell>
        </row>
        <row r="280">
          <cell r="N280">
            <v>3</v>
          </cell>
          <cell r="P280" t="str">
            <v>T1</v>
          </cell>
        </row>
        <row r="281">
          <cell r="N281">
            <v>6</v>
          </cell>
          <cell r="P281" t="str">
            <v>T1</v>
          </cell>
        </row>
        <row r="282">
          <cell r="N282">
            <v>2</v>
          </cell>
          <cell r="P282" t="str">
            <v>T1</v>
          </cell>
        </row>
        <row r="283">
          <cell r="N283">
            <v>2</v>
          </cell>
          <cell r="P283" t="str">
            <v>T2</v>
          </cell>
        </row>
        <row r="284">
          <cell r="N284">
            <v>8</v>
          </cell>
          <cell r="P284" t="str">
            <v>T2</v>
          </cell>
        </row>
        <row r="285">
          <cell r="N285">
            <v>2</v>
          </cell>
          <cell r="P285" t="str">
            <v>T2</v>
          </cell>
        </row>
        <row r="286">
          <cell r="N286">
            <v>2</v>
          </cell>
          <cell r="P286" t="str">
            <v>T2/3A</v>
          </cell>
        </row>
        <row r="287">
          <cell r="N287">
            <v>5</v>
          </cell>
          <cell r="P287" t="str">
            <v>T1</v>
          </cell>
        </row>
        <row r="288">
          <cell r="N288">
            <v>2</v>
          </cell>
          <cell r="P288" t="str">
            <v>T1</v>
          </cell>
        </row>
        <row r="289">
          <cell r="N289">
            <v>2</v>
          </cell>
          <cell r="P289" t="str">
            <v>T2</v>
          </cell>
        </row>
        <row r="290">
          <cell r="N290">
            <v>2</v>
          </cell>
          <cell r="P290" t="str">
            <v>T1</v>
          </cell>
        </row>
        <row r="291">
          <cell r="N291">
            <v>2</v>
          </cell>
          <cell r="P291" t="str">
            <v>T1</v>
          </cell>
        </row>
        <row r="292">
          <cell r="N292">
            <v>2</v>
          </cell>
          <cell r="P292" t="str">
            <v>T1</v>
          </cell>
        </row>
        <row r="293">
          <cell r="N293">
            <v>5</v>
          </cell>
          <cell r="P293" t="str">
            <v>T1</v>
          </cell>
        </row>
        <row r="294">
          <cell r="N294">
            <v>1</v>
          </cell>
          <cell r="P294" t="str">
            <v>T2/3A</v>
          </cell>
        </row>
        <row r="295">
          <cell r="N295">
            <v>2</v>
          </cell>
          <cell r="P295" t="str">
            <v>T1</v>
          </cell>
        </row>
        <row r="296">
          <cell r="N296">
            <v>2</v>
          </cell>
          <cell r="P296" t="str">
            <v>T1</v>
          </cell>
        </row>
        <row r="297">
          <cell r="N297">
            <v>8</v>
          </cell>
          <cell r="P297" t="str">
            <v>T1</v>
          </cell>
        </row>
        <row r="298">
          <cell r="N298">
            <v>8</v>
          </cell>
          <cell r="P298" t="str">
            <v>T1</v>
          </cell>
        </row>
        <row r="299">
          <cell r="N299">
            <v>5</v>
          </cell>
          <cell r="P299" t="str">
            <v>T2/3A</v>
          </cell>
        </row>
        <row r="300">
          <cell r="N300">
            <v>2</v>
          </cell>
          <cell r="P300" t="str">
            <v>T1</v>
          </cell>
        </row>
        <row r="301">
          <cell r="N301">
            <v>1</v>
          </cell>
          <cell r="P301" t="str">
            <v>T1</v>
          </cell>
        </row>
        <row r="302">
          <cell r="N302">
            <v>3</v>
          </cell>
          <cell r="P302" t="str">
            <v>T1</v>
          </cell>
        </row>
        <row r="303">
          <cell r="N303">
            <v>6</v>
          </cell>
          <cell r="P303" t="str">
            <v>T1</v>
          </cell>
        </row>
        <row r="304">
          <cell r="N304">
            <v>6</v>
          </cell>
          <cell r="P304" t="str">
            <v>T1</v>
          </cell>
        </row>
        <row r="305">
          <cell r="N305">
            <v>6</v>
          </cell>
          <cell r="P305" t="str">
            <v>T1</v>
          </cell>
        </row>
        <row r="306">
          <cell r="N306">
            <v>1</v>
          </cell>
          <cell r="P306" t="str">
            <v>T3</v>
          </cell>
        </row>
        <row r="307">
          <cell r="N307">
            <v>7</v>
          </cell>
          <cell r="P307" t="str">
            <v>T1</v>
          </cell>
        </row>
        <row r="308">
          <cell r="N308">
            <v>2</v>
          </cell>
          <cell r="P308" t="str">
            <v>T1</v>
          </cell>
        </row>
        <row r="309">
          <cell r="N309">
            <v>5</v>
          </cell>
          <cell r="P309" t="str">
            <v>T1</v>
          </cell>
        </row>
        <row r="310">
          <cell r="N310">
            <v>2</v>
          </cell>
          <cell r="P310" t="str">
            <v>T1</v>
          </cell>
        </row>
        <row r="311">
          <cell r="N311">
            <v>5</v>
          </cell>
          <cell r="P311" t="str">
            <v>T1</v>
          </cell>
        </row>
        <row r="312">
          <cell r="N312">
            <v>6</v>
          </cell>
          <cell r="P312" t="str">
            <v>T2</v>
          </cell>
        </row>
        <row r="313">
          <cell r="N313">
            <v>1</v>
          </cell>
          <cell r="P313" t="str">
            <v>T2</v>
          </cell>
        </row>
        <row r="314">
          <cell r="N314">
            <v>6</v>
          </cell>
          <cell r="P314" t="str">
            <v>T1</v>
          </cell>
        </row>
        <row r="315">
          <cell r="N315">
            <v>6</v>
          </cell>
          <cell r="P315" t="str">
            <v>T2</v>
          </cell>
        </row>
        <row r="316">
          <cell r="N316">
            <v>2</v>
          </cell>
          <cell r="P316" t="str">
            <v>T3</v>
          </cell>
        </row>
        <row r="317">
          <cell r="N317">
            <v>2</v>
          </cell>
          <cell r="P317" t="str">
            <v>T1</v>
          </cell>
        </row>
        <row r="318">
          <cell r="N318">
            <v>2</v>
          </cell>
          <cell r="P318" t="str">
            <v>T1</v>
          </cell>
        </row>
        <row r="319">
          <cell r="N319">
            <v>2</v>
          </cell>
          <cell r="P319" t="str">
            <v>T2</v>
          </cell>
        </row>
        <row r="320">
          <cell r="N320">
            <v>2</v>
          </cell>
          <cell r="P320" t="str">
            <v>T2</v>
          </cell>
        </row>
        <row r="321">
          <cell r="N321">
            <v>2</v>
          </cell>
          <cell r="P321" t="str">
            <v>T1</v>
          </cell>
        </row>
        <row r="322">
          <cell r="N322">
            <v>1</v>
          </cell>
          <cell r="P322" t="str">
            <v>T1</v>
          </cell>
        </row>
        <row r="323">
          <cell r="N323">
            <v>6</v>
          </cell>
          <cell r="P323" t="str">
            <v>T1</v>
          </cell>
        </row>
        <row r="324">
          <cell r="N324">
            <v>2</v>
          </cell>
          <cell r="P324" t="str">
            <v>T1</v>
          </cell>
        </row>
        <row r="325">
          <cell r="N325">
            <v>2</v>
          </cell>
          <cell r="P325" t="str">
            <v>T2</v>
          </cell>
        </row>
        <row r="326">
          <cell r="N326">
            <v>6</v>
          </cell>
          <cell r="P326" t="str">
            <v>T2</v>
          </cell>
        </row>
        <row r="327">
          <cell r="N327">
            <v>2</v>
          </cell>
          <cell r="P327" t="str">
            <v>T2</v>
          </cell>
        </row>
        <row r="328">
          <cell r="N328">
            <v>2</v>
          </cell>
          <cell r="P328" t="str">
            <v>T1</v>
          </cell>
        </row>
        <row r="329">
          <cell r="N329">
            <v>9</v>
          </cell>
          <cell r="P329" t="str">
            <v>T1</v>
          </cell>
        </row>
        <row r="330">
          <cell r="N330">
            <v>2</v>
          </cell>
          <cell r="P330" t="str">
            <v>T1</v>
          </cell>
        </row>
        <row r="331">
          <cell r="N331">
            <v>6</v>
          </cell>
          <cell r="P331" t="str">
            <v>T1</v>
          </cell>
        </row>
        <row r="332">
          <cell r="N332">
            <v>2</v>
          </cell>
          <cell r="P332" t="str">
            <v>T2/3A</v>
          </cell>
        </row>
        <row r="333">
          <cell r="N333">
            <v>6</v>
          </cell>
          <cell r="P333" t="str">
            <v>T1</v>
          </cell>
        </row>
        <row r="334">
          <cell r="N334">
            <v>2</v>
          </cell>
          <cell r="P334" t="str">
            <v>T3</v>
          </cell>
        </row>
        <row r="335">
          <cell r="N335">
            <v>2</v>
          </cell>
          <cell r="P335" t="str">
            <v>T2</v>
          </cell>
        </row>
        <row r="336">
          <cell r="N336">
            <v>2</v>
          </cell>
          <cell r="P336" t="str">
            <v>T1</v>
          </cell>
        </row>
        <row r="337">
          <cell r="N337">
            <v>10</v>
          </cell>
          <cell r="P337" t="str">
            <v>T1</v>
          </cell>
        </row>
        <row r="338">
          <cell r="N338">
            <v>5</v>
          </cell>
          <cell r="P338" t="str">
            <v>T1</v>
          </cell>
        </row>
        <row r="339">
          <cell r="N339">
            <v>2</v>
          </cell>
          <cell r="P339" t="str">
            <v>T1</v>
          </cell>
        </row>
        <row r="340">
          <cell r="N340">
            <v>8</v>
          </cell>
          <cell r="P340" t="str">
            <v>T3</v>
          </cell>
        </row>
        <row r="341">
          <cell r="N341">
            <v>2</v>
          </cell>
          <cell r="P341" t="str">
            <v>T1</v>
          </cell>
        </row>
        <row r="342">
          <cell r="N342">
            <v>2</v>
          </cell>
          <cell r="P342" t="str">
            <v>T1</v>
          </cell>
        </row>
        <row r="343">
          <cell r="N343">
            <v>1</v>
          </cell>
          <cell r="P343" t="str">
            <v>T1</v>
          </cell>
        </row>
        <row r="344">
          <cell r="N344">
            <v>3</v>
          </cell>
          <cell r="P344" t="str">
            <v>T1</v>
          </cell>
        </row>
        <row r="345">
          <cell r="N345">
            <v>2</v>
          </cell>
          <cell r="P345" t="str">
            <v>T2/3A</v>
          </cell>
        </row>
        <row r="346">
          <cell r="N346">
            <v>5</v>
          </cell>
          <cell r="P346" t="str">
            <v>T1</v>
          </cell>
        </row>
        <row r="347">
          <cell r="N347">
            <v>8</v>
          </cell>
          <cell r="P347" t="str">
            <v>T1</v>
          </cell>
        </row>
        <row r="348">
          <cell r="N348">
            <v>2</v>
          </cell>
          <cell r="P348" t="str">
            <v>T1</v>
          </cell>
        </row>
        <row r="349">
          <cell r="N349">
            <v>9</v>
          </cell>
          <cell r="P349" t="str">
            <v>T1</v>
          </cell>
        </row>
        <row r="350">
          <cell r="N350">
            <v>3</v>
          </cell>
          <cell r="P350" t="str">
            <v>T2</v>
          </cell>
        </row>
        <row r="351">
          <cell r="N351">
            <v>2</v>
          </cell>
          <cell r="P351" t="str">
            <v>T1</v>
          </cell>
        </row>
        <row r="352">
          <cell r="N352">
            <v>6</v>
          </cell>
          <cell r="P352" t="str">
            <v>T1</v>
          </cell>
        </row>
        <row r="353">
          <cell r="N353">
            <v>5</v>
          </cell>
          <cell r="P353" t="str">
            <v>T1</v>
          </cell>
        </row>
        <row r="354">
          <cell r="N354">
            <v>6</v>
          </cell>
          <cell r="P354" t="str">
            <v>T1</v>
          </cell>
        </row>
        <row r="355">
          <cell r="N355">
            <v>6</v>
          </cell>
          <cell r="P355" t="str">
            <v>T1</v>
          </cell>
        </row>
        <row r="356">
          <cell r="N356">
            <v>2</v>
          </cell>
          <cell r="P356" t="str">
            <v>T2</v>
          </cell>
        </row>
        <row r="357">
          <cell r="N357">
            <v>2</v>
          </cell>
          <cell r="P357" t="str">
            <v>T2</v>
          </cell>
        </row>
        <row r="358">
          <cell r="N358">
            <v>8</v>
          </cell>
          <cell r="P358" t="str">
            <v>T1</v>
          </cell>
        </row>
        <row r="359">
          <cell r="N359">
            <v>2</v>
          </cell>
          <cell r="P359" t="str">
            <v>T1</v>
          </cell>
        </row>
        <row r="360">
          <cell r="N360">
            <v>9</v>
          </cell>
          <cell r="P360" t="str">
            <v>T1</v>
          </cell>
        </row>
        <row r="361">
          <cell r="N361">
            <v>4</v>
          </cell>
          <cell r="P361" t="str">
            <v>T3</v>
          </cell>
        </row>
        <row r="362">
          <cell r="N362">
            <v>2</v>
          </cell>
          <cell r="P362" t="str">
            <v>T2</v>
          </cell>
        </row>
        <row r="363">
          <cell r="N363">
            <v>2</v>
          </cell>
          <cell r="P363" t="str">
            <v>T1</v>
          </cell>
        </row>
        <row r="364">
          <cell r="N364">
            <v>2</v>
          </cell>
          <cell r="P364" t="str">
            <v>T1</v>
          </cell>
        </row>
        <row r="365">
          <cell r="N365">
            <v>8</v>
          </cell>
          <cell r="P365" t="str">
            <v>T1</v>
          </cell>
        </row>
        <row r="366">
          <cell r="N366">
            <v>5</v>
          </cell>
          <cell r="P366" t="str">
            <v>T2</v>
          </cell>
        </row>
        <row r="367">
          <cell r="N367">
            <v>2</v>
          </cell>
          <cell r="P367" t="str">
            <v>T1</v>
          </cell>
        </row>
        <row r="368">
          <cell r="N368">
            <v>2</v>
          </cell>
          <cell r="P368" t="str">
            <v>T2</v>
          </cell>
        </row>
        <row r="369">
          <cell r="N369">
            <v>2</v>
          </cell>
          <cell r="P369" t="str">
            <v>T1</v>
          </cell>
        </row>
        <row r="370">
          <cell r="N370">
            <v>2</v>
          </cell>
          <cell r="P370" t="str">
            <v>T2</v>
          </cell>
        </row>
        <row r="371">
          <cell r="N371">
            <v>2</v>
          </cell>
          <cell r="P371" t="str">
            <v>T1</v>
          </cell>
        </row>
        <row r="372">
          <cell r="N372">
            <v>3</v>
          </cell>
          <cell r="P372" t="str">
            <v>T1</v>
          </cell>
        </row>
        <row r="373">
          <cell r="N373">
            <v>5</v>
          </cell>
          <cell r="P373" t="str">
            <v>T1</v>
          </cell>
        </row>
        <row r="374">
          <cell r="N374">
            <v>2</v>
          </cell>
          <cell r="P374" t="str">
            <v>T1</v>
          </cell>
        </row>
        <row r="375">
          <cell r="N375">
            <v>2</v>
          </cell>
          <cell r="P375" t="str">
            <v>T1</v>
          </cell>
        </row>
        <row r="376">
          <cell r="N376">
            <v>2</v>
          </cell>
          <cell r="P376" t="str">
            <v>T1</v>
          </cell>
        </row>
        <row r="377">
          <cell r="N377">
            <v>2</v>
          </cell>
          <cell r="P377" t="str">
            <v>T1</v>
          </cell>
        </row>
        <row r="378">
          <cell r="N378">
            <v>2</v>
          </cell>
          <cell r="P378" t="str">
            <v>T1</v>
          </cell>
        </row>
        <row r="379">
          <cell r="N379">
            <v>2</v>
          </cell>
          <cell r="P379" t="str">
            <v>T2</v>
          </cell>
        </row>
        <row r="380">
          <cell r="N380">
            <v>4</v>
          </cell>
          <cell r="P380" t="str">
            <v>T2</v>
          </cell>
        </row>
        <row r="381">
          <cell r="N381">
            <v>4</v>
          </cell>
          <cell r="P381" t="str">
            <v>T2</v>
          </cell>
        </row>
        <row r="382">
          <cell r="N382">
            <v>2</v>
          </cell>
          <cell r="P382" t="str">
            <v>T2</v>
          </cell>
        </row>
        <row r="383">
          <cell r="N383">
            <v>1</v>
          </cell>
          <cell r="P383" t="str">
            <v>T1</v>
          </cell>
        </row>
        <row r="384">
          <cell r="N384">
            <v>8</v>
          </cell>
          <cell r="P384" t="str">
            <v>T1</v>
          </cell>
        </row>
        <row r="385">
          <cell r="N385">
            <v>9</v>
          </cell>
          <cell r="P385" t="str">
            <v>T1</v>
          </cell>
        </row>
        <row r="386">
          <cell r="N386">
            <v>8</v>
          </cell>
          <cell r="P386" t="str">
            <v>T1</v>
          </cell>
        </row>
        <row r="387">
          <cell r="N387">
            <v>2</v>
          </cell>
          <cell r="P387" t="str">
            <v>T1</v>
          </cell>
        </row>
        <row r="388">
          <cell r="N388">
            <v>9</v>
          </cell>
          <cell r="P388" t="str">
            <v>T1</v>
          </cell>
        </row>
        <row r="389">
          <cell r="N389">
            <v>7</v>
          </cell>
          <cell r="P389" t="str">
            <v>T1</v>
          </cell>
        </row>
        <row r="390">
          <cell r="N390">
            <v>6</v>
          </cell>
          <cell r="P390" t="str">
            <v>T2</v>
          </cell>
        </row>
        <row r="391">
          <cell r="N391">
            <v>6</v>
          </cell>
          <cell r="P391" t="str">
            <v>T2</v>
          </cell>
        </row>
        <row r="392">
          <cell r="N392">
            <v>6</v>
          </cell>
          <cell r="P392" t="str">
            <v>T1</v>
          </cell>
        </row>
        <row r="393">
          <cell r="N393">
            <v>2</v>
          </cell>
          <cell r="P393" t="str">
            <v>T1</v>
          </cell>
        </row>
        <row r="394">
          <cell r="N394">
            <v>5</v>
          </cell>
          <cell r="P394" t="str">
            <v>T2</v>
          </cell>
        </row>
        <row r="395">
          <cell r="N395">
            <v>6</v>
          </cell>
          <cell r="P395" t="str">
            <v>T1</v>
          </cell>
        </row>
        <row r="396">
          <cell r="N396">
            <v>1</v>
          </cell>
          <cell r="P396" t="str">
            <v>T2/3A</v>
          </cell>
        </row>
        <row r="397">
          <cell r="N397">
            <v>3</v>
          </cell>
          <cell r="P397" t="str">
            <v>T1</v>
          </cell>
        </row>
        <row r="398">
          <cell r="N398">
            <v>2</v>
          </cell>
          <cell r="P398" t="str">
            <v>T2/3A</v>
          </cell>
        </row>
        <row r="399">
          <cell r="N399">
            <v>5</v>
          </cell>
          <cell r="P399" t="str">
            <v>T2/3A</v>
          </cell>
        </row>
        <row r="400">
          <cell r="N400">
            <v>6</v>
          </cell>
          <cell r="P400" t="str">
            <v>T1</v>
          </cell>
        </row>
        <row r="401">
          <cell r="N401">
            <v>3</v>
          </cell>
          <cell r="P401" t="str">
            <v>T1</v>
          </cell>
        </row>
        <row r="402">
          <cell r="N402">
            <v>8</v>
          </cell>
          <cell r="P402" t="str">
            <v>T1</v>
          </cell>
        </row>
        <row r="403">
          <cell r="N403">
            <v>9</v>
          </cell>
          <cell r="P403" t="str">
            <v>T1</v>
          </cell>
        </row>
        <row r="404">
          <cell r="N404">
            <v>2</v>
          </cell>
          <cell r="P404" t="str">
            <v>T1</v>
          </cell>
        </row>
        <row r="405">
          <cell r="N405">
            <v>5</v>
          </cell>
          <cell r="P405" t="str">
            <v>T2</v>
          </cell>
        </row>
        <row r="406">
          <cell r="N406">
            <v>9</v>
          </cell>
          <cell r="P406" t="str">
            <v>T2/3A</v>
          </cell>
        </row>
        <row r="407">
          <cell r="N407">
            <v>6</v>
          </cell>
          <cell r="P407" t="str">
            <v>T1</v>
          </cell>
        </row>
        <row r="408">
          <cell r="N408">
            <v>2</v>
          </cell>
          <cell r="P408" t="str">
            <v>T2</v>
          </cell>
        </row>
        <row r="409">
          <cell r="N409">
            <v>2</v>
          </cell>
          <cell r="P409" t="str">
            <v>T1</v>
          </cell>
        </row>
        <row r="410">
          <cell r="N410">
            <v>2</v>
          </cell>
          <cell r="P410" t="str">
            <v>T3</v>
          </cell>
        </row>
        <row r="411">
          <cell r="N411">
            <v>2</v>
          </cell>
          <cell r="P411" t="str">
            <v>T1</v>
          </cell>
        </row>
        <row r="412">
          <cell r="N412">
            <v>2</v>
          </cell>
          <cell r="P412" t="str">
            <v>T1</v>
          </cell>
        </row>
        <row r="413">
          <cell r="N413">
            <v>2</v>
          </cell>
          <cell r="P413" t="str">
            <v>T1</v>
          </cell>
        </row>
        <row r="414">
          <cell r="N414">
            <v>2</v>
          </cell>
          <cell r="P414" t="str">
            <v>T1</v>
          </cell>
        </row>
        <row r="415">
          <cell r="N415">
            <v>4</v>
          </cell>
          <cell r="P415" t="str">
            <v>T2</v>
          </cell>
        </row>
        <row r="416">
          <cell r="N416">
            <v>6</v>
          </cell>
          <cell r="P416" t="str">
            <v>T1</v>
          </cell>
        </row>
        <row r="417">
          <cell r="N417">
            <v>2</v>
          </cell>
          <cell r="P417" t="str">
            <v>T1</v>
          </cell>
        </row>
        <row r="418">
          <cell r="N418">
            <v>6</v>
          </cell>
          <cell r="P418" t="str">
            <v>T1</v>
          </cell>
        </row>
        <row r="419">
          <cell r="N419">
            <v>5</v>
          </cell>
          <cell r="P419" t="str">
            <v>T1</v>
          </cell>
        </row>
        <row r="420">
          <cell r="N420">
            <v>9</v>
          </cell>
          <cell r="P420" t="str">
            <v>T2/3A</v>
          </cell>
        </row>
        <row r="421">
          <cell r="N421">
            <v>6</v>
          </cell>
          <cell r="P421" t="str">
            <v>T2/3A</v>
          </cell>
        </row>
        <row r="422">
          <cell r="N422">
            <v>2</v>
          </cell>
          <cell r="P422" t="str">
            <v>T2</v>
          </cell>
        </row>
        <row r="423">
          <cell r="N423">
            <v>1</v>
          </cell>
          <cell r="P423" t="str">
            <v>T1</v>
          </cell>
        </row>
        <row r="424">
          <cell r="N424">
            <v>3</v>
          </cell>
          <cell r="P424" t="str">
            <v>T3</v>
          </cell>
        </row>
        <row r="425">
          <cell r="N425">
            <v>8</v>
          </cell>
          <cell r="P425" t="str">
            <v>T1</v>
          </cell>
        </row>
        <row r="426">
          <cell r="N426">
            <v>7</v>
          </cell>
          <cell r="P426" t="str">
            <v>T1</v>
          </cell>
        </row>
        <row r="427">
          <cell r="N427">
            <v>5</v>
          </cell>
          <cell r="P427" t="str">
            <v>T1</v>
          </cell>
        </row>
        <row r="428">
          <cell r="N428">
            <v>8</v>
          </cell>
          <cell r="P428" t="str">
            <v>T2</v>
          </cell>
        </row>
        <row r="429">
          <cell r="N429">
            <v>8</v>
          </cell>
          <cell r="P429" t="str">
            <v>T2</v>
          </cell>
        </row>
        <row r="430">
          <cell r="N430">
            <v>2</v>
          </cell>
          <cell r="P430" t="str">
            <v>T1</v>
          </cell>
        </row>
        <row r="431">
          <cell r="N431">
            <v>4</v>
          </cell>
          <cell r="P431" t="str">
            <v>T1</v>
          </cell>
        </row>
        <row r="432">
          <cell r="N432">
            <v>6</v>
          </cell>
          <cell r="P432" t="str">
            <v>T1</v>
          </cell>
        </row>
        <row r="433">
          <cell r="N433">
            <v>9</v>
          </cell>
          <cell r="P433" t="str">
            <v>T1</v>
          </cell>
        </row>
        <row r="434">
          <cell r="N434">
            <v>3</v>
          </cell>
          <cell r="P434" t="str">
            <v>T1</v>
          </cell>
        </row>
        <row r="435">
          <cell r="N435">
            <v>2</v>
          </cell>
          <cell r="P435" t="str">
            <v>T3</v>
          </cell>
        </row>
        <row r="436">
          <cell r="N436">
            <v>2</v>
          </cell>
          <cell r="P436" t="str">
            <v>T1</v>
          </cell>
        </row>
        <row r="437">
          <cell r="N437">
            <v>4</v>
          </cell>
          <cell r="P437" t="str">
            <v>T3</v>
          </cell>
        </row>
        <row r="438">
          <cell r="N438">
            <v>2</v>
          </cell>
          <cell r="P438" t="str">
            <v>T1</v>
          </cell>
        </row>
        <row r="439">
          <cell r="N439">
            <v>4</v>
          </cell>
          <cell r="P439" t="str">
            <v>T2</v>
          </cell>
        </row>
        <row r="440">
          <cell r="N440">
            <v>8</v>
          </cell>
          <cell r="P440" t="str">
            <v>T1</v>
          </cell>
        </row>
        <row r="441">
          <cell r="N441">
            <v>6</v>
          </cell>
          <cell r="P441" t="str">
            <v>T1</v>
          </cell>
        </row>
        <row r="442">
          <cell r="N442">
            <v>3</v>
          </cell>
          <cell r="P442" t="str">
            <v>T1</v>
          </cell>
        </row>
        <row r="443">
          <cell r="N443">
            <v>2</v>
          </cell>
          <cell r="P443" t="str">
            <v>T2</v>
          </cell>
        </row>
        <row r="444">
          <cell r="N444">
            <v>1</v>
          </cell>
          <cell r="P444" t="str">
            <v>T1</v>
          </cell>
        </row>
        <row r="445">
          <cell r="N445">
            <v>2</v>
          </cell>
          <cell r="P445" t="str">
            <v>T2/3A</v>
          </cell>
        </row>
        <row r="446">
          <cell r="N446">
            <v>6</v>
          </cell>
          <cell r="P446" t="str">
            <v>T1</v>
          </cell>
        </row>
        <row r="447">
          <cell r="N447">
            <v>9</v>
          </cell>
          <cell r="P447" t="str">
            <v>T1</v>
          </cell>
        </row>
        <row r="448">
          <cell r="N448">
            <v>6</v>
          </cell>
          <cell r="P448" t="str">
            <v>T1</v>
          </cell>
        </row>
        <row r="449">
          <cell r="N449">
            <v>8</v>
          </cell>
          <cell r="P449" t="str">
            <v>T1</v>
          </cell>
        </row>
        <row r="450">
          <cell r="N450">
            <v>6</v>
          </cell>
          <cell r="P450" t="str">
            <v>T1</v>
          </cell>
        </row>
        <row r="451">
          <cell r="N451">
            <v>6</v>
          </cell>
          <cell r="P451" t="str">
            <v>T1</v>
          </cell>
        </row>
        <row r="452">
          <cell r="N452">
            <v>5</v>
          </cell>
          <cell r="P452" t="str">
            <v>T1</v>
          </cell>
        </row>
        <row r="453">
          <cell r="N453">
            <v>6</v>
          </cell>
          <cell r="P453" t="str">
            <v>T1</v>
          </cell>
        </row>
        <row r="454">
          <cell r="N454">
            <v>3</v>
          </cell>
          <cell r="P454" t="str">
            <v>T1</v>
          </cell>
        </row>
        <row r="455">
          <cell r="N455">
            <v>8</v>
          </cell>
          <cell r="P455" t="str">
            <v>T1</v>
          </cell>
        </row>
        <row r="456">
          <cell r="N456">
            <v>2</v>
          </cell>
          <cell r="P456" t="str">
            <v>T1</v>
          </cell>
        </row>
        <row r="457">
          <cell r="N457">
            <v>2</v>
          </cell>
          <cell r="P457" t="str">
            <v>T2/3A</v>
          </cell>
        </row>
        <row r="458">
          <cell r="N458">
            <v>1</v>
          </cell>
          <cell r="P458" t="str">
            <v>T1</v>
          </cell>
        </row>
        <row r="459">
          <cell r="N459">
            <v>6</v>
          </cell>
          <cell r="P459" t="str">
            <v>T1</v>
          </cell>
        </row>
        <row r="460">
          <cell r="N460">
            <v>2</v>
          </cell>
          <cell r="P460" t="str">
            <v>T2</v>
          </cell>
        </row>
        <row r="461">
          <cell r="N461">
            <v>6</v>
          </cell>
          <cell r="P461" t="str">
            <v>T1</v>
          </cell>
        </row>
        <row r="462">
          <cell r="N462">
            <v>2</v>
          </cell>
          <cell r="P462" t="str">
            <v>T1</v>
          </cell>
        </row>
        <row r="463">
          <cell r="N463">
            <v>5</v>
          </cell>
          <cell r="P463" t="str">
            <v>T1</v>
          </cell>
        </row>
        <row r="464">
          <cell r="N464">
            <v>6</v>
          </cell>
          <cell r="P464" t="str">
            <v>T1</v>
          </cell>
        </row>
        <row r="465">
          <cell r="N465">
            <v>5</v>
          </cell>
          <cell r="P465" t="str">
            <v>T2</v>
          </cell>
        </row>
        <row r="466">
          <cell r="N466">
            <v>4</v>
          </cell>
          <cell r="P466" t="str">
            <v>T2</v>
          </cell>
        </row>
        <row r="467">
          <cell r="N467">
            <v>2</v>
          </cell>
          <cell r="P467" t="str">
            <v>T3</v>
          </cell>
        </row>
        <row r="468">
          <cell r="N468">
            <v>6</v>
          </cell>
          <cell r="P468" t="str">
            <v>T1</v>
          </cell>
        </row>
        <row r="469">
          <cell r="N469">
            <v>2</v>
          </cell>
          <cell r="P469" t="str">
            <v>T1</v>
          </cell>
        </row>
        <row r="470">
          <cell r="N470">
            <v>2</v>
          </cell>
          <cell r="P470" t="str">
            <v>T1</v>
          </cell>
        </row>
        <row r="471">
          <cell r="N471">
            <v>8</v>
          </cell>
          <cell r="P471" t="str">
            <v>T1</v>
          </cell>
        </row>
        <row r="472">
          <cell r="N472">
            <v>2</v>
          </cell>
          <cell r="P472" t="str">
            <v>T1</v>
          </cell>
        </row>
        <row r="473">
          <cell r="N473">
            <v>3</v>
          </cell>
          <cell r="P473" t="str">
            <v>T1</v>
          </cell>
        </row>
        <row r="474">
          <cell r="N474">
            <v>5</v>
          </cell>
          <cell r="P474" t="str">
            <v>T1</v>
          </cell>
        </row>
        <row r="475">
          <cell r="N475">
            <v>6</v>
          </cell>
          <cell r="P475" t="str">
            <v>T1</v>
          </cell>
        </row>
        <row r="476">
          <cell r="N476">
            <v>8</v>
          </cell>
          <cell r="P476" t="str">
            <v>T1</v>
          </cell>
        </row>
        <row r="477">
          <cell r="N477">
            <v>6</v>
          </cell>
          <cell r="P477" t="str">
            <v>T1</v>
          </cell>
        </row>
        <row r="478">
          <cell r="N478">
            <v>3</v>
          </cell>
          <cell r="P478" t="str">
            <v>T1</v>
          </cell>
        </row>
        <row r="479">
          <cell r="N479">
            <v>2</v>
          </cell>
          <cell r="P479" t="str">
            <v>T1</v>
          </cell>
        </row>
        <row r="480">
          <cell r="N480">
            <v>7</v>
          </cell>
          <cell r="P480" t="str">
            <v>T1</v>
          </cell>
        </row>
        <row r="481">
          <cell r="N481">
            <v>3</v>
          </cell>
          <cell r="P481" t="str">
            <v>T1</v>
          </cell>
        </row>
        <row r="482">
          <cell r="N482">
            <v>2</v>
          </cell>
          <cell r="P482" t="str">
            <v>T1</v>
          </cell>
        </row>
        <row r="483">
          <cell r="N483">
            <v>10</v>
          </cell>
          <cell r="P483" t="str">
            <v>T1</v>
          </cell>
        </row>
        <row r="484">
          <cell r="N484">
            <v>2</v>
          </cell>
          <cell r="P484" t="str">
            <v>T1</v>
          </cell>
        </row>
        <row r="485">
          <cell r="N485">
            <v>8</v>
          </cell>
          <cell r="P485" t="str">
            <v>T1</v>
          </cell>
        </row>
        <row r="486">
          <cell r="N486">
            <v>2</v>
          </cell>
          <cell r="P486" t="str">
            <v>T1</v>
          </cell>
        </row>
        <row r="487">
          <cell r="N487">
            <v>2</v>
          </cell>
          <cell r="P487" t="str">
            <v>T1</v>
          </cell>
        </row>
        <row r="488">
          <cell r="N488">
            <v>2</v>
          </cell>
          <cell r="P488" t="str">
            <v>T1</v>
          </cell>
        </row>
        <row r="489">
          <cell r="N489">
            <v>2</v>
          </cell>
          <cell r="P489" t="str">
            <v>T1</v>
          </cell>
        </row>
        <row r="490">
          <cell r="N490">
            <v>5</v>
          </cell>
          <cell r="P490" t="str">
            <v>T1</v>
          </cell>
        </row>
        <row r="491">
          <cell r="N491">
            <v>3</v>
          </cell>
          <cell r="P491" t="str">
            <v>T2</v>
          </cell>
        </row>
        <row r="492">
          <cell r="N492">
            <v>5</v>
          </cell>
          <cell r="P492" t="str">
            <v>T2</v>
          </cell>
        </row>
        <row r="493">
          <cell r="N493">
            <v>2</v>
          </cell>
          <cell r="P493" t="str">
            <v>T1</v>
          </cell>
        </row>
        <row r="494">
          <cell r="N494">
            <v>6</v>
          </cell>
          <cell r="P494" t="str">
            <v>T2</v>
          </cell>
        </row>
        <row r="495">
          <cell r="N495">
            <v>3</v>
          </cell>
          <cell r="P495" t="str">
            <v>T1</v>
          </cell>
        </row>
        <row r="496">
          <cell r="N496">
            <v>2</v>
          </cell>
          <cell r="P496" t="str">
            <v>T1</v>
          </cell>
        </row>
        <row r="497">
          <cell r="N497">
            <v>3</v>
          </cell>
          <cell r="P497" t="str">
            <v>T1</v>
          </cell>
        </row>
        <row r="498">
          <cell r="N498">
            <v>6</v>
          </cell>
          <cell r="P498" t="str">
            <v>T1</v>
          </cell>
        </row>
        <row r="499">
          <cell r="N499">
            <v>2</v>
          </cell>
          <cell r="P499" t="str">
            <v>T1</v>
          </cell>
        </row>
        <row r="500">
          <cell r="N500">
            <v>6</v>
          </cell>
          <cell r="P500" t="str">
            <v>T1</v>
          </cell>
        </row>
        <row r="501">
          <cell r="N501">
            <v>6</v>
          </cell>
          <cell r="P501" t="str">
            <v>T1</v>
          </cell>
        </row>
        <row r="502">
          <cell r="N502">
            <v>8</v>
          </cell>
          <cell r="P502" t="str">
            <v>T1</v>
          </cell>
        </row>
        <row r="503">
          <cell r="N503">
            <v>1</v>
          </cell>
          <cell r="P503" t="str">
            <v>T1</v>
          </cell>
        </row>
        <row r="504">
          <cell r="N504">
            <v>2</v>
          </cell>
          <cell r="P504" t="str">
            <v>T2</v>
          </cell>
        </row>
        <row r="505">
          <cell r="N505">
            <v>2</v>
          </cell>
          <cell r="P505" t="str">
            <v>T1</v>
          </cell>
        </row>
        <row r="506">
          <cell r="N506">
            <v>2</v>
          </cell>
          <cell r="P506" t="str">
            <v>T2</v>
          </cell>
        </row>
        <row r="507">
          <cell r="N507">
            <v>2</v>
          </cell>
          <cell r="P507" t="str">
            <v>T1</v>
          </cell>
        </row>
        <row r="508">
          <cell r="N508">
            <v>2</v>
          </cell>
          <cell r="P508" t="str">
            <v>T2/3A</v>
          </cell>
        </row>
        <row r="509">
          <cell r="N509">
            <v>8</v>
          </cell>
          <cell r="P509" t="str">
            <v>T1</v>
          </cell>
        </row>
        <row r="510">
          <cell r="N510">
            <v>2</v>
          </cell>
          <cell r="P510" t="str">
            <v>T1</v>
          </cell>
        </row>
        <row r="511">
          <cell r="N511">
            <v>2</v>
          </cell>
          <cell r="P511" t="str">
            <v>T1</v>
          </cell>
        </row>
        <row r="512">
          <cell r="N512">
            <v>2</v>
          </cell>
          <cell r="P512" t="str">
            <v>T2/3A</v>
          </cell>
        </row>
        <row r="513">
          <cell r="N513">
            <v>9</v>
          </cell>
          <cell r="P513" t="str">
            <v>T1</v>
          </cell>
        </row>
        <row r="514">
          <cell r="N514">
            <v>2</v>
          </cell>
          <cell r="P514" t="str">
            <v>T1</v>
          </cell>
        </row>
        <row r="515">
          <cell r="N515">
            <v>2</v>
          </cell>
          <cell r="P515" t="str">
            <v>T1</v>
          </cell>
        </row>
        <row r="516">
          <cell r="N516">
            <v>6</v>
          </cell>
          <cell r="P516" t="str">
            <v>T1</v>
          </cell>
        </row>
        <row r="517">
          <cell r="N517">
            <v>3</v>
          </cell>
          <cell r="P517" t="str">
            <v>T1</v>
          </cell>
        </row>
        <row r="518">
          <cell r="N518">
            <v>3</v>
          </cell>
          <cell r="P518" t="str">
            <v>T1</v>
          </cell>
        </row>
        <row r="519">
          <cell r="N519">
            <v>6</v>
          </cell>
          <cell r="P519" t="str">
            <v>T1</v>
          </cell>
        </row>
        <row r="520">
          <cell r="N520">
            <v>8</v>
          </cell>
          <cell r="P520" t="str">
            <v>T2</v>
          </cell>
        </row>
        <row r="521">
          <cell r="N521">
            <v>8</v>
          </cell>
          <cell r="P521" t="str">
            <v>T2/3A</v>
          </cell>
        </row>
        <row r="522">
          <cell r="N522">
            <v>5</v>
          </cell>
          <cell r="P522" t="str">
            <v>T1</v>
          </cell>
        </row>
        <row r="523">
          <cell r="N523">
            <v>2</v>
          </cell>
          <cell r="P523" t="str">
            <v>T1</v>
          </cell>
        </row>
        <row r="524">
          <cell r="N524">
            <v>8</v>
          </cell>
          <cell r="P524" t="str">
            <v>T1</v>
          </cell>
        </row>
        <row r="525">
          <cell r="N525">
            <v>2</v>
          </cell>
          <cell r="P525" t="str">
            <v>T1</v>
          </cell>
        </row>
        <row r="526">
          <cell r="N526">
            <v>2</v>
          </cell>
          <cell r="P526" t="str">
            <v>T1</v>
          </cell>
        </row>
        <row r="527">
          <cell r="N527">
            <v>5</v>
          </cell>
          <cell r="P527" t="str">
            <v>T1</v>
          </cell>
        </row>
        <row r="528">
          <cell r="N528">
            <v>2</v>
          </cell>
          <cell r="P528" t="str">
            <v>T1</v>
          </cell>
        </row>
        <row r="529">
          <cell r="N529">
            <v>9</v>
          </cell>
          <cell r="P529" t="str">
            <v>T2/3A</v>
          </cell>
        </row>
        <row r="530">
          <cell r="N530">
            <v>10</v>
          </cell>
          <cell r="P530" t="str">
            <v>T1</v>
          </cell>
        </row>
        <row r="531">
          <cell r="N531">
            <v>2</v>
          </cell>
          <cell r="P531" t="str">
            <v>T1</v>
          </cell>
        </row>
        <row r="532">
          <cell r="N532">
            <v>2</v>
          </cell>
          <cell r="P532" t="str">
            <v>T1</v>
          </cell>
        </row>
        <row r="533">
          <cell r="N533">
            <v>2</v>
          </cell>
          <cell r="P533" t="str">
            <v>T2</v>
          </cell>
        </row>
        <row r="534">
          <cell r="N534">
            <v>8</v>
          </cell>
          <cell r="P534" t="str">
            <v>T1</v>
          </cell>
        </row>
        <row r="535">
          <cell r="N535">
            <v>10</v>
          </cell>
          <cell r="P535" t="str">
            <v>T1</v>
          </cell>
        </row>
        <row r="536">
          <cell r="N536">
            <v>8</v>
          </cell>
          <cell r="P536" t="str">
            <v>T1</v>
          </cell>
        </row>
        <row r="537">
          <cell r="N537">
            <v>6</v>
          </cell>
          <cell r="P537" t="str">
            <v>T1</v>
          </cell>
        </row>
        <row r="538">
          <cell r="N538">
            <v>1</v>
          </cell>
          <cell r="P538" t="str">
            <v>T2</v>
          </cell>
        </row>
        <row r="539">
          <cell r="N539">
            <v>1</v>
          </cell>
          <cell r="P539" t="str">
            <v>T1</v>
          </cell>
        </row>
        <row r="540">
          <cell r="N540">
            <v>2</v>
          </cell>
          <cell r="P540" t="str">
            <v>T1</v>
          </cell>
        </row>
        <row r="541">
          <cell r="N541">
            <v>5</v>
          </cell>
          <cell r="P541" t="str">
            <v>T2/3A</v>
          </cell>
        </row>
        <row r="542">
          <cell r="N542">
            <v>6</v>
          </cell>
          <cell r="P542" t="str">
            <v>T3</v>
          </cell>
        </row>
        <row r="543">
          <cell r="N543">
            <v>2</v>
          </cell>
          <cell r="P543" t="str">
            <v>T1</v>
          </cell>
        </row>
        <row r="544">
          <cell r="N544">
            <v>2</v>
          </cell>
          <cell r="P544" t="str">
            <v>T1</v>
          </cell>
        </row>
        <row r="545">
          <cell r="N545">
            <v>6</v>
          </cell>
          <cell r="P545" t="str">
            <v>T1</v>
          </cell>
        </row>
        <row r="546">
          <cell r="N546">
            <v>9</v>
          </cell>
          <cell r="P546" t="str">
            <v>T1</v>
          </cell>
        </row>
        <row r="547">
          <cell r="N547">
            <v>6</v>
          </cell>
          <cell r="P547" t="str">
            <v>T1</v>
          </cell>
        </row>
        <row r="548">
          <cell r="N548">
            <v>2</v>
          </cell>
          <cell r="P548" t="str">
            <v>T3</v>
          </cell>
        </row>
        <row r="549">
          <cell r="N549">
            <v>2</v>
          </cell>
          <cell r="P549" t="str">
            <v>T1</v>
          </cell>
        </row>
        <row r="550">
          <cell r="N550">
            <v>6</v>
          </cell>
          <cell r="P550" t="str">
            <v>T2</v>
          </cell>
        </row>
        <row r="551">
          <cell r="N551">
            <v>9</v>
          </cell>
          <cell r="P551" t="str">
            <v>T2</v>
          </cell>
        </row>
        <row r="552">
          <cell r="N552">
            <v>6</v>
          </cell>
          <cell r="P552" t="str">
            <v>T1</v>
          </cell>
        </row>
        <row r="553">
          <cell r="N553">
            <v>2</v>
          </cell>
          <cell r="P553" t="str">
            <v>T1</v>
          </cell>
        </row>
        <row r="554">
          <cell r="N554">
            <v>5</v>
          </cell>
          <cell r="P554" t="str">
            <v>T1</v>
          </cell>
        </row>
        <row r="555">
          <cell r="N555">
            <v>10</v>
          </cell>
          <cell r="P555" t="str">
            <v>T2/3A</v>
          </cell>
        </row>
        <row r="556">
          <cell r="N556">
            <v>1</v>
          </cell>
          <cell r="P556" t="str">
            <v>T1</v>
          </cell>
        </row>
        <row r="557">
          <cell r="N557">
            <v>2</v>
          </cell>
          <cell r="P557" t="str">
            <v>T1</v>
          </cell>
        </row>
        <row r="558">
          <cell r="N558">
            <v>10</v>
          </cell>
          <cell r="P558" t="str">
            <v>T1</v>
          </cell>
        </row>
        <row r="559">
          <cell r="N559">
            <v>6</v>
          </cell>
          <cell r="P559" t="str">
            <v>T1</v>
          </cell>
        </row>
        <row r="560">
          <cell r="N560">
            <v>6</v>
          </cell>
          <cell r="P560" t="str">
            <v>T1</v>
          </cell>
        </row>
        <row r="561">
          <cell r="N561">
            <v>2</v>
          </cell>
          <cell r="P561" t="str">
            <v>T2</v>
          </cell>
        </row>
        <row r="562">
          <cell r="N562">
            <v>2</v>
          </cell>
          <cell r="P562" t="str">
            <v>T2</v>
          </cell>
        </row>
        <row r="563">
          <cell r="N563">
            <v>5</v>
          </cell>
          <cell r="P563" t="str">
            <v>T1</v>
          </cell>
        </row>
        <row r="564">
          <cell r="N564">
            <v>2</v>
          </cell>
          <cell r="P564" t="str">
            <v>T1</v>
          </cell>
        </row>
        <row r="565">
          <cell r="N565">
            <v>2</v>
          </cell>
          <cell r="P565" t="str">
            <v>T2</v>
          </cell>
        </row>
        <row r="566">
          <cell r="N566">
            <v>4</v>
          </cell>
          <cell r="P566" t="str">
            <v>T2</v>
          </cell>
        </row>
        <row r="567">
          <cell r="N567">
            <v>2</v>
          </cell>
          <cell r="P567" t="str">
            <v>T1</v>
          </cell>
        </row>
        <row r="568">
          <cell r="N568">
            <v>2</v>
          </cell>
          <cell r="P568" t="str">
            <v>T1</v>
          </cell>
        </row>
        <row r="569">
          <cell r="N569">
            <v>4</v>
          </cell>
          <cell r="P569" t="str">
            <v>T1</v>
          </cell>
        </row>
        <row r="570">
          <cell r="N570">
            <v>2</v>
          </cell>
          <cell r="P570" t="str">
            <v>T1</v>
          </cell>
        </row>
        <row r="571">
          <cell r="N571">
            <v>8</v>
          </cell>
          <cell r="P571" t="str">
            <v>T1</v>
          </cell>
        </row>
        <row r="572">
          <cell r="N572">
            <v>10</v>
          </cell>
          <cell r="P572" t="str">
            <v>T1</v>
          </cell>
        </row>
        <row r="573">
          <cell r="N573">
            <v>7</v>
          </cell>
          <cell r="P573" t="str">
            <v>T1</v>
          </cell>
        </row>
        <row r="574">
          <cell r="N574">
            <v>2</v>
          </cell>
          <cell r="P574" t="str">
            <v>T1</v>
          </cell>
        </row>
        <row r="575">
          <cell r="N575">
            <v>3</v>
          </cell>
          <cell r="P575" t="str">
            <v>T2</v>
          </cell>
        </row>
        <row r="576">
          <cell r="N576">
            <v>3</v>
          </cell>
          <cell r="P576" t="str">
            <v>T1</v>
          </cell>
        </row>
        <row r="577">
          <cell r="N577">
            <v>2</v>
          </cell>
          <cell r="P577" t="str">
            <v>T1</v>
          </cell>
        </row>
        <row r="578">
          <cell r="N578">
            <v>6</v>
          </cell>
          <cell r="P578" t="str">
            <v>T1</v>
          </cell>
        </row>
        <row r="579">
          <cell r="N579">
            <v>6</v>
          </cell>
          <cell r="P579" t="str">
            <v>T1</v>
          </cell>
        </row>
        <row r="580">
          <cell r="N580">
            <v>1</v>
          </cell>
          <cell r="P580" t="str">
            <v>T1</v>
          </cell>
        </row>
        <row r="581">
          <cell r="N581">
            <v>6</v>
          </cell>
          <cell r="P581" t="str">
            <v>T1</v>
          </cell>
        </row>
        <row r="582">
          <cell r="N582">
            <v>2</v>
          </cell>
          <cell r="P582" t="str">
            <v>T2</v>
          </cell>
        </row>
        <row r="583">
          <cell r="N583">
            <v>3</v>
          </cell>
          <cell r="P583" t="str">
            <v>T2</v>
          </cell>
        </row>
        <row r="584">
          <cell r="N584">
            <v>6</v>
          </cell>
          <cell r="P584" t="str">
            <v>T1</v>
          </cell>
        </row>
        <row r="585">
          <cell r="N585">
            <v>3</v>
          </cell>
          <cell r="P585" t="str">
            <v>T1</v>
          </cell>
        </row>
        <row r="586">
          <cell r="N586">
            <v>2</v>
          </cell>
          <cell r="P586" t="str">
            <v>T1</v>
          </cell>
        </row>
        <row r="587">
          <cell r="N587">
            <v>1</v>
          </cell>
          <cell r="P587" t="str">
            <v>T2</v>
          </cell>
        </row>
        <row r="588">
          <cell r="N588">
            <v>4</v>
          </cell>
          <cell r="P588" t="str">
            <v>T2</v>
          </cell>
        </row>
        <row r="589">
          <cell r="N589">
            <v>2</v>
          </cell>
          <cell r="P589" t="str">
            <v>T1</v>
          </cell>
        </row>
        <row r="590">
          <cell r="N590">
            <v>3</v>
          </cell>
          <cell r="P590" t="str">
            <v>T3</v>
          </cell>
        </row>
        <row r="591">
          <cell r="N591">
            <v>6</v>
          </cell>
          <cell r="P591" t="str">
            <v>T1</v>
          </cell>
        </row>
        <row r="592">
          <cell r="N592">
            <v>6</v>
          </cell>
          <cell r="P592" t="str">
            <v>T1</v>
          </cell>
        </row>
        <row r="593">
          <cell r="N593">
            <v>1</v>
          </cell>
          <cell r="P593" t="str">
            <v>T1</v>
          </cell>
        </row>
        <row r="594">
          <cell r="N594">
            <v>6</v>
          </cell>
          <cell r="P594" t="str">
            <v>T1</v>
          </cell>
        </row>
        <row r="595">
          <cell r="N595">
            <v>6</v>
          </cell>
          <cell r="P595" t="str">
            <v>T1</v>
          </cell>
        </row>
        <row r="596">
          <cell r="N596">
            <v>6</v>
          </cell>
          <cell r="P596" t="str">
            <v>T1</v>
          </cell>
        </row>
        <row r="597">
          <cell r="N597">
            <v>6</v>
          </cell>
          <cell r="P597" t="str">
            <v>T1</v>
          </cell>
        </row>
        <row r="598">
          <cell r="N598">
            <v>5</v>
          </cell>
          <cell r="P598" t="str">
            <v>T2</v>
          </cell>
        </row>
        <row r="599">
          <cell r="N599">
            <v>5</v>
          </cell>
          <cell r="P599" t="str">
            <v>T3</v>
          </cell>
        </row>
        <row r="600">
          <cell r="N600">
            <v>1</v>
          </cell>
          <cell r="P600" t="str">
            <v>T1</v>
          </cell>
        </row>
        <row r="601">
          <cell r="N601">
            <v>6</v>
          </cell>
          <cell r="P601" t="str">
            <v>T2</v>
          </cell>
        </row>
        <row r="602">
          <cell r="N602">
            <v>2</v>
          </cell>
          <cell r="P602" t="str">
            <v>T1</v>
          </cell>
        </row>
        <row r="603">
          <cell r="N603">
            <v>2</v>
          </cell>
          <cell r="P603" t="str">
            <v>T1</v>
          </cell>
        </row>
        <row r="604">
          <cell r="N604">
            <v>2</v>
          </cell>
          <cell r="P604" t="str">
            <v>T1</v>
          </cell>
        </row>
        <row r="605">
          <cell r="N605">
            <v>2</v>
          </cell>
          <cell r="P605" t="str">
            <v>T2/3A</v>
          </cell>
        </row>
        <row r="606">
          <cell r="N606">
            <v>2</v>
          </cell>
          <cell r="P606" t="str">
            <v>T2</v>
          </cell>
        </row>
        <row r="607">
          <cell r="N607">
            <v>8</v>
          </cell>
          <cell r="P607" t="str">
            <v>T1</v>
          </cell>
        </row>
        <row r="608">
          <cell r="N608">
            <v>8</v>
          </cell>
          <cell r="P608" t="str">
            <v>T1</v>
          </cell>
        </row>
        <row r="609">
          <cell r="N609">
            <v>3</v>
          </cell>
          <cell r="P609" t="str">
            <v>T1</v>
          </cell>
        </row>
        <row r="610">
          <cell r="N610">
            <v>1</v>
          </cell>
          <cell r="P610" t="str">
            <v>T1</v>
          </cell>
        </row>
        <row r="611">
          <cell r="N611">
            <v>6</v>
          </cell>
          <cell r="P611" t="str">
            <v>T2</v>
          </cell>
        </row>
        <row r="612">
          <cell r="N612">
            <v>2</v>
          </cell>
          <cell r="P612" t="str">
            <v>T1</v>
          </cell>
        </row>
        <row r="613">
          <cell r="N613">
            <v>1</v>
          </cell>
          <cell r="P613" t="str">
            <v>T3</v>
          </cell>
        </row>
        <row r="614">
          <cell r="N614">
            <v>2</v>
          </cell>
          <cell r="P614" t="str">
            <v>T1</v>
          </cell>
        </row>
        <row r="615">
          <cell r="N615">
            <v>2</v>
          </cell>
          <cell r="P615" t="str">
            <v>T3</v>
          </cell>
        </row>
        <row r="616">
          <cell r="N616">
            <v>8</v>
          </cell>
          <cell r="P616" t="str">
            <v>T1</v>
          </cell>
        </row>
        <row r="617">
          <cell r="N617">
            <v>2</v>
          </cell>
          <cell r="P617" t="str">
            <v>T1</v>
          </cell>
        </row>
        <row r="618">
          <cell r="N618">
            <v>2</v>
          </cell>
          <cell r="P618" t="str">
            <v>T1</v>
          </cell>
        </row>
        <row r="619">
          <cell r="N619">
            <v>2</v>
          </cell>
          <cell r="P619" t="str">
            <v>T1</v>
          </cell>
        </row>
        <row r="620">
          <cell r="N620">
            <v>2</v>
          </cell>
          <cell r="P620" t="str">
            <v>T3</v>
          </cell>
        </row>
        <row r="621">
          <cell r="N621">
            <v>1</v>
          </cell>
          <cell r="P621" t="str">
            <v>T1</v>
          </cell>
        </row>
        <row r="622">
          <cell r="N622">
            <v>2</v>
          </cell>
          <cell r="P622" t="str">
            <v>T1</v>
          </cell>
        </row>
        <row r="623">
          <cell r="N623">
            <v>5</v>
          </cell>
          <cell r="P623" t="str">
            <v>T1</v>
          </cell>
        </row>
        <row r="624">
          <cell r="N624">
            <v>9</v>
          </cell>
          <cell r="P624" t="str">
            <v>T2/3A</v>
          </cell>
        </row>
        <row r="625">
          <cell r="N625">
            <v>3</v>
          </cell>
          <cell r="P625" t="str">
            <v>T1</v>
          </cell>
        </row>
        <row r="626">
          <cell r="N626">
            <v>8</v>
          </cell>
          <cell r="P626" t="str">
            <v>T1</v>
          </cell>
        </row>
        <row r="627">
          <cell r="N627">
            <v>1</v>
          </cell>
          <cell r="P627" t="str">
            <v>T2</v>
          </cell>
        </row>
        <row r="628">
          <cell r="N628">
            <v>2</v>
          </cell>
          <cell r="P628" t="str">
            <v>T1</v>
          </cell>
        </row>
        <row r="629">
          <cell r="N629">
            <v>9</v>
          </cell>
          <cell r="P629" t="str">
            <v>T1</v>
          </cell>
        </row>
        <row r="630">
          <cell r="N630">
            <v>3</v>
          </cell>
          <cell r="P630" t="str">
            <v>T2/3A</v>
          </cell>
        </row>
        <row r="631">
          <cell r="N631">
            <v>6</v>
          </cell>
          <cell r="P631" t="str">
            <v>T2/3A</v>
          </cell>
        </row>
        <row r="632">
          <cell r="N632">
            <v>7</v>
          </cell>
          <cell r="P632" t="str">
            <v>T1</v>
          </cell>
        </row>
        <row r="633">
          <cell r="N633">
            <v>2</v>
          </cell>
          <cell r="P633" t="str">
            <v>T1</v>
          </cell>
        </row>
        <row r="634">
          <cell r="N634">
            <v>1</v>
          </cell>
          <cell r="P634" t="str">
            <v>T1</v>
          </cell>
        </row>
        <row r="635">
          <cell r="N635">
            <v>2</v>
          </cell>
          <cell r="P635" t="str">
            <v>T1</v>
          </cell>
        </row>
        <row r="636">
          <cell r="N636">
            <v>6</v>
          </cell>
          <cell r="P636" t="str">
            <v>T2/3A</v>
          </cell>
        </row>
        <row r="637">
          <cell r="N637">
            <v>3</v>
          </cell>
          <cell r="P637" t="str">
            <v>T1</v>
          </cell>
        </row>
        <row r="638">
          <cell r="N638">
            <v>2</v>
          </cell>
          <cell r="P638" t="str">
            <v>T1</v>
          </cell>
        </row>
        <row r="639">
          <cell r="N639">
            <v>8</v>
          </cell>
          <cell r="P639" t="str">
            <v>T1</v>
          </cell>
        </row>
        <row r="640">
          <cell r="N640">
            <v>6</v>
          </cell>
          <cell r="P640" t="str">
            <v>T1</v>
          </cell>
        </row>
        <row r="641">
          <cell r="N641">
            <v>2</v>
          </cell>
          <cell r="P641" t="str">
            <v>T2/3A</v>
          </cell>
        </row>
        <row r="642">
          <cell r="N642">
            <v>3</v>
          </cell>
          <cell r="P642" t="str">
            <v>T2</v>
          </cell>
        </row>
        <row r="643">
          <cell r="N643">
            <v>2</v>
          </cell>
          <cell r="P643" t="str">
            <v>T2</v>
          </cell>
        </row>
        <row r="644">
          <cell r="N644">
            <v>2</v>
          </cell>
          <cell r="P644" t="str">
            <v>T1</v>
          </cell>
        </row>
        <row r="645">
          <cell r="N645">
            <v>2</v>
          </cell>
          <cell r="P645" t="str">
            <v>T1</v>
          </cell>
        </row>
        <row r="646">
          <cell r="N646">
            <v>8</v>
          </cell>
          <cell r="P646" t="str">
            <v>T1</v>
          </cell>
        </row>
        <row r="647">
          <cell r="N647">
            <v>2</v>
          </cell>
          <cell r="P647" t="str">
            <v>T2/3A</v>
          </cell>
        </row>
        <row r="648">
          <cell r="N648">
            <v>5</v>
          </cell>
          <cell r="P648" t="str">
            <v>T2</v>
          </cell>
        </row>
        <row r="649">
          <cell r="N649">
            <v>6</v>
          </cell>
          <cell r="P649" t="str">
            <v>T1</v>
          </cell>
        </row>
        <row r="650">
          <cell r="N650">
            <v>2</v>
          </cell>
          <cell r="P650" t="str">
            <v>T3</v>
          </cell>
        </row>
        <row r="651">
          <cell r="N651">
            <v>2</v>
          </cell>
          <cell r="P651" t="str">
            <v>T2</v>
          </cell>
        </row>
        <row r="652">
          <cell r="N652">
            <v>1</v>
          </cell>
          <cell r="P652" t="str">
            <v>T3</v>
          </cell>
        </row>
        <row r="653">
          <cell r="N653">
            <v>6</v>
          </cell>
          <cell r="P653" t="str">
            <v>T1</v>
          </cell>
        </row>
        <row r="654">
          <cell r="N654">
            <v>8</v>
          </cell>
          <cell r="P654" t="str">
            <v>T2</v>
          </cell>
        </row>
        <row r="655">
          <cell r="N655">
            <v>8</v>
          </cell>
          <cell r="P655" t="str">
            <v>T2</v>
          </cell>
        </row>
        <row r="656">
          <cell r="N656">
            <v>4</v>
          </cell>
          <cell r="P656" t="str">
            <v>T2</v>
          </cell>
        </row>
        <row r="657">
          <cell r="N657">
            <v>4</v>
          </cell>
          <cell r="P657" t="str">
            <v>T2</v>
          </cell>
        </row>
        <row r="658">
          <cell r="N658">
            <v>4</v>
          </cell>
          <cell r="P658" t="str">
            <v>T2</v>
          </cell>
        </row>
        <row r="659">
          <cell r="N659">
            <v>4</v>
          </cell>
          <cell r="P659" t="str">
            <v>T2</v>
          </cell>
        </row>
        <row r="660">
          <cell r="N660">
            <v>10</v>
          </cell>
          <cell r="P660" t="str">
            <v>T1</v>
          </cell>
        </row>
        <row r="661">
          <cell r="N661">
            <v>8</v>
          </cell>
          <cell r="P661" t="str">
            <v>T1</v>
          </cell>
        </row>
        <row r="662">
          <cell r="N662">
            <v>8</v>
          </cell>
          <cell r="P662" t="str">
            <v>T2/3A</v>
          </cell>
        </row>
        <row r="663">
          <cell r="N663">
            <v>6</v>
          </cell>
          <cell r="P663" t="str">
            <v>T3</v>
          </cell>
        </row>
        <row r="664">
          <cell r="N664">
            <v>2</v>
          </cell>
          <cell r="P664" t="str">
            <v>T1</v>
          </cell>
        </row>
        <row r="665">
          <cell r="N665">
            <v>6</v>
          </cell>
          <cell r="P665" t="str">
            <v>T1</v>
          </cell>
        </row>
        <row r="666">
          <cell r="N666">
            <v>2</v>
          </cell>
          <cell r="P666" t="str">
            <v>T1</v>
          </cell>
        </row>
        <row r="667">
          <cell r="N667">
            <v>1</v>
          </cell>
          <cell r="P667" t="str">
            <v>T1</v>
          </cell>
        </row>
        <row r="668">
          <cell r="N668">
            <v>8</v>
          </cell>
          <cell r="P668" t="str">
            <v>T3</v>
          </cell>
        </row>
        <row r="669">
          <cell r="N669">
            <v>2</v>
          </cell>
          <cell r="P669" t="str">
            <v>T2</v>
          </cell>
        </row>
        <row r="670">
          <cell r="N670">
            <v>2</v>
          </cell>
          <cell r="P670" t="str">
            <v>T2</v>
          </cell>
        </row>
        <row r="671">
          <cell r="N671">
            <v>3</v>
          </cell>
          <cell r="P671" t="str">
            <v>T1</v>
          </cell>
        </row>
        <row r="672">
          <cell r="N672">
            <v>1</v>
          </cell>
          <cell r="P672" t="str">
            <v>T1</v>
          </cell>
        </row>
        <row r="673">
          <cell r="N673">
            <v>6</v>
          </cell>
          <cell r="P673" t="str">
            <v>T2</v>
          </cell>
        </row>
        <row r="674">
          <cell r="N674">
            <v>2</v>
          </cell>
          <cell r="P674" t="str">
            <v>T2</v>
          </cell>
        </row>
        <row r="675">
          <cell r="N675">
            <v>6</v>
          </cell>
          <cell r="P675" t="str">
            <v>T1</v>
          </cell>
        </row>
        <row r="676">
          <cell r="N676">
            <v>6</v>
          </cell>
          <cell r="P676" t="str">
            <v>T1</v>
          </cell>
        </row>
        <row r="677">
          <cell r="N677">
            <v>6</v>
          </cell>
          <cell r="P677" t="str">
            <v>T2</v>
          </cell>
        </row>
        <row r="678">
          <cell r="N678">
            <v>3</v>
          </cell>
          <cell r="P678" t="str">
            <v>T1</v>
          </cell>
        </row>
        <row r="679">
          <cell r="N679">
            <v>5</v>
          </cell>
          <cell r="P679" t="str">
            <v>T1</v>
          </cell>
        </row>
        <row r="680">
          <cell r="N680">
            <v>3</v>
          </cell>
          <cell r="P680" t="str">
            <v>T2</v>
          </cell>
        </row>
        <row r="681">
          <cell r="N681">
            <v>2</v>
          </cell>
          <cell r="P681" t="str">
            <v>T1</v>
          </cell>
        </row>
        <row r="682">
          <cell r="N682">
            <v>3</v>
          </cell>
          <cell r="P682" t="str">
            <v>T1</v>
          </cell>
        </row>
        <row r="683">
          <cell r="N683">
            <v>2</v>
          </cell>
          <cell r="P683" t="str">
            <v>T1</v>
          </cell>
        </row>
        <row r="684">
          <cell r="N684">
            <v>3</v>
          </cell>
          <cell r="P684" t="str">
            <v>T1</v>
          </cell>
        </row>
        <row r="685">
          <cell r="N685">
            <v>1</v>
          </cell>
          <cell r="P685" t="str">
            <v>T1</v>
          </cell>
        </row>
        <row r="686">
          <cell r="N686">
            <v>9</v>
          </cell>
          <cell r="P686" t="str">
            <v>T1</v>
          </cell>
        </row>
        <row r="687">
          <cell r="N687">
            <v>2</v>
          </cell>
          <cell r="P687" t="str">
            <v>T1</v>
          </cell>
        </row>
        <row r="688">
          <cell r="N688">
            <v>2</v>
          </cell>
          <cell r="P688" t="str">
            <v>T1</v>
          </cell>
        </row>
        <row r="689">
          <cell r="N689">
            <v>2</v>
          </cell>
          <cell r="P689" t="str">
            <v>T1</v>
          </cell>
        </row>
        <row r="690">
          <cell r="N690">
            <v>2</v>
          </cell>
          <cell r="P690" t="str">
            <v>T1</v>
          </cell>
        </row>
        <row r="691">
          <cell r="N691">
            <v>1</v>
          </cell>
          <cell r="P691" t="str">
            <v>T1</v>
          </cell>
        </row>
        <row r="692">
          <cell r="N692">
            <v>2</v>
          </cell>
          <cell r="P692" t="str">
            <v>T1</v>
          </cell>
        </row>
        <row r="693">
          <cell r="N693">
            <v>6</v>
          </cell>
          <cell r="P693" t="str">
            <v>T2</v>
          </cell>
        </row>
        <row r="694">
          <cell r="N694">
            <v>2</v>
          </cell>
          <cell r="P694" t="str">
            <v>T1</v>
          </cell>
        </row>
        <row r="695">
          <cell r="N695">
            <v>8</v>
          </cell>
          <cell r="P695" t="str">
            <v>T1</v>
          </cell>
        </row>
        <row r="696">
          <cell r="N696">
            <v>6</v>
          </cell>
          <cell r="P696" t="str">
            <v>T1</v>
          </cell>
        </row>
        <row r="697">
          <cell r="N697">
            <v>2</v>
          </cell>
          <cell r="P697" t="str">
            <v>T2</v>
          </cell>
        </row>
        <row r="698">
          <cell r="N698">
            <v>2</v>
          </cell>
          <cell r="P698" t="str">
            <v>T1</v>
          </cell>
        </row>
        <row r="699">
          <cell r="N699">
            <v>2</v>
          </cell>
          <cell r="P699" t="str">
            <v>T1</v>
          </cell>
        </row>
        <row r="700">
          <cell r="N700">
            <v>6</v>
          </cell>
          <cell r="P700" t="str">
            <v>T1</v>
          </cell>
        </row>
        <row r="701">
          <cell r="N701">
            <v>1</v>
          </cell>
          <cell r="P701" t="str">
            <v>T2</v>
          </cell>
        </row>
        <row r="702">
          <cell r="N702">
            <v>2</v>
          </cell>
          <cell r="P702" t="str">
            <v>T2</v>
          </cell>
        </row>
        <row r="703">
          <cell r="N703">
            <v>6</v>
          </cell>
          <cell r="P703" t="str">
            <v>T2</v>
          </cell>
        </row>
        <row r="704">
          <cell r="N704">
            <v>6</v>
          </cell>
          <cell r="P704" t="str">
            <v>T1</v>
          </cell>
        </row>
        <row r="705">
          <cell r="N705">
            <v>1</v>
          </cell>
          <cell r="P705" t="str">
            <v>T2</v>
          </cell>
        </row>
        <row r="706">
          <cell r="N706">
            <v>2</v>
          </cell>
          <cell r="P706" t="str">
            <v>T1</v>
          </cell>
        </row>
        <row r="707">
          <cell r="N707">
            <v>5</v>
          </cell>
          <cell r="P707" t="str">
            <v>T1</v>
          </cell>
        </row>
        <row r="708">
          <cell r="N708">
            <v>9</v>
          </cell>
          <cell r="P708" t="str">
            <v>T1</v>
          </cell>
        </row>
        <row r="709">
          <cell r="N709">
            <v>3</v>
          </cell>
          <cell r="P709" t="str">
            <v>T1</v>
          </cell>
        </row>
        <row r="710">
          <cell r="N710">
            <v>2</v>
          </cell>
          <cell r="P710" t="str">
            <v>T2</v>
          </cell>
        </row>
        <row r="711">
          <cell r="N711">
            <v>6</v>
          </cell>
          <cell r="P711" t="str">
            <v>T1</v>
          </cell>
        </row>
        <row r="712">
          <cell r="N712">
            <v>2</v>
          </cell>
          <cell r="P712" t="str">
            <v>T1</v>
          </cell>
        </row>
        <row r="713">
          <cell r="N713">
            <v>6</v>
          </cell>
          <cell r="P713" t="str">
            <v>T1</v>
          </cell>
        </row>
        <row r="714">
          <cell r="N714">
            <v>5</v>
          </cell>
          <cell r="P714" t="str">
            <v>T1</v>
          </cell>
        </row>
        <row r="715">
          <cell r="N715">
            <v>6</v>
          </cell>
          <cell r="P715" t="str">
            <v>T2</v>
          </cell>
        </row>
        <row r="716">
          <cell r="N716">
            <v>8</v>
          </cell>
          <cell r="P716" t="str">
            <v>T2</v>
          </cell>
        </row>
        <row r="717">
          <cell r="N717">
            <v>2</v>
          </cell>
          <cell r="P717" t="str">
            <v>T1</v>
          </cell>
        </row>
        <row r="718">
          <cell r="N718">
            <v>1</v>
          </cell>
          <cell r="P718" t="str">
            <v>T1</v>
          </cell>
        </row>
        <row r="719">
          <cell r="N719">
            <v>6</v>
          </cell>
          <cell r="P719" t="str">
            <v>T1</v>
          </cell>
        </row>
        <row r="720">
          <cell r="N720">
            <v>7</v>
          </cell>
          <cell r="P720" t="str">
            <v>T2/3A</v>
          </cell>
        </row>
        <row r="721">
          <cell r="N721">
            <v>2</v>
          </cell>
          <cell r="P721" t="str">
            <v>T1</v>
          </cell>
        </row>
        <row r="722">
          <cell r="N722">
            <v>10</v>
          </cell>
          <cell r="P722" t="str">
            <v>T2</v>
          </cell>
        </row>
        <row r="723">
          <cell r="N723">
            <v>2</v>
          </cell>
          <cell r="P723" t="str">
            <v>T2/3A</v>
          </cell>
        </row>
        <row r="724">
          <cell r="N724">
            <v>1</v>
          </cell>
          <cell r="P724" t="str">
            <v>T1</v>
          </cell>
        </row>
        <row r="725">
          <cell r="N725">
            <v>8</v>
          </cell>
          <cell r="P725" t="str">
            <v>T1</v>
          </cell>
        </row>
        <row r="726">
          <cell r="N726">
            <v>8</v>
          </cell>
          <cell r="P726" t="str">
            <v>T1</v>
          </cell>
        </row>
        <row r="727">
          <cell r="N727">
            <v>2</v>
          </cell>
          <cell r="P727" t="str">
            <v>T1</v>
          </cell>
        </row>
        <row r="728">
          <cell r="N728">
            <v>4</v>
          </cell>
          <cell r="P728" t="str">
            <v>T2</v>
          </cell>
        </row>
        <row r="729">
          <cell r="N729">
            <v>2</v>
          </cell>
          <cell r="P729" t="str">
            <v>T2/3A</v>
          </cell>
        </row>
        <row r="730">
          <cell r="N730">
            <v>2</v>
          </cell>
          <cell r="P730" t="str">
            <v>T1</v>
          </cell>
        </row>
        <row r="731">
          <cell r="N731">
            <v>6</v>
          </cell>
          <cell r="P731" t="str">
            <v>T1</v>
          </cell>
        </row>
        <row r="732">
          <cell r="N732">
            <v>2</v>
          </cell>
          <cell r="P732" t="str">
            <v>T1</v>
          </cell>
        </row>
        <row r="733">
          <cell r="N733">
            <v>2</v>
          </cell>
          <cell r="P733" t="str">
            <v>T1</v>
          </cell>
        </row>
        <row r="734">
          <cell r="N734">
            <v>2</v>
          </cell>
          <cell r="P734" t="str">
            <v>T1</v>
          </cell>
        </row>
        <row r="735">
          <cell r="N735">
            <v>9</v>
          </cell>
          <cell r="P735" t="str">
            <v>T1</v>
          </cell>
        </row>
        <row r="736">
          <cell r="N736">
            <v>6</v>
          </cell>
          <cell r="P736" t="str">
            <v>T1</v>
          </cell>
        </row>
        <row r="737">
          <cell r="N737">
            <v>1</v>
          </cell>
          <cell r="P737" t="str">
            <v>T1</v>
          </cell>
        </row>
        <row r="738">
          <cell r="N738">
            <v>1</v>
          </cell>
          <cell r="P738" t="str">
            <v>T1</v>
          </cell>
        </row>
        <row r="739">
          <cell r="N739">
            <v>1</v>
          </cell>
          <cell r="P739" t="str">
            <v>T1</v>
          </cell>
        </row>
        <row r="740">
          <cell r="N740">
            <v>10</v>
          </cell>
          <cell r="P740" t="str">
            <v>T1</v>
          </cell>
        </row>
        <row r="741">
          <cell r="N741">
            <v>1</v>
          </cell>
          <cell r="P741" t="str">
            <v>T1</v>
          </cell>
        </row>
        <row r="742">
          <cell r="N742">
            <v>1</v>
          </cell>
          <cell r="P742" t="str">
            <v>T1</v>
          </cell>
        </row>
        <row r="743">
          <cell r="N743">
            <v>1</v>
          </cell>
          <cell r="P743" t="str">
            <v>T1</v>
          </cell>
        </row>
        <row r="744">
          <cell r="N744">
            <v>1</v>
          </cell>
          <cell r="P744" t="str">
            <v>T1</v>
          </cell>
        </row>
        <row r="745">
          <cell r="N745">
            <v>1</v>
          </cell>
          <cell r="P745" t="str">
            <v>T1</v>
          </cell>
        </row>
        <row r="746">
          <cell r="N746">
            <v>9</v>
          </cell>
          <cell r="P746" t="str">
            <v>T1</v>
          </cell>
        </row>
        <row r="747">
          <cell r="N747">
            <v>3</v>
          </cell>
          <cell r="P747" t="str">
            <v>T1</v>
          </cell>
        </row>
        <row r="748">
          <cell r="N748">
            <v>9</v>
          </cell>
          <cell r="P748" t="str">
            <v>T1</v>
          </cell>
        </row>
        <row r="749">
          <cell r="N749">
            <v>9</v>
          </cell>
          <cell r="P749" t="str">
            <v>T1</v>
          </cell>
        </row>
        <row r="750">
          <cell r="N750">
            <v>9</v>
          </cell>
          <cell r="P750" t="str">
            <v>T1</v>
          </cell>
        </row>
        <row r="751">
          <cell r="N751">
            <v>2</v>
          </cell>
          <cell r="P751" t="str">
            <v>T1</v>
          </cell>
        </row>
        <row r="752">
          <cell r="N752">
            <v>4</v>
          </cell>
          <cell r="P752" t="str">
            <v>T3</v>
          </cell>
        </row>
        <row r="753">
          <cell r="N753">
            <v>4</v>
          </cell>
          <cell r="P753" t="str">
            <v>T2</v>
          </cell>
        </row>
        <row r="754">
          <cell r="N754">
            <v>6</v>
          </cell>
          <cell r="P754" t="str">
            <v>T1</v>
          </cell>
        </row>
        <row r="755">
          <cell r="N755">
            <v>6</v>
          </cell>
          <cell r="P755" t="str">
            <v>T1</v>
          </cell>
        </row>
        <row r="756">
          <cell r="N756">
            <v>1</v>
          </cell>
          <cell r="P756" t="str">
            <v>T1</v>
          </cell>
        </row>
        <row r="757">
          <cell r="N757">
            <v>6</v>
          </cell>
          <cell r="P757" t="str">
            <v>T1</v>
          </cell>
        </row>
        <row r="758">
          <cell r="N758">
            <v>1</v>
          </cell>
          <cell r="P758" t="str">
            <v>T1</v>
          </cell>
        </row>
        <row r="759">
          <cell r="N759">
            <v>3</v>
          </cell>
          <cell r="P759" t="str">
            <v>T1</v>
          </cell>
        </row>
        <row r="760">
          <cell r="N760">
            <v>3</v>
          </cell>
          <cell r="P760" t="str">
            <v>T1</v>
          </cell>
        </row>
        <row r="761">
          <cell r="N761">
            <v>8</v>
          </cell>
          <cell r="P761" t="str">
            <v>T1</v>
          </cell>
        </row>
        <row r="762">
          <cell r="N762">
            <v>10</v>
          </cell>
          <cell r="P762" t="str">
            <v>T1</v>
          </cell>
        </row>
        <row r="763">
          <cell r="N763">
            <v>2</v>
          </cell>
          <cell r="P763" t="str">
            <v>T1</v>
          </cell>
        </row>
        <row r="764">
          <cell r="N764">
            <v>6</v>
          </cell>
          <cell r="P764" t="str">
            <v>T1</v>
          </cell>
        </row>
        <row r="765">
          <cell r="N765">
            <v>6</v>
          </cell>
          <cell r="P765" t="str">
            <v>T1</v>
          </cell>
        </row>
        <row r="766">
          <cell r="N766">
            <v>9</v>
          </cell>
          <cell r="P766" t="str">
            <v>T1</v>
          </cell>
        </row>
        <row r="767">
          <cell r="N767">
            <v>3</v>
          </cell>
          <cell r="P767" t="str">
            <v>T1</v>
          </cell>
        </row>
        <row r="768">
          <cell r="N768">
            <v>2</v>
          </cell>
          <cell r="P768" t="str">
            <v>T2</v>
          </cell>
        </row>
        <row r="769">
          <cell r="N769">
            <v>9</v>
          </cell>
          <cell r="P769" t="str">
            <v>T1</v>
          </cell>
        </row>
        <row r="770">
          <cell r="N770">
            <v>6</v>
          </cell>
          <cell r="P770" t="str">
            <v>T1</v>
          </cell>
        </row>
        <row r="771">
          <cell r="N771">
            <v>2</v>
          </cell>
          <cell r="P771" t="str">
            <v>T1</v>
          </cell>
        </row>
        <row r="772">
          <cell r="N772">
            <v>2</v>
          </cell>
          <cell r="P772" t="str">
            <v>T1</v>
          </cell>
        </row>
        <row r="773">
          <cell r="N773">
            <v>6</v>
          </cell>
          <cell r="P773" t="str">
            <v>T1</v>
          </cell>
        </row>
        <row r="774">
          <cell r="N774">
            <v>3</v>
          </cell>
          <cell r="P774" t="str">
            <v>T2/3A</v>
          </cell>
        </row>
        <row r="775">
          <cell r="N775">
            <v>8</v>
          </cell>
          <cell r="P775" t="str">
            <v>T2</v>
          </cell>
        </row>
        <row r="776">
          <cell r="N776">
            <v>1</v>
          </cell>
          <cell r="P776" t="str">
            <v>T1</v>
          </cell>
        </row>
        <row r="777">
          <cell r="N777">
            <v>7</v>
          </cell>
          <cell r="P777" t="str">
            <v>T1</v>
          </cell>
        </row>
        <row r="778">
          <cell r="N778">
            <v>2</v>
          </cell>
          <cell r="P778" t="str">
            <v>T1</v>
          </cell>
        </row>
        <row r="779">
          <cell r="N779">
            <v>8</v>
          </cell>
          <cell r="P779" t="str">
            <v>T1</v>
          </cell>
        </row>
        <row r="780">
          <cell r="N780">
            <v>8</v>
          </cell>
          <cell r="P780" t="str">
            <v>T1</v>
          </cell>
        </row>
        <row r="781">
          <cell r="N781">
            <v>1</v>
          </cell>
          <cell r="P781" t="str">
            <v>T1</v>
          </cell>
        </row>
        <row r="782">
          <cell r="N782">
            <v>8</v>
          </cell>
          <cell r="P782" t="str">
            <v>T1</v>
          </cell>
        </row>
        <row r="783">
          <cell r="N783">
            <v>6</v>
          </cell>
          <cell r="P783" t="str">
            <v>T1</v>
          </cell>
        </row>
        <row r="784">
          <cell r="N784">
            <v>2</v>
          </cell>
          <cell r="P784" t="str">
            <v>T2</v>
          </cell>
        </row>
        <row r="785">
          <cell r="N785">
            <v>6</v>
          </cell>
          <cell r="P785" t="str">
            <v>T1</v>
          </cell>
        </row>
        <row r="786">
          <cell r="N786">
            <v>3</v>
          </cell>
          <cell r="P786" t="str">
            <v>T1</v>
          </cell>
        </row>
        <row r="787">
          <cell r="N787">
            <v>6</v>
          </cell>
          <cell r="P787" t="str">
            <v>T1</v>
          </cell>
        </row>
        <row r="788">
          <cell r="N788">
            <v>6</v>
          </cell>
          <cell r="P788" t="str">
            <v>T3</v>
          </cell>
        </row>
        <row r="789">
          <cell r="N789">
            <v>3</v>
          </cell>
          <cell r="P789" t="str">
            <v>T1</v>
          </cell>
        </row>
        <row r="790">
          <cell r="N790">
            <v>1</v>
          </cell>
          <cell r="P790" t="str">
            <v>T1</v>
          </cell>
        </row>
        <row r="791">
          <cell r="N791">
            <v>6</v>
          </cell>
          <cell r="P791" t="str">
            <v>T1</v>
          </cell>
        </row>
        <row r="792">
          <cell r="N792">
            <v>6</v>
          </cell>
          <cell r="P792" t="str">
            <v>T1</v>
          </cell>
        </row>
        <row r="793">
          <cell r="N793">
            <v>1</v>
          </cell>
          <cell r="P793" t="str">
            <v>T1</v>
          </cell>
        </row>
        <row r="794">
          <cell r="N794">
            <v>3</v>
          </cell>
          <cell r="P794" t="str">
            <v>T1</v>
          </cell>
        </row>
        <row r="795">
          <cell r="N795">
            <v>2</v>
          </cell>
          <cell r="P795" t="str">
            <v>T2</v>
          </cell>
        </row>
        <row r="796">
          <cell r="N796">
            <v>6</v>
          </cell>
          <cell r="P796" t="str">
            <v>T1</v>
          </cell>
        </row>
        <row r="797">
          <cell r="N797">
            <v>2</v>
          </cell>
          <cell r="P797" t="str">
            <v>T2</v>
          </cell>
        </row>
        <row r="798">
          <cell r="N798">
            <v>9</v>
          </cell>
          <cell r="P798" t="str">
            <v>T2</v>
          </cell>
        </row>
        <row r="799">
          <cell r="N799">
            <v>1</v>
          </cell>
          <cell r="P799" t="str">
            <v>T1</v>
          </cell>
        </row>
        <row r="800">
          <cell r="N800">
            <v>8</v>
          </cell>
          <cell r="P800" t="str">
            <v>T2/3A</v>
          </cell>
        </row>
        <row r="801">
          <cell r="N801">
            <v>5</v>
          </cell>
          <cell r="P801" t="str">
            <v>T1</v>
          </cell>
        </row>
        <row r="802">
          <cell r="N802">
            <v>6</v>
          </cell>
          <cell r="P802" t="str">
            <v>T1</v>
          </cell>
        </row>
        <row r="803">
          <cell r="N803">
            <v>1</v>
          </cell>
          <cell r="P803" t="str">
            <v>T1</v>
          </cell>
        </row>
        <row r="804">
          <cell r="N804">
            <v>1</v>
          </cell>
          <cell r="P804" t="str">
            <v>T1</v>
          </cell>
        </row>
        <row r="805">
          <cell r="N805">
            <v>4</v>
          </cell>
          <cell r="P805" t="str">
            <v>T2</v>
          </cell>
        </row>
        <row r="806">
          <cell r="N806">
            <v>2</v>
          </cell>
          <cell r="P806" t="str">
            <v>T2</v>
          </cell>
        </row>
        <row r="807">
          <cell r="N807">
            <v>4</v>
          </cell>
          <cell r="P807" t="str">
            <v>T2</v>
          </cell>
        </row>
        <row r="808">
          <cell r="N808">
            <v>2</v>
          </cell>
          <cell r="P808" t="str">
            <v>T1</v>
          </cell>
        </row>
        <row r="809">
          <cell r="N809">
            <v>3</v>
          </cell>
          <cell r="P809" t="str">
            <v>T3</v>
          </cell>
        </row>
        <row r="810">
          <cell r="N810">
            <v>2</v>
          </cell>
          <cell r="P810" t="str">
            <v>T1</v>
          </cell>
        </row>
        <row r="811">
          <cell r="N811">
            <v>2</v>
          </cell>
          <cell r="P811" t="str">
            <v>T2</v>
          </cell>
        </row>
        <row r="812">
          <cell r="N812">
            <v>8</v>
          </cell>
          <cell r="P812" t="str">
            <v>T1</v>
          </cell>
        </row>
        <row r="813">
          <cell r="N813">
            <v>4</v>
          </cell>
          <cell r="P813" t="str">
            <v>T2</v>
          </cell>
        </row>
        <row r="814">
          <cell r="N814">
            <v>3</v>
          </cell>
          <cell r="P814" t="str">
            <v>T1</v>
          </cell>
        </row>
        <row r="815">
          <cell r="N815">
            <v>2</v>
          </cell>
          <cell r="P815" t="str">
            <v>T1</v>
          </cell>
        </row>
        <row r="816">
          <cell r="N816">
            <v>6</v>
          </cell>
          <cell r="P816" t="str">
            <v>T1</v>
          </cell>
        </row>
        <row r="817">
          <cell r="N817">
            <v>2</v>
          </cell>
          <cell r="P817" t="str">
            <v>T2/3A</v>
          </cell>
        </row>
        <row r="818">
          <cell r="N818">
            <v>7</v>
          </cell>
          <cell r="P818" t="str">
            <v>T1</v>
          </cell>
        </row>
        <row r="819">
          <cell r="N819">
            <v>6</v>
          </cell>
          <cell r="P819" t="str">
            <v>T1</v>
          </cell>
        </row>
        <row r="820">
          <cell r="N820">
            <v>2</v>
          </cell>
          <cell r="P820" t="str">
            <v>T1</v>
          </cell>
        </row>
        <row r="821">
          <cell r="N821">
            <v>6</v>
          </cell>
          <cell r="P821" t="str">
            <v>T1</v>
          </cell>
        </row>
        <row r="822">
          <cell r="N822">
            <v>2</v>
          </cell>
          <cell r="P822" t="str">
            <v>T1</v>
          </cell>
        </row>
        <row r="823">
          <cell r="N823">
            <v>7</v>
          </cell>
          <cell r="P823" t="str">
            <v>T1</v>
          </cell>
        </row>
        <row r="824">
          <cell r="N824">
            <v>2</v>
          </cell>
          <cell r="P824" t="str">
            <v>T1</v>
          </cell>
        </row>
        <row r="825">
          <cell r="N825">
            <v>1</v>
          </cell>
          <cell r="P825" t="str">
            <v>T1</v>
          </cell>
        </row>
        <row r="826">
          <cell r="N826">
            <v>6</v>
          </cell>
          <cell r="P826" t="str">
            <v>T1</v>
          </cell>
        </row>
        <row r="827">
          <cell r="N827">
            <v>1</v>
          </cell>
          <cell r="P827" t="str">
            <v>T1</v>
          </cell>
        </row>
        <row r="828">
          <cell r="N828">
            <v>2</v>
          </cell>
          <cell r="P828" t="str">
            <v>T2</v>
          </cell>
        </row>
        <row r="829">
          <cell r="N829">
            <v>2</v>
          </cell>
          <cell r="P829" t="str">
            <v>T2/3A</v>
          </cell>
        </row>
        <row r="830">
          <cell r="N830">
            <v>5</v>
          </cell>
          <cell r="P830" t="str">
            <v>T1</v>
          </cell>
        </row>
        <row r="831">
          <cell r="N831">
            <v>6</v>
          </cell>
          <cell r="P831" t="str">
            <v>T1</v>
          </cell>
        </row>
        <row r="832">
          <cell r="N832">
            <v>6</v>
          </cell>
          <cell r="P832" t="str">
            <v>T1</v>
          </cell>
        </row>
        <row r="833">
          <cell r="N833">
            <v>10</v>
          </cell>
          <cell r="P833" t="str">
            <v>T1</v>
          </cell>
        </row>
        <row r="834">
          <cell r="N834">
            <v>8</v>
          </cell>
          <cell r="P834" t="str">
            <v>T1</v>
          </cell>
        </row>
        <row r="835">
          <cell r="N835">
            <v>2</v>
          </cell>
          <cell r="P835" t="str">
            <v>T1</v>
          </cell>
        </row>
        <row r="836">
          <cell r="N836">
            <v>1</v>
          </cell>
          <cell r="P836" t="str">
            <v>T2/3A</v>
          </cell>
        </row>
        <row r="837">
          <cell r="N837">
            <v>1</v>
          </cell>
          <cell r="P837" t="str">
            <v>T1</v>
          </cell>
        </row>
        <row r="838">
          <cell r="N838">
            <v>7</v>
          </cell>
          <cell r="P838" t="str">
            <v>T1</v>
          </cell>
        </row>
        <row r="839">
          <cell r="N839">
            <v>2</v>
          </cell>
          <cell r="P839" t="str">
            <v>T1</v>
          </cell>
        </row>
        <row r="840">
          <cell r="N840">
            <v>2</v>
          </cell>
          <cell r="P840" t="str">
            <v>T1</v>
          </cell>
        </row>
        <row r="841">
          <cell r="N841">
            <v>3</v>
          </cell>
          <cell r="P841" t="str">
            <v>T1</v>
          </cell>
        </row>
        <row r="842">
          <cell r="N842">
            <v>8</v>
          </cell>
          <cell r="P842" t="str">
            <v>T1</v>
          </cell>
        </row>
        <row r="843">
          <cell r="N843">
            <v>2</v>
          </cell>
          <cell r="P843" t="str">
            <v>T1</v>
          </cell>
        </row>
        <row r="844">
          <cell r="N844">
            <v>3</v>
          </cell>
          <cell r="P844" t="str">
            <v>T1</v>
          </cell>
        </row>
        <row r="845">
          <cell r="N845">
            <v>10</v>
          </cell>
          <cell r="P845" t="str">
            <v>T1</v>
          </cell>
        </row>
        <row r="846">
          <cell r="N846">
            <v>8</v>
          </cell>
          <cell r="P846" t="str">
            <v>T1</v>
          </cell>
        </row>
        <row r="847">
          <cell r="N847">
            <v>6</v>
          </cell>
          <cell r="P847" t="str">
            <v>T1</v>
          </cell>
        </row>
        <row r="848">
          <cell r="N848">
            <v>7</v>
          </cell>
          <cell r="P848" t="str">
            <v>T1</v>
          </cell>
        </row>
        <row r="849">
          <cell r="N849">
            <v>8</v>
          </cell>
          <cell r="P849" t="str">
            <v>T3</v>
          </cell>
        </row>
        <row r="850">
          <cell r="N850">
            <v>2</v>
          </cell>
          <cell r="P850" t="str">
            <v>T1</v>
          </cell>
        </row>
        <row r="851">
          <cell r="N851">
            <v>4</v>
          </cell>
          <cell r="P851" t="str">
            <v>T3</v>
          </cell>
        </row>
        <row r="852">
          <cell r="N852">
            <v>2</v>
          </cell>
          <cell r="P852" t="str">
            <v>T2</v>
          </cell>
        </row>
        <row r="853">
          <cell r="N853">
            <v>6</v>
          </cell>
          <cell r="P853" t="str">
            <v>T1</v>
          </cell>
        </row>
        <row r="854">
          <cell r="N854">
            <v>5</v>
          </cell>
          <cell r="P854" t="str">
            <v>T1</v>
          </cell>
        </row>
        <row r="855">
          <cell r="N855">
            <v>1</v>
          </cell>
          <cell r="P855" t="str">
            <v>T1</v>
          </cell>
        </row>
        <row r="856">
          <cell r="N856">
            <v>2</v>
          </cell>
          <cell r="P856" t="str">
            <v>T1</v>
          </cell>
        </row>
        <row r="857">
          <cell r="N857">
            <v>6</v>
          </cell>
          <cell r="P857" t="str">
            <v>T1</v>
          </cell>
        </row>
        <row r="858">
          <cell r="N858">
            <v>2</v>
          </cell>
          <cell r="P858" t="str">
            <v>T1</v>
          </cell>
        </row>
        <row r="859">
          <cell r="N859">
            <v>8</v>
          </cell>
          <cell r="P859" t="str">
            <v>T2/3A</v>
          </cell>
        </row>
        <row r="860">
          <cell r="N860">
            <v>2</v>
          </cell>
          <cell r="P860" t="str">
            <v>T1</v>
          </cell>
        </row>
        <row r="861">
          <cell r="N861">
            <v>2</v>
          </cell>
          <cell r="P861" t="str">
            <v>T1</v>
          </cell>
        </row>
        <row r="862">
          <cell r="N862">
            <v>2</v>
          </cell>
          <cell r="P862" t="str">
            <v>T2</v>
          </cell>
        </row>
        <row r="863">
          <cell r="N863">
            <v>8</v>
          </cell>
          <cell r="P863" t="str">
            <v>T1</v>
          </cell>
        </row>
        <row r="864">
          <cell r="N864">
            <v>6</v>
          </cell>
          <cell r="P864" t="str">
            <v>T1</v>
          </cell>
        </row>
        <row r="865">
          <cell r="N865">
            <v>1</v>
          </cell>
          <cell r="P865" t="str">
            <v>T1</v>
          </cell>
        </row>
        <row r="866">
          <cell r="N866">
            <v>2</v>
          </cell>
          <cell r="P866" t="str">
            <v>T1</v>
          </cell>
        </row>
        <row r="867">
          <cell r="N867">
            <v>2</v>
          </cell>
          <cell r="P867" t="str">
            <v>T1</v>
          </cell>
        </row>
        <row r="868">
          <cell r="N868">
            <v>6</v>
          </cell>
          <cell r="P868" t="str">
            <v>T2/3A</v>
          </cell>
        </row>
        <row r="869">
          <cell r="N869">
            <v>2</v>
          </cell>
          <cell r="P869" t="str">
            <v>T2</v>
          </cell>
        </row>
        <row r="870">
          <cell r="N870">
            <v>2</v>
          </cell>
          <cell r="P870" t="str">
            <v>T1</v>
          </cell>
        </row>
        <row r="871">
          <cell r="N871">
            <v>10</v>
          </cell>
          <cell r="P871" t="str">
            <v>T1</v>
          </cell>
        </row>
        <row r="872">
          <cell r="N872">
            <v>6</v>
          </cell>
          <cell r="P872" t="str">
            <v>T1</v>
          </cell>
        </row>
        <row r="873">
          <cell r="N873">
            <v>2</v>
          </cell>
          <cell r="P873" t="str">
            <v>T1</v>
          </cell>
        </row>
        <row r="874">
          <cell r="N874">
            <v>1</v>
          </cell>
          <cell r="P874" t="str">
            <v>T1</v>
          </cell>
        </row>
        <row r="875">
          <cell r="N875">
            <v>1</v>
          </cell>
          <cell r="P875" t="str">
            <v>T1</v>
          </cell>
        </row>
        <row r="876">
          <cell r="N876">
            <v>3</v>
          </cell>
          <cell r="P876" t="str">
            <v>T1</v>
          </cell>
        </row>
        <row r="877">
          <cell r="N877">
            <v>8</v>
          </cell>
          <cell r="P877" t="str">
            <v>T2/3A</v>
          </cell>
        </row>
        <row r="878">
          <cell r="N878">
            <v>6</v>
          </cell>
          <cell r="P878" t="str">
            <v>T1</v>
          </cell>
        </row>
        <row r="879">
          <cell r="N879">
            <v>2</v>
          </cell>
          <cell r="P879" t="str">
            <v>T1</v>
          </cell>
        </row>
        <row r="880">
          <cell r="N880">
            <v>7</v>
          </cell>
          <cell r="P880" t="str">
            <v>T1</v>
          </cell>
        </row>
        <row r="881">
          <cell r="N881">
            <v>2</v>
          </cell>
          <cell r="P881" t="str">
            <v>T1</v>
          </cell>
        </row>
        <row r="882">
          <cell r="N882">
            <v>2</v>
          </cell>
          <cell r="P882" t="str">
            <v>T2</v>
          </cell>
        </row>
        <row r="883">
          <cell r="N883">
            <v>6</v>
          </cell>
          <cell r="P883" t="str">
            <v>T1</v>
          </cell>
        </row>
        <row r="884">
          <cell r="N884">
            <v>2</v>
          </cell>
          <cell r="P884" t="str">
            <v>T1</v>
          </cell>
        </row>
        <row r="885">
          <cell r="N885">
            <v>3</v>
          </cell>
          <cell r="P885" t="str">
            <v>T1</v>
          </cell>
        </row>
        <row r="886">
          <cell r="N886">
            <v>1</v>
          </cell>
          <cell r="P886" t="str">
            <v>T1</v>
          </cell>
        </row>
        <row r="887">
          <cell r="N887">
            <v>2</v>
          </cell>
          <cell r="P887" t="str">
            <v>T3</v>
          </cell>
        </row>
        <row r="888">
          <cell r="N888">
            <v>6</v>
          </cell>
          <cell r="P888" t="str">
            <v>T1</v>
          </cell>
        </row>
        <row r="889">
          <cell r="N889">
            <v>1</v>
          </cell>
          <cell r="P889" t="str">
            <v>T1</v>
          </cell>
        </row>
        <row r="890">
          <cell r="N890">
            <v>1</v>
          </cell>
          <cell r="P890" t="str">
            <v>T1</v>
          </cell>
        </row>
        <row r="891">
          <cell r="N891">
            <v>1</v>
          </cell>
          <cell r="P891" t="str">
            <v>T1</v>
          </cell>
        </row>
        <row r="892">
          <cell r="N892">
            <v>1</v>
          </cell>
          <cell r="P892" t="str">
            <v>T1</v>
          </cell>
        </row>
        <row r="893">
          <cell r="N893">
            <v>2</v>
          </cell>
          <cell r="P893" t="str">
            <v>T1</v>
          </cell>
        </row>
        <row r="894">
          <cell r="N894">
            <v>6</v>
          </cell>
          <cell r="P894" t="str">
            <v>T1</v>
          </cell>
        </row>
        <row r="895">
          <cell r="N895">
            <v>2</v>
          </cell>
          <cell r="P895" t="str">
            <v>T1</v>
          </cell>
        </row>
        <row r="896">
          <cell r="N896">
            <v>2</v>
          </cell>
          <cell r="P896" t="str">
            <v>T1</v>
          </cell>
        </row>
        <row r="897">
          <cell r="N897">
            <v>8</v>
          </cell>
          <cell r="P897" t="str">
            <v>T1</v>
          </cell>
        </row>
        <row r="898">
          <cell r="N898">
            <v>8</v>
          </cell>
          <cell r="P898" t="str">
            <v>T1</v>
          </cell>
        </row>
        <row r="899">
          <cell r="N899">
            <v>2</v>
          </cell>
          <cell r="P899" t="str">
            <v>T1</v>
          </cell>
        </row>
        <row r="900">
          <cell r="N900">
            <v>2</v>
          </cell>
          <cell r="P900" t="str">
            <v>T2</v>
          </cell>
        </row>
        <row r="901">
          <cell r="N901">
            <v>2</v>
          </cell>
          <cell r="P901" t="str">
            <v>T1</v>
          </cell>
        </row>
        <row r="902">
          <cell r="N902">
            <v>6</v>
          </cell>
          <cell r="P902" t="str">
            <v>T1</v>
          </cell>
        </row>
        <row r="903">
          <cell r="N903">
            <v>2</v>
          </cell>
          <cell r="P903" t="str">
            <v>T1</v>
          </cell>
        </row>
        <row r="904">
          <cell r="N904">
            <v>2</v>
          </cell>
          <cell r="P904" t="str">
            <v>T3</v>
          </cell>
        </row>
        <row r="905">
          <cell r="N905">
            <v>6</v>
          </cell>
          <cell r="P905" t="str">
            <v>T1</v>
          </cell>
        </row>
        <row r="906">
          <cell r="N906">
            <v>1</v>
          </cell>
          <cell r="P906" t="str">
            <v>T1</v>
          </cell>
        </row>
        <row r="907">
          <cell r="N907">
            <v>2</v>
          </cell>
          <cell r="P907" t="str">
            <v>T1</v>
          </cell>
        </row>
        <row r="908">
          <cell r="N908">
            <v>2</v>
          </cell>
          <cell r="P908" t="str">
            <v>T1</v>
          </cell>
        </row>
        <row r="909">
          <cell r="N909">
            <v>6</v>
          </cell>
          <cell r="P909" t="str">
            <v>T1</v>
          </cell>
        </row>
        <row r="910">
          <cell r="N910">
            <v>2</v>
          </cell>
          <cell r="P910" t="str">
            <v>T1</v>
          </cell>
        </row>
        <row r="911">
          <cell r="N911">
            <v>5</v>
          </cell>
          <cell r="P911" t="str">
            <v>T2/3A</v>
          </cell>
        </row>
        <row r="912">
          <cell r="N912">
            <v>2</v>
          </cell>
          <cell r="P912" t="str">
            <v>T1</v>
          </cell>
        </row>
        <row r="913">
          <cell r="N913">
            <v>8</v>
          </cell>
          <cell r="P913" t="str">
            <v>T1</v>
          </cell>
        </row>
        <row r="914">
          <cell r="N914">
            <v>6</v>
          </cell>
          <cell r="P914" t="str">
            <v>T1</v>
          </cell>
        </row>
        <row r="915">
          <cell r="N915">
            <v>2</v>
          </cell>
          <cell r="P915" t="str">
            <v>T2</v>
          </cell>
        </row>
        <row r="916">
          <cell r="N916">
            <v>1</v>
          </cell>
          <cell r="P916" t="str">
            <v>T1</v>
          </cell>
        </row>
        <row r="917">
          <cell r="N917">
            <v>3</v>
          </cell>
          <cell r="P917" t="str">
            <v>T2</v>
          </cell>
        </row>
        <row r="918">
          <cell r="N918">
            <v>2</v>
          </cell>
          <cell r="P918" t="str">
            <v>T1</v>
          </cell>
        </row>
        <row r="919">
          <cell r="N919">
            <v>2</v>
          </cell>
          <cell r="P919" t="str">
            <v>T1</v>
          </cell>
        </row>
        <row r="920">
          <cell r="N920">
            <v>2</v>
          </cell>
          <cell r="P920" t="str">
            <v>T2/3A</v>
          </cell>
        </row>
        <row r="921">
          <cell r="N921">
            <v>2</v>
          </cell>
          <cell r="P921" t="str">
            <v>T3</v>
          </cell>
        </row>
        <row r="922">
          <cell r="N922">
            <v>3</v>
          </cell>
          <cell r="P922" t="str">
            <v>T1</v>
          </cell>
        </row>
        <row r="923">
          <cell r="N923">
            <v>2</v>
          </cell>
          <cell r="P923" t="str">
            <v>T1</v>
          </cell>
        </row>
        <row r="924">
          <cell r="N924">
            <v>9</v>
          </cell>
          <cell r="P924" t="str">
            <v>T1</v>
          </cell>
        </row>
        <row r="925">
          <cell r="N925">
            <v>2</v>
          </cell>
          <cell r="P925" t="str">
            <v>T1</v>
          </cell>
        </row>
        <row r="926">
          <cell r="N926">
            <v>2</v>
          </cell>
          <cell r="P926" t="str">
            <v>T1</v>
          </cell>
        </row>
        <row r="927">
          <cell r="N927">
            <v>1</v>
          </cell>
          <cell r="P927" t="str">
            <v>T2</v>
          </cell>
        </row>
        <row r="928">
          <cell r="N928">
            <v>8</v>
          </cell>
          <cell r="P928" t="str">
            <v>T1</v>
          </cell>
        </row>
        <row r="929">
          <cell r="N929">
            <v>6</v>
          </cell>
          <cell r="P929" t="str">
            <v>T1</v>
          </cell>
        </row>
        <row r="930">
          <cell r="N930">
            <v>1</v>
          </cell>
          <cell r="P930" t="str">
            <v>T2/3A</v>
          </cell>
        </row>
        <row r="931">
          <cell r="N931">
            <v>2</v>
          </cell>
          <cell r="P931" t="str">
            <v>T3</v>
          </cell>
        </row>
        <row r="932">
          <cell r="N932">
            <v>2</v>
          </cell>
          <cell r="P932" t="str">
            <v>T1</v>
          </cell>
        </row>
        <row r="933">
          <cell r="N933">
            <v>6</v>
          </cell>
          <cell r="P933" t="str">
            <v>T1</v>
          </cell>
        </row>
        <row r="934">
          <cell r="N934">
            <v>2</v>
          </cell>
          <cell r="P934" t="str">
            <v>T1</v>
          </cell>
        </row>
        <row r="935">
          <cell r="N935">
            <v>6</v>
          </cell>
          <cell r="P935" t="str">
            <v>T1</v>
          </cell>
        </row>
        <row r="936">
          <cell r="N936">
            <v>2</v>
          </cell>
          <cell r="P936" t="str">
            <v>T1</v>
          </cell>
        </row>
        <row r="937">
          <cell r="N937">
            <v>6</v>
          </cell>
          <cell r="P937" t="str">
            <v>T1</v>
          </cell>
        </row>
        <row r="938">
          <cell r="N938">
            <v>1</v>
          </cell>
          <cell r="P938" t="str">
            <v>T1</v>
          </cell>
        </row>
        <row r="939">
          <cell r="N939">
            <v>1</v>
          </cell>
          <cell r="P939" t="str">
            <v>T1</v>
          </cell>
        </row>
        <row r="940">
          <cell r="N940">
            <v>2</v>
          </cell>
          <cell r="P940" t="str">
            <v>T2</v>
          </cell>
        </row>
        <row r="941">
          <cell r="N941">
            <v>3</v>
          </cell>
          <cell r="P941" t="str">
            <v>T2</v>
          </cell>
        </row>
        <row r="942">
          <cell r="N942">
            <v>6</v>
          </cell>
          <cell r="P942" t="str">
            <v>T1</v>
          </cell>
        </row>
        <row r="943">
          <cell r="N943">
            <v>9</v>
          </cell>
          <cell r="P943" t="str">
            <v>T1</v>
          </cell>
        </row>
      </sheetData>
      <sheetData sheetId="3"/>
      <sheetData sheetId="4">
        <row r="1">
          <cell r="A1" t="str">
            <v>Transformers Substation</v>
          </cell>
          <cell r="B1" t="str">
            <v>Regulators by Substation</v>
          </cell>
          <cell r="C1" t="str">
            <v>Circuit Breakers by Substation</v>
          </cell>
          <cell r="D1" t="str">
            <v>Buses by Substation</v>
          </cell>
          <cell r="E1" t="str">
            <v>Air Switches by Substation</v>
          </cell>
          <cell r="F1" t="str">
            <v>Motor Operated Air Switches by Substation</v>
          </cell>
          <cell r="G1" t="str">
            <v>Series Reactor by Substation</v>
          </cell>
          <cell r="H1" t="str">
            <v>Shunt Reactor by Substation</v>
          </cell>
          <cell r="I1" t="str">
            <v xml:space="preserve">Batteries by Substation </v>
          </cell>
        </row>
        <row r="2">
          <cell r="A2" t="str">
            <v>DUNNIGAN</v>
          </cell>
          <cell r="B2" t="str">
            <v>CALFLAX</v>
          </cell>
          <cell r="C2" t="str">
            <v>TRACY</v>
          </cell>
          <cell r="D2" t="str">
            <v>APPLE HILL</v>
          </cell>
          <cell r="E2" t="str">
            <v>CANAL</v>
          </cell>
          <cell r="F2" t="str">
            <v>GONZALES</v>
          </cell>
          <cell r="G2" t="str">
            <v>EL CERRITO G</v>
          </cell>
          <cell r="H2" t="str">
            <v>SAN FRAN A (POTRERO PP)</v>
          </cell>
          <cell r="I2" t="str">
            <v>ANTLER</v>
          </cell>
        </row>
        <row r="3">
          <cell r="A3" t="str">
            <v>DUNNIGAN</v>
          </cell>
          <cell r="B3" t="str">
            <v>CONTRA COSTA</v>
          </cell>
          <cell r="C3" t="str">
            <v>TRACY</v>
          </cell>
          <cell r="D3" t="str">
            <v>APPLE HILL</v>
          </cell>
          <cell r="E3" t="str">
            <v>CANAL</v>
          </cell>
          <cell r="F3" t="str">
            <v>WOLFE</v>
          </cell>
          <cell r="G3" t="str">
            <v>OAKLAND J</v>
          </cell>
          <cell r="H3" t="str">
            <v>OAKLAND D</v>
          </cell>
          <cell r="I3" t="str">
            <v>KESWICK</v>
          </cell>
        </row>
        <row r="4">
          <cell r="A4" t="str">
            <v>DUNNIGAN</v>
          </cell>
          <cell r="B4" t="str">
            <v>COALINGA #2</v>
          </cell>
          <cell r="C4" t="str">
            <v>TRACY</v>
          </cell>
          <cell r="D4" t="str">
            <v>AUBURN</v>
          </cell>
          <cell r="E4" t="str">
            <v>ALMADEN</v>
          </cell>
          <cell r="F4" t="str">
            <v>MOUNTAIN VIEW</v>
          </cell>
          <cell r="G4" t="str">
            <v>LAWRENCE</v>
          </cell>
          <cell r="H4" t="str">
            <v>BOGUE</v>
          </cell>
          <cell r="I4" t="str">
            <v>LOS MOLINOS</v>
          </cell>
        </row>
        <row r="5">
          <cell r="A5" t="str">
            <v>DOBBINS</v>
          </cell>
          <cell r="B5" t="str">
            <v>CORTINA</v>
          </cell>
          <cell r="C5" t="str">
            <v>TRACY</v>
          </cell>
          <cell r="D5" t="str">
            <v>BARRY</v>
          </cell>
          <cell r="E5" t="str">
            <v>LAKEWOOD</v>
          </cell>
          <cell r="F5" t="str">
            <v>WOODLAND</v>
          </cell>
          <cell r="G5" t="str">
            <v>SARATOGA</v>
          </cell>
          <cell r="H5" t="str">
            <v>SAN FRAN Z (EMBARCADERO)</v>
          </cell>
          <cell r="I5" t="str">
            <v>STILLWATER</v>
          </cell>
        </row>
        <row r="6">
          <cell r="A6" t="str">
            <v>DOBBINS</v>
          </cell>
          <cell r="B6" t="str">
            <v>EAST GRAND</v>
          </cell>
          <cell r="C6" t="str">
            <v>TRIMBLE</v>
          </cell>
          <cell r="D6" t="str">
            <v>BARRY</v>
          </cell>
          <cell r="E6" t="str">
            <v>LAKEWOOD</v>
          </cell>
          <cell r="F6" t="str">
            <v>CRESCENT MILLS</v>
          </cell>
          <cell r="G6" t="str">
            <v>SARATOGA</v>
          </cell>
          <cell r="H6" t="str">
            <v>SPENCE</v>
          </cell>
          <cell r="I6" t="str">
            <v>KIRKER</v>
          </cell>
        </row>
        <row r="7">
          <cell r="A7" t="str">
            <v>DOBBINS</v>
          </cell>
          <cell r="B7" t="str">
            <v>FAIRVIEW</v>
          </cell>
          <cell r="C7" t="str">
            <v>TRIMBLE</v>
          </cell>
          <cell r="D7" t="str">
            <v>BELL</v>
          </cell>
          <cell r="E7" t="str">
            <v>ORO LOMA</v>
          </cell>
          <cell r="F7" t="str">
            <v>SANTA ROSA A</v>
          </cell>
          <cell r="G7" t="str">
            <v>SARATOGA</v>
          </cell>
          <cell r="H7" t="str">
            <v>ROSSMOOR</v>
          </cell>
          <cell r="I7" t="str">
            <v>ALHAMBRA</v>
          </cell>
        </row>
        <row r="8">
          <cell r="A8" t="str">
            <v>DRAKE</v>
          </cell>
          <cell r="B8" t="str">
            <v>BERKELEY F</v>
          </cell>
          <cell r="C8" t="str">
            <v>TRIMBLE</v>
          </cell>
          <cell r="D8" t="str">
            <v>BOGUE</v>
          </cell>
          <cell r="E8" t="str">
            <v>BIG LAGOON</v>
          </cell>
          <cell r="F8" t="str">
            <v>LAKEWOOD</v>
          </cell>
          <cell r="G8" t="str">
            <v>VASONA</v>
          </cell>
          <cell r="H8" t="str">
            <v>CAMP EVERS</v>
          </cell>
          <cell r="I8" t="str">
            <v>RUSSELL</v>
          </cell>
        </row>
        <row r="9">
          <cell r="A9" t="str">
            <v>DRAKE</v>
          </cell>
          <cell r="B9" t="str">
            <v>BERKELEY F</v>
          </cell>
          <cell r="C9" t="str">
            <v>TRIMBLE</v>
          </cell>
          <cell r="D9" t="str">
            <v>BONNIE NOOK</v>
          </cell>
          <cell r="E9" t="str">
            <v>BIG LAGOON</v>
          </cell>
          <cell r="F9" t="str">
            <v>LAKEWOOD</v>
          </cell>
          <cell r="G9" t="str">
            <v>WOLFE</v>
          </cell>
          <cell r="H9" t="str">
            <v>CAMP EVERS</v>
          </cell>
          <cell r="I9" t="str">
            <v>CLAYTON</v>
          </cell>
        </row>
        <row r="10">
          <cell r="A10" t="str">
            <v>RECLAMATION DIST#108</v>
          </cell>
          <cell r="B10" t="str">
            <v>FORT ORD</v>
          </cell>
          <cell r="C10" t="str">
            <v>TRIMBLE</v>
          </cell>
          <cell r="D10" t="str">
            <v>BRUNSWICK</v>
          </cell>
          <cell r="E10" t="str">
            <v>CANAL</v>
          </cell>
          <cell r="F10" t="str">
            <v>HALF MOON BAY</v>
          </cell>
          <cell r="G10" t="str">
            <v>WOLFE</v>
          </cell>
          <cell r="H10" t="str">
            <v>MORAGA</v>
          </cell>
          <cell r="I10" t="str">
            <v>IMHOFF</v>
          </cell>
        </row>
        <row r="11">
          <cell r="A11" t="str">
            <v>RECLAMATION DIST#108</v>
          </cell>
          <cell r="B11" t="str">
            <v>GIFFEN</v>
          </cell>
          <cell r="C11" t="str">
            <v>TRIMBLE</v>
          </cell>
          <cell r="D11" t="str">
            <v>CATLETT</v>
          </cell>
          <cell r="E11" t="str">
            <v>AUBURN</v>
          </cell>
          <cell r="F11" t="str">
            <v>HILLSDALE</v>
          </cell>
          <cell r="G11" t="str">
            <v>AMES DIST</v>
          </cell>
          <cell r="H11" t="str">
            <v>HIGHLANDS</v>
          </cell>
          <cell r="I11" t="str">
            <v>TIDEWATER</v>
          </cell>
        </row>
        <row r="12">
          <cell r="A12" t="str">
            <v>RESERVE OIL</v>
          </cell>
          <cell r="B12" t="str">
            <v>HURON</v>
          </cell>
          <cell r="C12" t="str">
            <v>TRIMBLE</v>
          </cell>
          <cell r="D12" t="str">
            <v>CLARKSVILLE</v>
          </cell>
          <cell r="E12" t="str">
            <v>BARRY</v>
          </cell>
          <cell r="F12" t="str">
            <v>BELMONT</v>
          </cell>
          <cell r="G12" t="str">
            <v>OAKLAND C (OAKLAND PP)</v>
          </cell>
          <cell r="H12" t="str">
            <v>HIGHLANDS</v>
          </cell>
          <cell r="I12" t="str">
            <v>WALNUT CREEK</v>
          </cell>
        </row>
        <row r="13">
          <cell r="A13" t="str">
            <v>TWISSELMAN</v>
          </cell>
          <cell r="B13" t="str">
            <v>KETTLEMAN HILLS</v>
          </cell>
          <cell r="C13" t="str">
            <v>TRIMBLE</v>
          </cell>
          <cell r="D13" t="str">
            <v>CLARKSVILLE</v>
          </cell>
          <cell r="E13" t="str">
            <v>BELL</v>
          </cell>
          <cell r="F13" t="str">
            <v>LOS COCHES</v>
          </cell>
          <cell r="G13" t="str">
            <v>OAKLAND C (OAKLAND PP)</v>
          </cell>
          <cell r="H13" t="str">
            <v>COTTONWOOD</v>
          </cell>
          <cell r="I13" t="str">
            <v>FMC</v>
          </cell>
        </row>
        <row r="14">
          <cell r="A14" t="str">
            <v>DUMBARTON</v>
          </cell>
          <cell r="B14" t="str">
            <v>LIVERMORE</v>
          </cell>
          <cell r="C14" t="str">
            <v>TRIMBLE</v>
          </cell>
          <cell r="D14" t="str">
            <v>DEL MAR</v>
          </cell>
          <cell r="E14" t="str">
            <v>BOGUE</v>
          </cell>
          <cell r="F14" t="str">
            <v>ALTO</v>
          </cell>
          <cell r="G14" t="str">
            <v>OAKLAND C (OAKLAND PP)</v>
          </cell>
          <cell r="H14" t="str">
            <v>COTTONWOOD</v>
          </cell>
          <cell r="I14" t="str">
            <v>HICKS</v>
          </cell>
        </row>
        <row r="15">
          <cell r="A15" t="str">
            <v>CAMPHORA</v>
          </cell>
          <cell r="B15" t="str">
            <v>MILLBRAE</v>
          </cell>
          <cell r="C15" t="str">
            <v>TRIMBLE</v>
          </cell>
          <cell r="D15" t="str">
            <v>DEL MAR</v>
          </cell>
          <cell r="E15" t="str">
            <v>BONNIE NOOK</v>
          </cell>
          <cell r="F15" t="str">
            <v>BAHIA</v>
          </cell>
          <cell r="G15" t="str">
            <v>SAN FRAN Y (LARKIN)</v>
          </cell>
          <cell r="H15" t="str">
            <v>FLINT</v>
          </cell>
          <cell r="I15" t="str">
            <v>MABURY</v>
          </cell>
        </row>
        <row r="16">
          <cell r="A16" t="str">
            <v>BERRENDA A</v>
          </cell>
          <cell r="B16" t="str">
            <v>MILLBRAE</v>
          </cell>
          <cell r="C16" t="str">
            <v>TRIMBLE</v>
          </cell>
          <cell r="D16" t="str">
            <v>DIAMOND SPRINGS</v>
          </cell>
          <cell r="E16" t="str">
            <v>FLINT</v>
          </cell>
          <cell r="F16" t="str">
            <v>BAHIA</v>
          </cell>
          <cell r="G16" t="str">
            <v>SAN FRAN Y (LARKIN)</v>
          </cell>
          <cell r="H16" t="str">
            <v>FLINT</v>
          </cell>
          <cell r="I16" t="str">
            <v>MCKEE</v>
          </cell>
        </row>
        <row r="17">
          <cell r="A17" t="str">
            <v>VALLEY VIEW</v>
          </cell>
          <cell r="B17" t="str">
            <v>BERKELEY F</v>
          </cell>
          <cell r="C17" t="str">
            <v>TRIMBLE</v>
          </cell>
          <cell r="D17" t="str">
            <v>EAST NICOLAUS</v>
          </cell>
          <cell r="E17" t="e">
            <v>#VALUE!</v>
          </cell>
          <cell r="F17" t="str">
            <v>BASALT</v>
          </cell>
          <cell r="G17" t="str">
            <v>SAN FRAN Y (LARKIN)</v>
          </cell>
          <cell r="H17" t="str">
            <v>FLINT</v>
          </cell>
          <cell r="I17" t="str">
            <v>SAN JOSE B</v>
          </cell>
        </row>
        <row r="18">
          <cell r="A18" t="str">
            <v>POINT PINOLE</v>
          </cell>
          <cell r="B18" t="str">
            <v>REDBUD</v>
          </cell>
          <cell r="C18" t="str">
            <v>TRIMBLE</v>
          </cell>
          <cell r="D18" t="str">
            <v>ALTO</v>
          </cell>
          <cell r="E18" t="str">
            <v>HORSESHOE</v>
          </cell>
          <cell r="F18" t="str">
            <v>BASALT</v>
          </cell>
          <cell r="G18" t="str">
            <v>SAN FRAN Y (LARKIN)</v>
          </cell>
          <cell r="H18" t="str">
            <v>MESA</v>
          </cell>
          <cell r="I18" t="str">
            <v>TRIMBLE</v>
          </cell>
        </row>
        <row r="19">
          <cell r="A19" t="str">
            <v>FOOTHILL</v>
          </cell>
          <cell r="B19" t="str">
            <v>RADUM</v>
          </cell>
          <cell r="C19" t="str">
            <v>TRES PINOS</v>
          </cell>
          <cell r="D19" t="e">
            <v>#VALUE!</v>
          </cell>
          <cell r="E19" t="str">
            <v>MARYSVILLE</v>
          </cell>
          <cell r="F19" t="str">
            <v>BAY MEADOWS</v>
          </cell>
          <cell r="G19" t="str">
            <v>SAN FRAN Y (LARKIN)</v>
          </cell>
          <cell r="H19" t="str">
            <v>MESA</v>
          </cell>
          <cell r="I19" t="str">
            <v>MONROE</v>
          </cell>
        </row>
        <row r="20">
          <cell r="A20" t="str">
            <v>SOLANO</v>
          </cell>
          <cell r="B20" t="str">
            <v>RADUM</v>
          </cell>
          <cell r="C20" t="str">
            <v>TUPMAN</v>
          </cell>
          <cell r="D20" t="e">
            <v>#VALUE!</v>
          </cell>
          <cell r="E20" t="str">
            <v>OLIVEHURST</v>
          </cell>
          <cell r="F20" t="str">
            <v>BELLE HAVEN</v>
          </cell>
          <cell r="G20" t="str">
            <v>SAN FRAN Y (LARKIN)</v>
          </cell>
          <cell r="H20" t="str">
            <v>MESA</v>
          </cell>
          <cell r="I20" t="str">
            <v>RINCON</v>
          </cell>
        </row>
        <row r="21">
          <cell r="A21" t="str">
            <v>SAN FRAN Z (EMBARCADERO)</v>
          </cell>
          <cell r="B21" t="str">
            <v>PHILO</v>
          </cell>
          <cell r="C21" t="str">
            <v>TWENTY-FIRST AVE</v>
          </cell>
          <cell r="D21" t="str">
            <v>FLINT</v>
          </cell>
          <cell r="E21" t="str">
            <v>ROCKLIN</v>
          </cell>
          <cell r="F21" t="str">
            <v>BORONDA</v>
          </cell>
          <cell r="G21" t="str">
            <v>SAN FRAN Y (LARKIN)</v>
          </cell>
          <cell r="H21" t="str">
            <v>CRUSHER</v>
          </cell>
          <cell r="I21" t="str">
            <v>SALMON CREEK</v>
          </cell>
        </row>
        <row r="22">
          <cell r="A22" t="str">
            <v>SAN FRAN Z (EMBARCADERO)</v>
          </cell>
          <cell r="B22" t="str">
            <v>TULARE LAKE</v>
          </cell>
          <cell r="C22" t="str">
            <v>TWENTY-FIRST AVE</v>
          </cell>
          <cell r="D22" t="str">
            <v>FORESTHILL</v>
          </cell>
          <cell r="E22" t="str">
            <v>SHADY GLEN</v>
          </cell>
          <cell r="F22" t="str">
            <v>CAMP EVERS</v>
          </cell>
          <cell r="G22" t="str">
            <v>SAN FRAN Y (LARKIN)</v>
          </cell>
          <cell r="H22" t="str">
            <v>BAKERSFIELD</v>
          </cell>
          <cell r="I22" t="str">
            <v>SANTA ROSA A</v>
          </cell>
        </row>
        <row r="23">
          <cell r="A23" t="str">
            <v>SAN FRAN Z (EMBARCADERO)</v>
          </cell>
          <cell r="B23" t="str">
            <v>WOODCHUCK</v>
          </cell>
          <cell r="C23" t="str">
            <v>TWISSELMAN</v>
          </cell>
          <cell r="D23" t="str">
            <v>GRASS VALLEY</v>
          </cell>
          <cell r="E23" t="str">
            <v>SHINGLE SPRINGS</v>
          </cell>
          <cell r="F23" t="str">
            <v>CARQUINEZ</v>
          </cell>
          <cell r="G23" t="str">
            <v>SAN FRAN Y (LARKIN)</v>
          </cell>
          <cell r="H23" t="str">
            <v>BAKERSFIELD</v>
          </cell>
          <cell r="I23" t="str">
            <v>BIG MEADOWS</v>
          </cell>
        </row>
        <row r="24">
          <cell r="A24" t="str">
            <v>BELLEVUE</v>
          </cell>
          <cell r="B24" t="str">
            <v>WOODACRE</v>
          </cell>
          <cell r="C24" t="str">
            <v>TYLER</v>
          </cell>
          <cell r="D24" t="e">
            <v>#VALUE!</v>
          </cell>
          <cell r="E24" t="str">
            <v>TUDOR</v>
          </cell>
          <cell r="F24" t="str">
            <v>CARQUINEZ</v>
          </cell>
          <cell r="G24" t="str">
            <v>SAN FRAN Y (LARKIN)</v>
          </cell>
          <cell r="H24" t="str">
            <v>CONTRA COSTA</v>
          </cell>
          <cell r="I24" t="str">
            <v>SAN FRAN Z (EMBARCADERO)</v>
          </cell>
        </row>
        <row r="25">
          <cell r="A25" t="str">
            <v>TRIMBLE</v>
          </cell>
          <cell r="B25" t="str">
            <v>RESERVE OIL</v>
          </cell>
          <cell r="C25" t="str">
            <v>TYLER</v>
          </cell>
          <cell r="D25" t="str">
            <v>HORSESHOE</v>
          </cell>
          <cell r="E25" t="str">
            <v>WEIMAR</v>
          </cell>
          <cell r="F25" t="str">
            <v>CLAYTON</v>
          </cell>
          <cell r="G25" t="str">
            <v>SAN FRAN Y (LARKIN)</v>
          </cell>
          <cell r="H25" t="str">
            <v>CONTRA COSTA</v>
          </cell>
          <cell r="I25" t="str">
            <v>SAN FRAN Y (LARKIN)</v>
          </cell>
        </row>
        <row r="26">
          <cell r="A26" t="str">
            <v>LAS GALLINAS A</v>
          </cell>
          <cell r="B26" t="str">
            <v>ANDERSON</v>
          </cell>
          <cell r="C26" t="str">
            <v>TYLER</v>
          </cell>
          <cell r="D26" t="str">
            <v>HORSESHOE</v>
          </cell>
          <cell r="E26" t="str">
            <v>WHEATLAND</v>
          </cell>
          <cell r="F26" t="str">
            <v>DEEPWATER</v>
          </cell>
          <cell r="G26" t="str">
            <v>SAN FRAN Y (LARKIN)</v>
          </cell>
          <cell r="H26" t="str">
            <v>CONTRA COSTA</v>
          </cell>
          <cell r="I26" t="str">
            <v>BAYWOOD</v>
          </cell>
        </row>
        <row r="27">
          <cell r="A27" t="str">
            <v>EAST PORTAL</v>
          </cell>
          <cell r="B27" t="str">
            <v>ANITA</v>
          </cell>
          <cell r="C27" t="str">
            <v>UKIAH</v>
          </cell>
          <cell r="D27" t="str">
            <v>LINCOLN</v>
          </cell>
          <cell r="E27" t="e">
            <v>#VALUE!</v>
          </cell>
          <cell r="F27" t="str">
            <v>DEEPWATER</v>
          </cell>
          <cell r="G27" t="str">
            <v>MOUNTAIN VIEW</v>
          </cell>
          <cell r="H27" t="str">
            <v>FAIRVIEW</v>
          </cell>
          <cell r="I27" t="str">
            <v>EAST QUINCY</v>
          </cell>
        </row>
        <row r="28">
          <cell r="A28" t="str">
            <v>EDENVALE</v>
          </cell>
          <cell r="B28" t="str">
            <v>ANNAPOLIS</v>
          </cell>
          <cell r="C28" t="str">
            <v>VALLEY VIEW</v>
          </cell>
          <cell r="D28" t="str">
            <v>MARYSVILLE</v>
          </cell>
          <cell r="E28" t="str">
            <v>HORSESHOE</v>
          </cell>
          <cell r="F28" t="str">
            <v>DUNBAR</v>
          </cell>
          <cell r="G28" t="str">
            <v>SUISUN</v>
          </cell>
          <cell r="H28" t="str">
            <v>GLENN</v>
          </cell>
          <cell r="I28" t="str">
            <v>WILLIAMS</v>
          </cell>
        </row>
        <row r="29">
          <cell r="A29" t="str">
            <v>EEL RIVER</v>
          </cell>
          <cell r="B29" t="str">
            <v>ARBUCKLE</v>
          </cell>
          <cell r="C29" t="str">
            <v>VASCO</v>
          </cell>
          <cell r="D29" t="str">
            <v>MTN QUARRIES</v>
          </cell>
          <cell r="E29" t="str">
            <v>LAKEWOOD</v>
          </cell>
          <cell r="F29" t="str">
            <v>DUNBAR</v>
          </cell>
          <cell r="G29" t="str">
            <v>LAMONT</v>
          </cell>
          <cell r="H29" t="str">
            <v>KERN PP DIST</v>
          </cell>
          <cell r="I29" t="str">
            <v>SAN FRAN W (BAYSHORE)</v>
          </cell>
        </row>
        <row r="30">
          <cell r="A30" t="str">
            <v>EEL RIVER</v>
          </cell>
          <cell r="B30" t="str">
            <v>ARVIN</v>
          </cell>
          <cell r="C30" t="str">
            <v>VACAVILLE</v>
          </cell>
          <cell r="D30" t="str">
            <v>OLIVEHURST</v>
          </cell>
          <cell r="E30" t="str">
            <v>JANES CREEK</v>
          </cell>
          <cell r="F30" t="str">
            <v>EAST PORTAL</v>
          </cell>
          <cell r="G30" t="str">
            <v>KERN OIL</v>
          </cell>
          <cell r="H30" t="str">
            <v>KERN PP DIST</v>
          </cell>
          <cell r="I30" t="str">
            <v>JARVIS</v>
          </cell>
        </row>
        <row r="31">
          <cell r="A31" t="e">
            <v>#VALUE!</v>
          </cell>
          <cell r="B31" t="str">
            <v>AUBURN</v>
          </cell>
          <cell r="C31" t="str">
            <v>VACAVILLE</v>
          </cell>
          <cell r="D31" t="str">
            <v>OLIVEHURST</v>
          </cell>
          <cell r="E31" t="str">
            <v>CALPELLA</v>
          </cell>
          <cell r="F31" t="str">
            <v>EAST PORTAL</v>
          </cell>
          <cell r="G31" t="str">
            <v>KERN OIL</v>
          </cell>
          <cell r="H31" t="str">
            <v>SEMITROPIC</v>
          </cell>
          <cell r="I31" t="str">
            <v>GRANT</v>
          </cell>
        </row>
        <row r="32">
          <cell r="A32" t="str">
            <v>EIGHTH AVE</v>
          </cell>
          <cell r="B32" t="str">
            <v>BALFOUR</v>
          </cell>
          <cell r="C32" t="str">
            <v>VACAVILLE</v>
          </cell>
          <cell r="D32" t="str">
            <v>PENRYN</v>
          </cell>
          <cell r="E32" t="str">
            <v>ELK</v>
          </cell>
          <cell r="F32" t="e">
            <v>#VALUE!</v>
          </cell>
          <cell r="G32" t="str">
            <v>SHAFTER</v>
          </cell>
          <cell r="I32" t="str">
            <v>BELMONT</v>
          </cell>
        </row>
        <row r="33">
          <cell r="A33" t="str">
            <v>CASTRO VALLEY</v>
          </cell>
          <cell r="B33" t="str">
            <v>BANTA</v>
          </cell>
          <cell r="C33" t="str">
            <v>VACAVILLE</v>
          </cell>
          <cell r="D33" t="str">
            <v>PLACER</v>
          </cell>
          <cell r="E33" t="str">
            <v>HOPLAND</v>
          </cell>
          <cell r="F33" t="e">
            <v>#VALUE!</v>
          </cell>
          <cell r="G33" t="str">
            <v>OCEANO</v>
          </cell>
          <cell r="I33" t="str">
            <v>SHINGLE SPRINGS</v>
          </cell>
        </row>
        <row r="34">
          <cell r="A34" t="str">
            <v>ELK CREEK</v>
          </cell>
          <cell r="B34" t="str">
            <v>BARRY</v>
          </cell>
          <cell r="C34" t="str">
            <v>VACAVILLE</v>
          </cell>
          <cell r="D34" t="str">
            <v>PLACERVILLE</v>
          </cell>
          <cell r="E34" t="str">
            <v>BLUE LAKE</v>
          </cell>
          <cell r="F34" t="str">
            <v>FAIRWAY</v>
          </cell>
          <cell r="G34" t="str">
            <v>OAKLAND C (OAKLAND PP)</v>
          </cell>
          <cell r="I34" t="str">
            <v>BERESFORD</v>
          </cell>
        </row>
        <row r="35">
          <cell r="A35" t="str">
            <v>EL CERRITO G</v>
          </cell>
          <cell r="B35" t="str">
            <v>BATAVIA</v>
          </cell>
          <cell r="C35" t="str">
            <v>VIEJO</v>
          </cell>
          <cell r="D35" t="str">
            <v>PLACERVILLE</v>
          </cell>
          <cell r="E35" t="str">
            <v>BRIDGEVILLE</v>
          </cell>
          <cell r="F35" t="str">
            <v>FELLOWS</v>
          </cell>
          <cell r="G35" t="str">
            <v>OAKLAND C (OAKLAND PP)</v>
          </cell>
          <cell r="I35" t="str">
            <v>BAHIA</v>
          </cell>
        </row>
        <row r="36">
          <cell r="A36" t="str">
            <v>EL CERRITO G</v>
          </cell>
          <cell r="B36" t="str">
            <v>BELLE HAVEN</v>
          </cell>
          <cell r="C36" t="str">
            <v>VIEJO</v>
          </cell>
          <cell r="D36" t="str">
            <v>PLEASANT GROVE</v>
          </cell>
          <cell r="E36" t="str">
            <v>BRIDGEVILLE</v>
          </cell>
          <cell r="F36" t="str">
            <v>HILLSDALE</v>
          </cell>
          <cell r="G36" t="str">
            <v>OAKLAND C (OAKLAND PP)</v>
          </cell>
          <cell r="I36" t="str">
            <v>BASALT</v>
          </cell>
        </row>
        <row r="37">
          <cell r="A37" t="str">
            <v>STOCKTON A</v>
          </cell>
          <cell r="B37" t="str">
            <v>BELLE HAVEN</v>
          </cell>
          <cell r="C37" t="str">
            <v>VINA</v>
          </cell>
          <cell r="D37" t="str">
            <v>PLUMAS</v>
          </cell>
          <cell r="E37" t="str">
            <v>BRIDGEVILLE</v>
          </cell>
          <cell r="F37" t="str">
            <v>MT EDEN</v>
          </cell>
          <cell r="G37" t="str">
            <v>OAKLAND C (OAKLAND PP)</v>
          </cell>
          <cell r="I37" t="str">
            <v>CARQUINEZ</v>
          </cell>
        </row>
        <row r="38">
          <cell r="A38" t="str">
            <v>STOCKTON A</v>
          </cell>
          <cell r="B38" t="str">
            <v>BELMONT</v>
          </cell>
          <cell r="C38" t="str">
            <v>VIRGINIA</v>
          </cell>
          <cell r="D38" t="str">
            <v>PLUMAS</v>
          </cell>
          <cell r="E38" t="str">
            <v>BRIDGEVILLE</v>
          </cell>
          <cell r="F38" t="str">
            <v>GREEN VALLEY</v>
          </cell>
          <cell r="G38" t="str">
            <v>BAKERSFIELD</v>
          </cell>
          <cell r="I38" t="str">
            <v>NORTH TOWER</v>
          </cell>
        </row>
        <row r="39">
          <cell r="A39" t="str">
            <v>EL PECO</v>
          </cell>
          <cell r="B39" t="str">
            <v>BELMONT</v>
          </cell>
          <cell r="C39" t="str">
            <v>WALL</v>
          </cell>
          <cell r="D39" t="str">
            <v>ROCKLIN</v>
          </cell>
          <cell r="E39" t="str">
            <v>CARLOTTA</v>
          </cell>
          <cell r="F39" t="str">
            <v>GREENBRAE</v>
          </cell>
          <cell r="G39" t="str">
            <v>OCEANO</v>
          </cell>
          <cell r="I39" t="str">
            <v>PUEBLO</v>
          </cell>
        </row>
        <row r="40">
          <cell r="A40" t="str">
            <v>SAN FRAN W (BAYSHORE)</v>
          </cell>
          <cell r="B40" t="str">
            <v>BIG LAGOON</v>
          </cell>
          <cell r="C40" t="str">
            <v>WALDO</v>
          </cell>
          <cell r="D40" t="str">
            <v>ROCKLIN</v>
          </cell>
          <cell r="E40" t="str">
            <v>CARLOTTA</v>
          </cell>
          <cell r="F40" t="str">
            <v>HIGHWAY</v>
          </cell>
          <cell r="G40" t="str">
            <v>SMYRNA</v>
          </cell>
          <cell r="I40" t="str">
            <v>SILVERADO</v>
          </cell>
        </row>
        <row r="41">
          <cell r="A41" t="str">
            <v>SAN JOSE A</v>
          </cell>
          <cell r="B41" t="str">
            <v>BIG RIVER</v>
          </cell>
          <cell r="C41" t="str">
            <v>WAHTOKE</v>
          </cell>
          <cell r="D41" t="str">
            <v>SHADY GLEN</v>
          </cell>
          <cell r="E41" t="str">
            <v>CARLOTTA</v>
          </cell>
          <cell r="F41" t="str">
            <v>JANES CREEK</v>
          </cell>
          <cell r="G41" t="str">
            <v>EIGHT MILE</v>
          </cell>
          <cell r="I41" t="str">
            <v>GREENBRAE</v>
          </cell>
        </row>
        <row r="42">
          <cell r="A42" t="str">
            <v>ARLINGTON</v>
          </cell>
          <cell r="B42" t="str">
            <v>BLUE LAKE</v>
          </cell>
          <cell r="C42" t="str">
            <v>WAHTOKE</v>
          </cell>
          <cell r="D42" t="str">
            <v>SHADY GLEN</v>
          </cell>
          <cell r="E42" t="str">
            <v>CARLOTTA</v>
          </cell>
          <cell r="F42" t="str">
            <v>JANES CREEK</v>
          </cell>
          <cell r="G42" t="str">
            <v>OAKLAND J</v>
          </cell>
          <cell r="I42" t="str">
            <v>SAN RAFAEL</v>
          </cell>
        </row>
        <row r="43">
          <cell r="A43" t="str">
            <v>ERTA</v>
          </cell>
          <cell r="B43" t="str">
            <v>BROWNS VALLEY</v>
          </cell>
          <cell r="C43" t="str">
            <v>WAHTOKE</v>
          </cell>
          <cell r="D43" t="str">
            <v>SHINGLE SPRINGS</v>
          </cell>
          <cell r="E43" t="str">
            <v>BLUE LAKE</v>
          </cell>
          <cell r="F43" t="str">
            <v>JARVIS</v>
          </cell>
          <cell r="G43" t="str">
            <v>SAN FRAN K</v>
          </cell>
          <cell r="I43" t="str">
            <v>SAUSALITO</v>
          </cell>
        </row>
        <row r="44">
          <cell r="A44" t="str">
            <v>ESQUON</v>
          </cell>
          <cell r="B44" t="str">
            <v>BURNEY</v>
          </cell>
          <cell r="C44" t="str">
            <v>WALNUT CREEK</v>
          </cell>
          <cell r="D44" t="str">
            <v>SHINGLE SPRINGS</v>
          </cell>
          <cell r="E44" t="str">
            <v>BLUE LAKE</v>
          </cell>
          <cell r="F44" t="str">
            <v>LOYOLA</v>
          </cell>
          <cell r="G44" t="str">
            <v>SAN FRAN K</v>
          </cell>
          <cell r="I44" t="str">
            <v>NOVATO</v>
          </cell>
        </row>
        <row r="45">
          <cell r="A45" t="str">
            <v>ESQUON</v>
          </cell>
          <cell r="B45" t="str">
            <v>CARBONA</v>
          </cell>
          <cell r="C45" t="str">
            <v>WALNUT CREEK</v>
          </cell>
          <cell r="D45" t="str">
            <v>SUMMIT</v>
          </cell>
          <cell r="E45" t="str">
            <v>BLUE LAKE</v>
          </cell>
          <cell r="F45" t="str">
            <v>LOYOLA</v>
          </cell>
          <cell r="G45" t="str">
            <v>SAN FRAN K</v>
          </cell>
          <cell r="I45" t="str">
            <v>RENFRO</v>
          </cell>
        </row>
        <row r="46">
          <cell r="A46" t="e">
            <v>#VALUE!</v>
          </cell>
          <cell r="B46" t="str">
            <v>CARLOTTA</v>
          </cell>
          <cell r="C46" t="str">
            <v>WALNUT CREEK</v>
          </cell>
          <cell r="D46" t="str">
            <v>SUMMIT</v>
          </cell>
          <cell r="E46" t="str">
            <v>BLUE LAKE</v>
          </cell>
          <cell r="F46" t="str">
            <v>MOLINO</v>
          </cell>
          <cell r="G46" t="str">
            <v>SAN FRAN K</v>
          </cell>
          <cell r="I46" t="str">
            <v>MT EDEN</v>
          </cell>
        </row>
        <row r="47">
          <cell r="A47" t="e">
            <v>#VALUE!</v>
          </cell>
          <cell r="B47" t="str">
            <v>CASTROVILLE</v>
          </cell>
          <cell r="C47" t="str">
            <v>WASCO</v>
          </cell>
          <cell r="D47" t="str">
            <v>TUDOR</v>
          </cell>
          <cell r="E47" t="str">
            <v>BLUE LAKE</v>
          </cell>
          <cell r="F47" t="str">
            <v>PAUL SWEET</v>
          </cell>
          <cell r="G47" t="str">
            <v>SAN FRAN K</v>
          </cell>
          <cell r="I47" t="str">
            <v>YOSEMITE PARK</v>
          </cell>
        </row>
        <row r="48">
          <cell r="A48" t="str">
            <v>HICKS</v>
          </cell>
          <cell r="B48" t="str">
            <v>CELERON HILL</v>
          </cell>
          <cell r="C48" t="str">
            <v>WASCO</v>
          </cell>
          <cell r="D48" t="str">
            <v>WEIMAR</v>
          </cell>
          <cell r="E48" t="str">
            <v>BLUE LAKE</v>
          </cell>
          <cell r="F48" t="str">
            <v>PETALUMA C</v>
          </cell>
          <cell r="G48" t="str">
            <v>SAN FRAN K</v>
          </cell>
          <cell r="I48" t="str">
            <v>VASONA</v>
          </cell>
        </row>
        <row r="49">
          <cell r="A49" t="str">
            <v>SAN ANDREAS</v>
          </cell>
          <cell r="B49" t="str">
            <v>CLEAR LAKE</v>
          </cell>
          <cell r="C49" t="str">
            <v>WATERLOO</v>
          </cell>
          <cell r="D49" t="str">
            <v>WHEATLAND</v>
          </cell>
          <cell r="E49" t="str">
            <v>BLUE LAKE</v>
          </cell>
          <cell r="F49" t="str">
            <v>PETALUMA C</v>
          </cell>
          <cell r="G49" t="str">
            <v>SAN FRAN H (MARTIN)</v>
          </cell>
          <cell r="I49" t="str">
            <v>AMES DIST</v>
          </cell>
        </row>
        <row r="50">
          <cell r="A50" t="str">
            <v>MIRA VISTA</v>
          </cell>
          <cell r="B50" t="str">
            <v>CLEAR LAKE</v>
          </cell>
          <cell r="C50" t="str">
            <v>WATERLOO</v>
          </cell>
          <cell r="D50" t="str">
            <v>WHEATLAND</v>
          </cell>
          <cell r="E50" t="str">
            <v>BLUE LAKE</v>
          </cell>
          <cell r="F50" t="str">
            <v>RALSTON</v>
          </cell>
          <cell r="G50" t="str">
            <v>SAN FRAN H (MARTIN)</v>
          </cell>
          <cell r="I50" t="str">
            <v>EAST STOCKTON</v>
          </cell>
        </row>
        <row r="51">
          <cell r="A51" t="str">
            <v>EAST GRAND</v>
          </cell>
          <cell r="B51" t="str">
            <v>COLUSA</v>
          </cell>
          <cell r="C51" t="str">
            <v>WEST SACRAMENTO</v>
          </cell>
          <cell r="D51" t="e">
            <v>#VALUE!</v>
          </cell>
          <cell r="E51" t="str">
            <v>BIG LAGOON</v>
          </cell>
          <cell r="F51" t="str">
            <v>RALSTON</v>
          </cell>
          <cell r="G51" t="str">
            <v>STOCKTON A</v>
          </cell>
          <cell r="I51" t="str">
            <v>PLYMOUTH</v>
          </cell>
        </row>
        <row r="52">
          <cell r="A52" t="str">
            <v>FAIRMOUNT</v>
          </cell>
          <cell r="B52" t="str">
            <v>COPPERMINE</v>
          </cell>
          <cell r="C52" t="str">
            <v>WEST SACRAMENTO</v>
          </cell>
          <cell r="D52" t="str">
            <v>CROWS LANDING</v>
          </cell>
          <cell r="E52" t="str">
            <v>EEL RIVER</v>
          </cell>
          <cell r="F52" t="str">
            <v>STAGG</v>
          </cell>
          <cell r="G52" t="str">
            <v>STOCKTON A</v>
          </cell>
          <cell r="I52" t="str">
            <v>VACA DIXON</v>
          </cell>
        </row>
        <row r="53">
          <cell r="A53" t="str">
            <v>FELLOWS</v>
          </cell>
          <cell r="B53" t="str">
            <v>CROWS LANDING</v>
          </cell>
          <cell r="C53" t="str">
            <v>WEST SACRAMENTO</v>
          </cell>
          <cell r="D53" t="str">
            <v>HAMMONDS</v>
          </cell>
          <cell r="E53" t="str">
            <v>EEL RIVER</v>
          </cell>
          <cell r="F53" t="str">
            <v>STAGG</v>
          </cell>
          <cell r="G53" t="str">
            <v>STOCKTON A</v>
          </cell>
          <cell r="I53" t="str">
            <v>SUNOL</v>
          </cell>
        </row>
        <row r="54">
          <cell r="A54" t="str">
            <v>FELLOWS</v>
          </cell>
          <cell r="B54" t="str">
            <v>CUYAMA</v>
          </cell>
          <cell r="C54" t="str">
            <v>WEST SACRAMENTO</v>
          </cell>
          <cell r="D54" t="str">
            <v>ARANA</v>
          </cell>
          <cell r="E54" t="str">
            <v>EEL RIVER</v>
          </cell>
          <cell r="F54" t="str">
            <v>VALLEJO C</v>
          </cell>
          <cell r="G54" t="str">
            <v>ROUND MTN</v>
          </cell>
          <cell r="I54" t="str">
            <v>PAUL SWEET</v>
          </cell>
        </row>
        <row r="55">
          <cell r="A55" t="str">
            <v>EAST QUINCY</v>
          </cell>
          <cell r="B55" t="str">
            <v>DIVIDE</v>
          </cell>
          <cell r="C55" t="str">
            <v>WEST SACRAMENTO</v>
          </cell>
          <cell r="D55" t="str">
            <v>BORONDA</v>
          </cell>
          <cell r="E55" t="str">
            <v>EEL RIVER</v>
          </cell>
          <cell r="F55" t="str">
            <v>VALLEJO C</v>
          </cell>
          <cell r="G55" t="str">
            <v>ROUND MTN</v>
          </cell>
          <cell r="I55" t="str">
            <v>WAHTOKE</v>
          </cell>
        </row>
        <row r="56">
          <cell r="A56" t="str">
            <v>EAST QUINCY</v>
          </cell>
          <cell r="B56" t="str">
            <v>DOBBINS</v>
          </cell>
          <cell r="C56" t="str">
            <v>WEST SACRAMENTO</v>
          </cell>
          <cell r="D56" t="str">
            <v>BURNS</v>
          </cell>
          <cell r="E56" t="str">
            <v>EEL RIVER</v>
          </cell>
          <cell r="F56" t="str">
            <v>WHISMAN</v>
          </cell>
          <cell r="G56" t="str">
            <v>ROUND MTN</v>
          </cell>
          <cell r="I56" t="str">
            <v>BLACKWELL</v>
          </cell>
        </row>
        <row r="57">
          <cell r="A57" t="str">
            <v>GRAYS FLAT</v>
          </cell>
          <cell r="B57" t="str">
            <v>DOLAN RD</v>
          </cell>
          <cell r="C57" t="str">
            <v>WESTLAKE</v>
          </cell>
          <cell r="D57" t="str">
            <v>CAMP EVERS</v>
          </cell>
          <cell r="E57" t="str">
            <v>EEL RIVER</v>
          </cell>
          <cell r="F57" t="str">
            <v>WOODLAND</v>
          </cell>
          <cell r="G57" t="str">
            <v>PLACER</v>
          </cell>
          <cell r="I57" t="str">
            <v>MORGAN HILL</v>
          </cell>
        </row>
        <row r="58">
          <cell r="A58" t="str">
            <v>GRAYS FLAT</v>
          </cell>
          <cell r="B58" t="str">
            <v>EAST QUINCY</v>
          </cell>
          <cell r="C58" t="str">
            <v>WESTLAKE</v>
          </cell>
          <cell r="D58" t="str">
            <v>ATWATER</v>
          </cell>
          <cell r="E58" t="str">
            <v>EUREKA A</v>
          </cell>
          <cell r="F58" t="str">
            <v>WOODSIDE</v>
          </cell>
          <cell r="G58" t="str">
            <v>SAN FRAN A (POTRERO PP)</v>
          </cell>
          <cell r="I58" t="str">
            <v>ARVIN</v>
          </cell>
        </row>
        <row r="59">
          <cell r="A59" t="str">
            <v>FLORENCE</v>
          </cell>
          <cell r="B59" t="str">
            <v>EL PECO</v>
          </cell>
          <cell r="C59" t="str">
            <v>WESTLEY</v>
          </cell>
          <cell r="D59" t="str">
            <v>MALAGA</v>
          </cell>
          <cell r="E59" t="str">
            <v>EUREKA A</v>
          </cell>
          <cell r="F59" t="str">
            <v>ALHAMBRA</v>
          </cell>
          <cell r="G59" t="str">
            <v>SAN FRAN A (POTRERO PP)</v>
          </cell>
          <cell r="I59" t="str">
            <v>ANTELOPE</v>
          </cell>
        </row>
        <row r="60">
          <cell r="A60" t="str">
            <v>FORT ROSS</v>
          </cell>
          <cell r="B60" t="str">
            <v>ESQUON</v>
          </cell>
          <cell r="C60" t="str">
            <v>WEEDPATCH</v>
          </cell>
          <cell r="D60" t="str">
            <v>CHOWCHILLA</v>
          </cell>
          <cell r="E60" t="str">
            <v>EUREKA A</v>
          </cell>
          <cell r="F60" t="str">
            <v>ALHAMBRA</v>
          </cell>
          <cell r="G60" t="str">
            <v>SAN FRAN A (POTRERO PP)</v>
          </cell>
          <cell r="I60" t="str">
            <v>ELK HILLS</v>
          </cell>
        </row>
        <row r="61">
          <cell r="A61" t="str">
            <v>SAN CARLOS</v>
          </cell>
          <cell r="B61" t="str">
            <v>FORT ROSS</v>
          </cell>
          <cell r="C61" t="str">
            <v>WEEDPATCH</v>
          </cell>
          <cell r="D61" t="str">
            <v>CURTIS</v>
          </cell>
          <cell r="E61" t="str">
            <v>EUREKA A</v>
          </cell>
          <cell r="F61" t="str">
            <v>BORONDA</v>
          </cell>
          <cell r="I61" t="str">
            <v>GANSO</v>
          </cell>
        </row>
        <row r="62">
          <cell r="A62" t="str">
            <v>OAKLAND C (OAKLAND PP)</v>
          </cell>
          <cell r="B62" t="str">
            <v>FRENCH GULCH</v>
          </cell>
          <cell r="C62" t="str">
            <v>WEIMAR</v>
          </cell>
          <cell r="D62" t="e">
            <v>#VALUE!</v>
          </cell>
          <cell r="E62" t="str">
            <v>EUREKA A</v>
          </cell>
          <cell r="F62" t="str">
            <v>CLAYTON</v>
          </cell>
          <cell r="I62" t="str">
            <v>STOCKDALE</v>
          </cell>
        </row>
        <row r="63">
          <cell r="A63" t="str">
            <v>FRUITVALE</v>
          </cell>
          <cell r="B63" t="str">
            <v>FRUITLAND</v>
          </cell>
          <cell r="C63" t="str">
            <v>WHEELER RIDGE</v>
          </cell>
          <cell r="D63" t="str">
            <v>BAHIA</v>
          </cell>
          <cell r="E63" t="str">
            <v>EUREKA A</v>
          </cell>
          <cell r="F63" t="str">
            <v>FRENCH CAMP</v>
          </cell>
          <cell r="I63" t="str">
            <v>WASCO</v>
          </cell>
        </row>
        <row r="64">
          <cell r="A64" t="str">
            <v>FRUITVALE</v>
          </cell>
          <cell r="B64" t="str">
            <v>GARDNER</v>
          </cell>
          <cell r="C64" t="str">
            <v>WHEATLAND</v>
          </cell>
          <cell r="D64" t="str">
            <v>BAHIA</v>
          </cell>
          <cell r="E64" t="str">
            <v>EUREKA A</v>
          </cell>
          <cell r="F64" t="str">
            <v>IGNACIO</v>
          </cell>
          <cell r="I64" t="str">
            <v>CAROLANDS</v>
          </cell>
        </row>
        <row r="65">
          <cell r="A65" t="str">
            <v>FRUITVALE</v>
          </cell>
          <cell r="B65" t="str">
            <v>GRAND ISLAND</v>
          </cell>
          <cell r="C65" t="str">
            <v>WHEATLAND</v>
          </cell>
          <cell r="D65" t="str">
            <v>BAHIA</v>
          </cell>
          <cell r="E65" t="str">
            <v>EUREKA A</v>
          </cell>
          <cell r="F65" t="str">
            <v>MOUNTAIN VIEW</v>
          </cell>
          <cell r="I65" t="str">
            <v>MENLO</v>
          </cell>
        </row>
        <row r="66">
          <cell r="A66" t="str">
            <v>FRUITLAND</v>
          </cell>
          <cell r="B66" t="str">
            <v>GRAND ISLAND</v>
          </cell>
          <cell r="C66" t="str">
            <v>WHISMAN</v>
          </cell>
          <cell r="D66" t="str">
            <v>BELLEVUE</v>
          </cell>
          <cell r="E66" t="str">
            <v>EUREKA A</v>
          </cell>
          <cell r="F66" t="str">
            <v>BELLE HAVEN</v>
          </cell>
          <cell r="I66" t="str">
            <v>MENLO</v>
          </cell>
        </row>
        <row r="67">
          <cell r="A67" t="str">
            <v>FRUITLAND</v>
          </cell>
          <cell r="B67" t="str">
            <v>GUALALA</v>
          </cell>
          <cell r="C67" t="str">
            <v>WHISMAN</v>
          </cell>
          <cell r="D67" t="str">
            <v>CARQUINEZ</v>
          </cell>
          <cell r="E67" t="str">
            <v>FORT SEWARD</v>
          </cell>
          <cell r="F67" t="str">
            <v>FAIRWAY</v>
          </cell>
          <cell r="I67" t="str">
            <v>EDENVALE</v>
          </cell>
        </row>
        <row r="68">
          <cell r="A68" t="str">
            <v>FRUITLAND</v>
          </cell>
          <cell r="B68" t="e">
            <v>#VALUE!</v>
          </cell>
          <cell r="C68" t="str">
            <v>WHISMAN</v>
          </cell>
          <cell r="D68" t="str">
            <v>TYLER</v>
          </cell>
          <cell r="E68" t="str">
            <v>FORT SEWARD</v>
          </cell>
          <cell r="F68" t="str">
            <v>FRENCH CAMP</v>
          </cell>
          <cell r="I68" t="str">
            <v>DEL MAR</v>
          </cell>
        </row>
        <row r="69">
          <cell r="A69" t="str">
            <v>FITCH MTN</v>
          </cell>
          <cell r="B69" t="str">
            <v>INDUSTRIAL ACRES</v>
          </cell>
          <cell r="C69" t="str">
            <v>WHISMAN</v>
          </cell>
          <cell r="D69" t="str">
            <v>ANDERSON</v>
          </cell>
          <cell r="E69" t="str">
            <v>FORT SEWARD</v>
          </cell>
          <cell r="F69" t="str">
            <v>ARANA</v>
          </cell>
          <cell r="I69" t="e">
            <v>#VALUE!</v>
          </cell>
        </row>
        <row r="70">
          <cell r="A70" t="str">
            <v>TRIMBLE</v>
          </cell>
          <cell r="B70" t="str">
            <v>INDUSTRIAL ACRES</v>
          </cell>
          <cell r="C70" t="str">
            <v>WILLITS A</v>
          </cell>
          <cell r="D70" t="str">
            <v>BAY MEADOWS</v>
          </cell>
          <cell r="E70" t="str">
            <v>FORT SEWARD</v>
          </cell>
          <cell r="F70" t="str">
            <v>ARANA</v>
          </cell>
          <cell r="I70" t="str">
            <v>PENRYN</v>
          </cell>
        </row>
        <row r="71">
          <cell r="A71" t="str">
            <v>WALNUT CREEK</v>
          </cell>
          <cell r="B71" t="str">
            <v>JANES CREEK</v>
          </cell>
          <cell r="C71" t="str">
            <v>WILLITS A</v>
          </cell>
          <cell r="D71" t="str">
            <v>BAY MEADOWS</v>
          </cell>
          <cell r="E71" t="str">
            <v>FORT SEWARD</v>
          </cell>
          <cell r="F71" t="str">
            <v>BALFOUR</v>
          </cell>
          <cell r="I71" t="str">
            <v>PLACERVILLE</v>
          </cell>
        </row>
        <row r="72">
          <cell r="A72" t="str">
            <v>CLARKSVILLE</v>
          </cell>
          <cell r="B72" t="e">
            <v>#VALUE!</v>
          </cell>
          <cell r="C72" t="str">
            <v>WILLOW CREEK</v>
          </cell>
          <cell r="D72" t="str">
            <v>BAY MEADOWS</v>
          </cell>
          <cell r="E72" t="str">
            <v>FORT SEWARD</v>
          </cell>
          <cell r="F72" t="str">
            <v>BALFOUR</v>
          </cell>
          <cell r="I72" t="str">
            <v>PLEASANT GROVE</v>
          </cell>
        </row>
        <row r="73">
          <cell r="A73" t="str">
            <v>SANTA RITA</v>
          </cell>
          <cell r="B73" t="str">
            <v>LAWRENCE</v>
          </cell>
          <cell r="C73" t="str">
            <v>WILLOW CREEK</v>
          </cell>
          <cell r="D73" t="str">
            <v>BELMONT</v>
          </cell>
          <cell r="E73" t="str">
            <v>FORT SEWARD</v>
          </cell>
          <cell r="F73" t="str">
            <v>PINEDALE</v>
          </cell>
          <cell r="I73" t="str">
            <v>SUMMIT</v>
          </cell>
        </row>
        <row r="74">
          <cell r="A74" t="str">
            <v>SANTA RITA</v>
          </cell>
          <cell r="B74" t="str">
            <v>LIVINGSTON</v>
          </cell>
          <cell r="C74" t="str">
            <v>WILLOWS A</v>
          </cell>
          <cell r="D74" t="str">
            <v>EL CAPITAN</v>
          </cell>
          <cell r="E74" t="str">
            <v>FORT SEWARD</v>
          </cell>
          <cell r="F74" t="str">
            <v>BERESFORD</v>
          </cell>
          <cell r="I74" t="str">
            <v>JANES CREEK</v>
          </cell>
        </row>
        <row r="75">
          <cell r="A75" t="str">
            <v>SANTA RITA</v>
          </cell>
          <cell r="B75" t="str">
            <v>LOS COCHES</v>
          </cell>
          <cell r="C75" t="str">
            <v>WILSON</v>
          </cell>
          <cell r="D75" t="str">
            <v>EL CAPITAN</v>
          </cell>
          <cell r="E75" t="str">
            <v>FORT SEWARD</v>
          </cell>
          <cell r="F75" t="str">
            <v>BERESFORD</v>
          </cell>
          <cell r="I75" t="str">
            <v>CARUTHERS</v>
          </cell>
        </row>
        <row r="76">
          <cell r="A76" t="str">
            <v>GARCIA</v>
          </cell>
          <cell r="B76" t="str">
            <v>LOW GAP</v>
          </cell>
          <cell r="C76" t="str">
            <v>WILSON</v>
          </cell>
          <cell r="D76" t="str">
            <v>EL NIDO</v>
          </cell>
          <cell r="E76" t="str">
            <v>FRUITLAND</v>
          </cell>
          <cell r="F76" t="str">
            <v>HICKS</v>
          </cell>
          <cell r="I76" t="str">
            <v>CLOVIS</v>
          </cell>
        </row>
        <row r="77">
          <cell r="A77" t="str">
            <v>GARCIA</v>
          </cell>
          <cell r="B77" t="str">
            <v>MADERA</v>
          </cell>
          <cell r="C77" t="str">
            <v>WILSON</v>
          </cell>
          <cell r="D77" t="str">
            <v>CASCADE</v>
          </cell>
          <cell r="E77" t="str">
            <v>FRUITLAND</v>
          </cell>
          <cell r="F77" t="str">
            <v>HICKS</v>
          </cell>
          <cell r="I77" t="str">
            <v>COARSEGOLD</v>
          </cell>
        </row>
        <row r="78">
          <cell r="A78" t="str">
            <v>PEASE</v>
          </cell>
          <cell r="B78" t="str">
            <v>MADERA</v>
          </cell>
          <cell r="C78" t="str">
            <v>WINTERS</v>
          </cell>
          <cell r="D78" t="str">
            <v>CASCADE</v>
          </cell>
          <cell r="E78" t="str">
            <v>FRUITLAND</v>
          </cell>
          <cell r="F78" t="str">
            <v>ROSSMOOR</v>
          </cell>
          <cell r="I78" t="str">
            <v>RAINBOW</v>
          </cell>
        </row>
        <row r="79">
          <cell r="A79" t="str">
            <v>WILLIAMS</v>
          </cell>
          <cell r="B79" t="str">
            <v>MANTECA</v>
          </cell>
          <cell r="C79" t="str">
            <v>WOODLAND</v>
          </cell>
          <cell r="D79" t="str">
            <v>EDES</v>
          </cell>
          <cell r="E79" t="str">
            <v>FRUITLAND</v>
          </cell>
          <cell r="F79" t="str">
            <v>ROSSMOOR</v>
          </cell>
          <cell r="I79" t="str">
            <v>SAND CREEK</v>
          </cell>
        </row>
        <row r="80">
          <cell r="A80" t="str">
            <v>GEYSERVILLE</v>
          </cell>
          <cell r="B80" t="str">
            <v>MANTECA</v>
          </cell>
          <cell r="C80" t="str">
            <v>WOODLAND</v>
          </cell>
          <cell r="D80" t="str">
            <v>CORNING</v>
          </cell>
          <cell r="E80" t="str">
            <v>FRUITLAND</v>
          </cell>
          <cell r="F80" t="str">
            <v>HICKS</v>
          </cell>
          <cell r="I80" t="str">
            <v>DUMBARTON</v>
          </cell>
        </row>
        <row r="81">
          <cell r="A81" t="str">
            <v>GEYSERVILLE</v>
          </cell>
          <cell r="B81" t="str">
            <v>MAPLE CREEK</v>
          </cell>
          <cell r="C81" t="str">
            <v>WOODLAND</v>
          </cell>
          <cell r="D81" t="str">
            <v>CASTRO VALLEY</v>
          </cell>
          <cell r="E81" t="str">
            <v>FRUITLAND</v>
          </cell>
          <cell r="F81" t="str">
            <v>PINEDALE</v>
          </cell>
          <cell r="I81" t="e">
            <v>#VALUE!</v>
          </cell>
        </row>
        <row r="82">
          <cell r="A82" t="str">
            <v>PEASE</v>
          </cell>
          <cell r="B82" t="str">
            <v>MARYSVILLE</v>
          </cell>
          <cell r="C82" t="str">
            <v>WOODLAND</v>
          </cell>
          <cell r="D82" t="str">
            <v>CASTRO VALLEY</v>
          </cell>
          <cell r="E82" t="str">
            <v>FRUITLAND</v>
          </cell>
          <cell r="F82" t="str">
            <v>NORIEGA</v>
          </cell>
          <cell r="I82" t="str">
            <v>CANAL</v>
          </cell>
        </row>
        <row r="83">
          <cell r="A83" t="str">
            <v>BRUNSWICK</v>
          </cell>
          <cell r="B83" t="str">
            <v>PETALUMA C</v>
          </cell>
          <cell r="C83" t="str">
            <v>WOODLAND</v>
          </cell>
          <cell r="D83" t="str">
            <v>EL PECO</v>
          </cell>
          <cell r="E83" t="str">
            <v>FRUITLAND</v>
          </cell>
          <cell r="F83" t="str">
            <v>NORIEGA</v>
          </cell>
          <cell r="I83" t="str">
            <v>GUSTINE</v>
          </cell>
        </row>
        <row r="84">
          <cell r="A84" t="str">
            <v>WEST SACRAMENTO</v>
          </cell>
          <cell r="B84" t="str">
            <v>NEWMAN</v>
          </cell>
          <cell r="C84" t="str">
            <v>WOODLAND</v>
          </cell>
          <cell r="D84" t="str">
            <v>FREMONT</v>
          </cell>
          <cell r="E84" t="str">
            <v>FRUITLAND</v>
          </cell>
          <cell r="F84" t="str">
            <v>NORIEGA</v>
          </cell>
          <cell r="I84" t="str">
            <v>NEWMAN</v>
          </cell>
        </row>
        <row r="85">
          <cell r="A85" t="str">
            <v>OLD RIVER</v>
          </cell>
          <cell r="B85" t="str">
            <v>NORTH BRANCH</v>
          </cell>
          <cell r="C85" t="str">
            <v>WOODLAND</v>
          </cell>
          <cell r="D85" t="str">
            <v>CASTRO VALLEY</v>
          </cell>
          <cell r="E85" t="str">
            <v>FAIRHAVEN</v>
          </cell>
          <cell r="F85" t="str">
            <v>NORIEGA</v>
          </cell>
          <cell r="I85" t="str">
            <v>SANTA NELLA</v>
          </cell>
        </row>
        <row r="86">
          <cell r="A86" t="str">
            <v>CONTRA COSTA</v>
          </cell>
          <cell r="B86" t="str">
            <v>ORO LOMA</v>
          </cell>
          <cell r="C86" t="str">
            <v>WOODLAND</v>
          </cell>
          <cell r="D86" t="str">
            <v>GRANT</v>
          </cell>
          <cell r="E86" t="str">
            <v>GARBERVILLE</v>
          </cell>
          <cell r="F86" t="str">
            <v>BELMONT</v>
          </cell>
          <cell r="I86" t="str">
            <v>WRIGHT</v>
          </cell>
        </row>
        <row r="87">
          <cell r="A87" t="str">
            <v>WOODLAND</v>
          </cell>
          <cell r="B87" t="str">
            <v>PINE GROVE</v>
          </cell>
          <cell r="C87" t="str">
            <v>WOODLAND</v>
          </cell>
          <cell r="D87" t="str">
            <v>JARVIS</v>
          </cell>
          <cell r="E87" t="str">
            <v>GARBERVILLE</v>
          </cell>
          <cell r="F87" t="str">
            <v>CRUSHER</v>
          </cell>
          <cell r="I87" t="str">
            <v>SAN FRAN K</v>
          </cell>
        </row>
        <row r="88">
          <cell r="A88" t="str">
            <v>TASSAJARA</v>
          </cell>
          <cell r="B88" t="str">
            <v>PLACER</v>
          </cell>
          <cell r="C88" t="str">
            <v>WOODWARD</v>
          </cell>
          <cell r="D88" t="str">
            <v>LAS POSITAS</v>
          </cell>
          <cell r="E88" t="str">
            <v>GARBERVILLE</v>
          </cell>
          <cell r="F88" t="str">
            <v>PINEDALE</v>
          </cell>
          <cell r="I88" t="str">
            <v>SAN FRAN A (POTRERO PP)</v>
          </cell>
        </row>
        <row r="89">
          <cell r="A89" t="str">
            <v>MILPITAS</v>
          </cell>
          <cell r="B89" t="str">
            <v>RAWSON</v>
          </cell>
          <cell r="C89" t="str">
            <v>WOODWARD</v>
          </cell>
          <cell r="D89" t="str">
            <v>LAS POSITAS</v>
          </cell>
          <cell r="E89" t="str">
            <v>GARBERVILLE</v>
          </cell>
          <cell r="F89" t="str">
            <v>VIERRA</v>
          </cell>
          <cell r="I89" t="e">
            <v>#VALUE!</v>
          </cell>
        </row>
        <row r="90">
          <cell r="A90" t="str">
            <v>DIXON LANDING</v>
          </cell>
          <cell r="B90" t="str">
            <v>RIO BRAVO</v>
          </cell>
          <cell r="C90" t="str">
            <v>WOODWARD</v>
          </cell>
          <cell r="D90" t="str">
            <v>RADUM</v>
          </cell>
          <cell r="E90" t="str">
            <v>GARBERVILLE</v>
          </cell>
          <cell r="F90" t="str">
            <v>GRANT</v>
          </cell>
          <cell r="I90" t="str">
            <v>MOSCONE</v>
          </cell>
        </row>
        <row r="91">
          <cell r="A91" t="str">
            <v>GIFFEN</v>
          </cell>
          <cell r="B91" t="str">
            <v>RIVERBANK</v>
          </cell>
          <cell r="C91" t="str">
            <v>WOLFE</v>
          </cell>
          <cell r="D91" t="str">
            <v>RED BLUFF</v>
          </cell>
          <cell r="E91" t="str">
            <v>GARBERVILLE</v>
          </cell>
          <cell r="F91" t="str">
            <v>BAYWOOD</v>
          </cell>
          <cell r="I91" t="str">
            <v>SNEATH LANE</v>
          </cell>
        </row>
        <row r="92">
          <cell r="A92" t="str">
            <v>SAN JOSE B</v>
          </cell>
          <cell r="B92" t="str">
            <v>TERMINOUS</v>
          </cell>
          <cell r="C92" t="str">
            <v>WOLFE</v>
          </cell>
          <cell r="D92" t="str">
            <v>CALFLAX</v>
          </cell>
          <cell r="E92" t="str">
            <v>GARBERVILLE</v>
          </cell>
          <cell r="F92" t="str">
            <v>MERIDIAN</v>
          </cell>
          <cell r="I92" t="str">
            <v>SAN ANDREAS</v>
          </cell>
        </row>
        <row r="93">
          <cell r="A93" t="str">
            <v>GIFFEN</v>
          </cell>
          <cell r="B93" t="str">
            <v>SAN ARDO</v>
          </cell>
          <cell r="C93" t="str">
            <v>WOLFE</v>
          </cell>
          <cell r="D93" t="str">
            <v>CANTUA</v>
          </cell>
          <cell r="E93" t="str">
            <v>GARBERVILLE</v>
          </cell>
          <cell r="F93" t="str">
            <v>MERIDIAN</v>
          </cell>
          <cell r="I93" t="str">
            <v>MONTEREY</v>
          </cell>
        </row>
        <row r="94">
          <cell r="A94" t="str">
            <v>GIFFEN</v>
          </cell>
          <cell r="B94" t="str">
            <v>SAN BERNARD</v>
          </cell>
          <cell r="C94" t="str">
            <v>WOLFE</v>
          </cell>
          <cell r="D94" t="str">
            <v>SAN LEANDRO U</v>
          </cell>
          <cell r="E94" t="str">
            <v>HARRIS</v>
          </cell>
          <cell r="F94" t="str">
            <v>RINCON</v>
          </cell>
          <cell r="I94" t="str">
            <v>PERRY</v>
          </cell>
        </row>
        <row r="95">
          <cell r="A95" t="str">
            <v>FREMONT</v>
          </cell>
          <cell r="B95" t="str">
            <v>SAN CARLOS</v>
          </cell>
          <cell r="C95" t="str">
            <v>WOLFE</v>
          </cell>
          <cell r="D95" t="str">
            <v>SAN LEANDRO U</v>
          </cell>
          <cell r="E95" t="str">
            <v>HARRIS</v>
          </cell>
          <cell r="F95" t="str">
            <v>SIXTH AVE</v>
          </cell>
          <cell r="I95" t="str">
            <v>SANTA YNEZ</v>
          </cell>
        </row>
        <row r="96">
          <cell r="A96" t="str">
            <v>LAS PALMAS</v>
          </cell>
          <cell r="B96" t="str">
            <v>SAN CARLOS</v>
          </cell>
          <cell r="C96" t="str">
            <v>WOLFE</v>
          </cell>
          <cell r="D96" t="str">
            <v>COALINGA #2</v>
          </cell>
          <cell r="E96" t="str">
            <v>HARRIS</v>
          </cell>
          <cell r="F96" t="str">
            <v>SIXTH AVE</v>
          </cell>
          <cell r="I96" t="str">
            <v>PALMER</v>
          </cell>
        </row>
        <row r="97">
          <cell r="A97" t="str">
            <v>GLENWOOD</v>
          </cell>
          <cell r="B97" t="str">
            <v>SAN CARLOS</v>
          </cell>
          <cell r="C97" t="str">
            <v>WOLFE</v>
          </cell>
          <cell r="D97" t="str">
            <v>GUERNSEY</v>
          </cell>
          <cell r="E97" t="str">
            <v>HARRIS</v>
          </cell>
          <cell r="F97" t="str">
            <v>SIXTH AVE</v>
          </cell>
          <cell r="I97" t="str">
            <v>BELLE HAVEN</v>
          </cell>
        </row>
        <row r="98">
          <cell r="A98" t="str">
            <v>GILL</v>
          </cell>
          <cell r="B98" t="str">
            <v>SAN CARLOS</v>
          </cell>
          <cell r="C98" t="str">
            <v>WOLFE</v>
          </cell>
          <cell r="D98" t="str">
            <v>GIFFEN</v>
          </cell>
          <cell r="E98" t="str">
            <v>HARRIS</v>
          </cell>
          <cell r="F98" t="str">
            <v>FITCH MTN</v>
          </cell>
          <cell r="I98" t="str">
            <v>CAROLANDS</v>
          </cell>
        </row>
        <row r="99">
          <cell r="A99" t="str">
            <v>PEABODY</v>
          </cell>
          <cell r="B99" t="e">
            <v>#VALUE!</v>
          </cell>
          <cell r="C99" t="str">
            <v>WARD</v>
          </cell>
          <cell r="D99" t="str">
            <v>DOLAN RD</v>
          </cell>
          <cell r="E99" t="str">
            <v>HARRIS</v>
          </cell>
          <cell r="I99" t="str">
            <v>HALF MOON BAY</v>
          </cell>
        </row>
        <row r="100">
          <cell r="A100" t="str">
            <v>GILL</v>
          </cell>
          <cell r="B100" t="str">
            <v>SANTA RITA</v>
          </cell>
          <cell r="C100" t="str">
            <v>WRIGHT</v>
          </cell>
          <cell r="D100" t="str">
            <v>VINEYARD</v>
          </cell>
          <cell r="E100" t="str">
            <v>HOOPA</v>
          </cell>
          <cell r="I100" t="str">
            <v>RALSTON</v>
          </cell>
        </row>
        <row r="101">
          <cell r="A101" t="str">
            <v>VACAVILLE</v>
          </cell>
          <cell r="B101" t="str">
            <v>SMYRNA</v>
          </cell>
          <cell r="C101" t="str">
            <v>WESTPARK</v>
          </cell>
          <cell r="D101" t="str">
            <v>VALLECITOS</v>
          </cell>
          <cell r="E101" t="str">
            <v>HOOPA</v>
          </cell>
          <cell r="I101" t="str">
            <v>CHALLENGE</v>
          </cell>
        </row>
        <row r="102">
          <cell r="A102" t="str">
            <v>CLARKSVILLE</v>
          </cell>
          <cell r="B102" t="str">
            <v>TAR FLAT</v>
          </cell>
          <cell r="C102" t="str">
            <v>WESTPARK</v>
          </cell>
          <cell r="D102" t="str">
            <v>HURON</v>
          </cell>
          <cell r="E102" t="str">
            <v>HOOPA</v>
          </cell>
          <cell r="I102" t="str">
            <v>CHICO A</v>
          </cell>
        </row>
        <row r="103">
          <cell r="A103" t="str">
            <v>GOOSE LAKE</v>
          </cell>
          <cell r="B103" t="str">
            <v>TAR FLAT</v>
          </cell>
          <cell r="C103" t="str">
            <v>WESTPARK</v>
          </cell>
          <cell r="D103" t="str">
            <v>JACOBS CORNER</v>
          </cell>
          <cell r="E103" t="str">
            <v>HOOPA</v>
          </cell>
          <cell r="I103" t="str">
            <v>CHICO B</v>
          </cell>
        </row>
        <row r="104">
          <cell r="A104" t="str">
            <v>BUTTE</v>
          </cell>
          <cell r="B104" t="str">
            <v>TEJON</v>
          </cell>
          <cell r="C104" t="str">
            <v>WATSONVILLE</v>
          </cell>
          <cell r="D104" t="str">
            <v>JACOBS CORNER</v>
          </cell>
          <cell r="E104" t="e">
            <v>#VALUE!</v>
          </cell>
          <cell r="I104" t="str">
            <v>ESQUON</v>
          </cell>
        </row>
        <row r="105">
          <cell r="A105" t="str">
            <v>GRASS VALLEY</v>
          </cell>
          <cell r="B105" t="str">
            <v>VASCO</v>
          </cell>
          <cell r="C105" t="str">
            <v>YOSEMITE PARK</v>
          </cell>
          <cell r="D105" t="str">
            <v>KETTLEMAN HILLS</v>
          </cell>
          <cell r="E105" t="e">
            <v>#VALUE!</v>
          </cell>
          <cell r="I105" t="str">
            <v>LIVE OAK</v>
          </cell>
        </row>
        <row r="106">
          <cell r="A106" t="str">
            <v>FAMOSO</v>
          </cell>
          <cell r="B106" t="str">
            <v>VASCO</v>
          </cell>
          <cell r="C106" t="str">
            <v>YOSEMITE</v>
          </cell>
          <cell r="D106" t="str">
            <v>LEMOORE</v>
          </cell>
          <cell r="E106" t="e">
            <v>#VALUE!</v>
          </cell>
          <cell r="I106" t="str">
            <v>ORLAND B</v>
          </cell>
        </row>
        <row r="107">
          <cell r="A107" t="str">
            <v>STOCKDALE</v>
          </cell>
          <cell r="B107" t="str">
            <v>WASCO</v>
          </cell>
          <cell r="C107" t="str">
            <v>YOSEMITE</v>
          </cell>
          <cell r="D107" t="str">
            <v>LE GRAND</v>
          </cell>
          <cell r="E107" t="e">
            <v>#VALUE!</v>
          </cell>
          <cell r="I107" t="str">
            <v>ORO FINO</v>
          </cell>
        </row>
        <row r="108">
          <cell r="A108" t="str">
            <v>PAUL SWEET</v>
          </cell>
          <cell r="B108" t="str">
            <v>ZAMORA</v>
          </cell>
          <cell r="C108" t="str">
            <v>YOSEMITE</v>
          </cell>
          <cell r="D108" t="str">
            <v>GATES</v>
          </cell>
          <cell r="E108" t="str">
            <v>SWIFT</v>
          </cell>
          <cell r="I108" t="str">
            <v>SYCAMORE CREEK</v>
          </cell>
        </row>
        <row r="109">
          <cell r="A109" t="str">
            <v>BORDEN</v>
          </cell>
          <cell r="B109" t="str">
            <v>KNIGHTS LANDING</v>
          </cell>
          <cell r="C109" t="str">
            <v>NEWARK</v>
          </cell>
          <cell r="D109" t="str">
            <v>EL PATIO</v>
          </cell>
          <cell r="E109" t="str">
            <v>HOPLAND</v>
          </cell>
          <cell r="I109" t="str">
            <v>ANNAPOLIS</v>
          </cell>
        </row>
        <row r="110">
          <cell r="A110" t="str">
            <v>MIDDLETOWN</v>
          </cell>
          <cell r="B110" t="str">
            <v>LAKEVIEW</v>
          </cell>
          <cell r="C110" t="str">
            <v>NEWARK</v>
          </cell>
          <cell r="D110" t="str">
            <v>EL PATIO</v>
          </cell>
          <cell r="E110" t="str">
            <v>HOPLAND</v>
          </cell>
          <cell r="I110" t="str">
            <v>BIG RIVER</v>
          </cell>
        </row>
        <row r="111">
          <cell r="A111" t="str">
            <v>HOPLAND</v>
          </cell>
          <cell r="B111" t="str">
            <v>LAYTONVILLE</v>
          </cell>
          <cell r="C111" t="str">
            <v>NEWARK</v>
          </cell>
          <cell r="D111" t="str">
            <v>EL PATIO</v>
          </cell>
          <cell r="E111" t="str">
            <v>HOPLAND</v>
          </cell>
          <cell r="I111" t="str">
            <v>FORT BRAGG A</v>
          </cell>
        </row>
        <row r="112">
          <cell r="A112" t="str">
            <v>HOPLAND</v>
          </cell>
          <cell r="B112" t="str">
            <v>MABURY</v>
          </cell>
          <cell r="C112" t="str">
            <v>NEWARK DIST</v>
          </cell>
          <cell r="D112" t="str">
            <v>LAWRENCE</v>
          </cell>
          <cell r="E112" t="str">
            <v>HOPLAND</v>
          </cell>
          <cell r="I112" t="str">
            <v>HIGHLANDS</v>
          </cell>
        </row>
        <row r="113">
          <cell r="A113" t="str">
            <v>HOPLAND</v>
          </cell>
          <cell r="B113" t="str">
            <v>MENDOCINO</v>
          </cell>
          <cell r="C113" t="str">
            <v>NEWARK DIST</v>
          </cell>
          <cell r="D113" t="str">
            <v>LAWRENCE</v>
          </cell>
          <cell r="E113" t="str">
            <v>HOPLAND</v>
          </cell>
          <cell r="I113" t="str">
            <v>LUCERNE</v>
          </cell>
        </row>
        <row r="114">
          <cell r="A114" t="str">
            <v>HALF MOON BAY</v>
          </cell>
          <cell r="B114" t="str">
            <v>PEORIA</v>
          </cell>
          <cell r="C114" t="str">
            <v>NEWARK DIST</v>
          </cell>
          <cell r="D114" t="str">
            <v>LAWRENCE</v>
          </cell>
          <cell r="E114" t="str">
            <v>ANNAPOLIS</v>
          </cell>
          <cell r="I114" t="str">
            <v>PHILO</v>
          </cell>
        </row>
        <row r="115">
          <cell r="A115" t="str">
            <v>AUBERRY</v>
          </cell>
          <cell r="B115" t="str">
            <v>SAN MATEO</v>
          </cell>
          <cell r="C115" t="str">
            <v>NEWARK DIST</v>
          </cell>
          <cell r="D115" t="str">
            <v>LOCKHEED #1</v>
          </cell>
          <cell r="E115" t="str">
            <v>ANNAPOLIS</v>
          </cell>
          <cell r="I115" t="str">
            <v>REDBUD</v>
          </cell>
        </row>
        <row r="116">
          <cell r="A116" t="str">
            <v>HAMILTON A</v>
          </cell>
          <cell r="B116" t="str">
            <v>STAGG</v>
          </cell>
          <cell r="C116" t="str">
            <v>NEWARK DIST</v>
          </cell>
          <cell r="D116" t="str">
            <v>LOCKHEED #1</v>
          </cell>
          <cell r="E116" t="str">
            <v>ANNAPOLIS</v>
          </cell>
          <cell r="I116" t="str">
            <v>UKIAH</v>
          </cell>
        </row>
        <row r="117">
          <cell r="A117" t="str">
            <v>HAMILTON A</v>
          </cell>
          <cell r="B117" t="str">
            <v>CADET</v>
          </cell>
          <cell r="C117" t="str">
            <v>NEWARK DIST</v>
          </cell>
          <cell r="D117" t="str">
            <v>LOCKHEED #1</v>
          </cell>
          <cell r="E117" t="str">
            <v>BIG RIVER</v>
          </cell>
          <cell r="I117" t="str">
            <v>SUISUN</v>
          </cell>
        </row>
        <row r="118">
          <cell r="A118" t="str">
            <v>EVERGREEN</v>
          </cell>
          <cell r="B118" t="str">
            <v>COVELO</v>
          </cell>
          <cell r="C118" t="str">
            <v>NEWARK DIST</v>
          </cell>
          <cell r="D118" t="str">
            <v>LOCKHEED #2</v>
          </cell>
          <cell r="E118" t="str">
            <v>BIG RIVER</v>
          </cell>
          <cell r="I118" t="str">
            <v>WEST SACRAMENTO</v>
          </cell>
        </row>
        <row r="119">
          <cell r="A119" t="str">
            <v>ORO LOMA</v>
          </cell>
          <cell r="B119" t="str">
            <v>EEL RIVER</v>
          </cell>
          <cell r="C119" t="str">
            <v>NEWARK DIST</v>
          </cell>
          <cell r="D119" t="str">
            <v>LOCKHEED #2</v>
          </cell>
          <cell r="E119" t="str">
            <v>BIG RIVER</v>
          </cell>
          <cell r="I119" t="str">
            <v>COALINGA #1</v>
          </cell>
        </row>
        <row r="120">
          <cell r="A120" t="str">
            <v>ORO LOMA</v>
          </cell>
          <cell r="B120" t="str">
            <v>OLD KEARNEY</v>
          </cell>
          <cell r="C120" t="str">
            <v>NEWARK DIST</v>
          </cell>
          <cell r="D120" t="str">
            <v>LOS ALTOS</v>
          </cell>
          <cell r="E120" t="str">
            <v>BIG RIVER</v>
          </cell>
          <cell r="I120" t="str">
            <v>LEMOORE</v>
          </cell>
        </row>
        <row r="121">
          <cell r="A121" t="str">
            <v>ORO LOMA</v>
          </cell>
          <cell r="B121" t="str">
            <v>LOYOLA</v>
          </cell>
          <cell r="C121" t="str">
            <v>NEWARK DIST</v>
          </cell>
          <cell r="D121" t="str">
            <v>LOS ALTOS</v>
          </cell>
          <cell r="E121" t="str">
            <v>BIG RIVER</v>
          </cell>
          <cell r="I121" t="str">
            <v>BEAR VALLEY</v>
          </cell>
        </row>
        <row r="122">
          <cell r="A122" t="str">
            <v>SOBRANTE</v>
          </cell>
          <cell r="B122" t="str">
            <v>PEACHTON</v>
          </cell>
          <cell r="C122" t="str">
            <v>NEWARK DIST</v>
          </cell>
          <cell r="D122" t="str">
            <v>LOS ALTOS</v>
          </cell>
          <cell r="E122" t="str">
            <v>BIG RIVER</v>
          </cell>
          <cell r="I122" t="str">
            <v>EL PECO</v>
          </cell>
        </row>
        <row r="123">
          <cell r="A123" t="str">
            <v>HARTER</v>
          </cell>
          <cell r="B123" t="str">
            <v>TRES PINOS</v>
          </cell>
          <cell r="C123" t="str">
            <v>NEWARK DIST</v>
          </cell>
          <cell r="D123" t="str">
            <v>LOS GATOS</v>
          </cell>
          <cell r="E123" t="str">
            <v>BIG RIVER</v>
          </cell>
          <cell r="I123" t="str">
            <v>SHARON</v>
          </cell>
        </row>
        <row r="124">
          <cell r="A124" t="str">
            <v>BELMONT</v>
          </cell>
          <cell r="B124" t="str">
            <v>BASALT</v>
          </cell>
          <cell r="C124" t="str">
            <v>NEWARK DIST</v>
          </cell>
          <cell r="D124" t="str">
            <v>LOS GATOS</v>
          </cell>
          <cell r="E124" t="str">
            <v>CALPELLA</v>
          </cell>
          <cell r="I124" t="str">
            <v>BRITTON</v>
          </cell>
        </row>
        <row r="125">
          <cell r="A125" t="str">
            <v>FMC</v>
          </cell>
          <cell r="B125" t="str">
            <v>RIDGE</v>
          </cell>
          <cell r="C125" t="str">
            <v>NEWARK DIST</v>
          </cell>
          <cell r="D125" t="str">
            <v>LOYOLA</v>
          </cell>
          <cell r="E125" t="str">
            <v>CALPELLA</v>
          </cell>
          <cell r="I125" t="str">
            <v>STELLING</v>
          </cell>
        </row>
        <row r="126">
          <cell r="A126" t="str">
            <v>AUBERRY</v>
          </cell>
          <cell r="B126" t="str">
            <v>NEWBURG</v>
          </cell>
          <cell r="C126" t="str">
            <v>NEWARK DIST</v>
          </cell>
          <cell r="D126" t="str">
            <v>LOYOLA</v>
          </cell>
          <cell r="E126" t="str">
            <v>CALPELLA</v>
          </cell>
          <cell r="I126" t="str">
            <v>WHISMAN</v>
          </cell>
        </row>
        <row r="127">
          <cell r="A127" t="str">
            <v>FREMONT</v>
          </cell>
          <cell r="B127" t="str">
            <v>NEWBURG</v>
          </cell>
          <cell r="C127" t="str">
            <v>NEWARK DIST</v>
          </cell>
          <cell r="D127" t="str">
            <v>MOUNTAIN VIEW</v>
          </cell>
          <cell r="E127" t="str">
            <v>CALPELLA</v>
          </cell>
          <cell r="I127" t="str">
            <v>IONE</v>
          </cell>
        </row>
        <row r="128">
          <cell r="A128" t="str">
            <v>MONROE</v>
          </cell>
          <cell r="B128" t="str">
            <v>PETALUMA A</v>
          </cell>
          <cell r="C128" t="str">
            <v>NEWARK DIST</v>
          </cell>
          <cell r="D128" t="str">
            <v>MOUNTAIN VIEW</v>
          </cell>
          <cell r="E128" t="str">
            <v>CALPELLA</v>
          </cell>
          <cell r="I128" t="str">
            <v>STONE CORRAL</v>
          </cell>
        </row>
        <row r="129">
          <cell r="A129" t="str">
            <v>FULTON</v>
          </cell>
          <cell r="B129" t="str">
            <v>HAMILTON BRANCH</v>
          </cell>
          <cell r="C129" t="str">
            <v>NEWARK DIST</v>
          </cell>
          <cell r="D129" t="str">
            <v>MOUNTAIN VIEW</v>
          </cell>
          <cell r="E129" t="str">
            <v>CALPELLA</v>
          </cell>
          <cell r="I129" t="str">
            <v>SHREDDER</v>
          </cell>
        </row>
        <row r="130">
          <cell r="A130" t="str">
            <v>HILLSDALE</v>
          </cell>
          <cell r="B130" t="str">
            <v>MI-WUK</v>
          </cell>
          <cell r="C130" t="str">
            <v>ZACA</v>
          </cell>
          <cell r="D130" t="str">
            <v>MOUNTAIN VIEW</v>
          </cell>
          <cell r="E130" t="str">
            <v>CLEAR LAKE</v>
          </cell>
          <cell r="I130" t="str">
            <v>FORESTHILL</v>
          </cell>
        </row>
        <row r="131">
          <cell r="A131" t="str">
            <v>HILLSDALE</v>
          </cell>
          <cell r="B131" t="str">
            <v>MI-WUK</v>
          </cell>
          <cell r="C131" t="str">
            <v>SCHINDLER</v>
          </cell>
          <cell r="D131" t="str">
            <v>MOUNTAIN VIEW</v>
          </cell>
          <cell r="E131" t="str">
            <v>CLEAR LAKE</v>
          </cell>
          <cell r="I131" t="str">
            <v>LIVERMORE</v>
          </cell>
        </row>
        <row r="132">
          <cell r="A132" t="str">
            <v>HOLLYWOOD</v>
          </cell>
          <cell r="B132" t="str">
            <v>MI-WUK</v>
          </cell>
          <cell r="C132" t="str">
            <v>SCHINDLER</v>
          </cell>
          <cell r="D132" t="str">
            <v>SARATOGA</v>
          </cell>
          <cell r="E132" t="str">
            <v>CLEAR LAKE</v>
          </cell>
          <cell r="I132" t="str">
            <v>BANGOR</v>
          </cell>
        </row>
        <row r="133">
          <cell r="A133" t="str">
            <v>FROGTOWN</v>
          </cell>
          <cell r="B133" t="str">
            <v>MONTEREY</v>
          </cell>
          <cell r="C133" t="str">
            <v>BURLINGAME</v>
          </cell>
          <cell r="D133" t="str">
            <v>SARATOGA</v>
          </cell>
          <cell r="E133" t="str">
            <v>CLEAR LAKE</v>
          </cell>
          <cell r="I133" t="str">
            <v>VINEYARD</v>
          </cell>
        </row>
        <row r="134">
          <cell r="A134" t="str">
            <v>DUNBAR</v>
          </cell>
          <cell r="B134" t="str">
            <v>MONTEREY</v>
          </cell>
          <cell r="C134" t="str">
            <v>RESERVE OIL</v>
          </cell>
          <cell r="D134" t="str">
            <v>STELLING</v>
          </cell>
          <cell r="E134" t="str">
            <v>CLEAR LAKE</v>
          </cell>
          <cell r="I134" t="str">
            <v>SANTA RITA</v>
          </cell>
        </row>
        <row r="135">
          <cell r="A135" t="str">
            <v>EL CAPITAN</v>
          </cell>
          <cell r="B135" t="str">
            <v>MONTEREY</v>
          </cell>
          <cell r="C135" t="str">
            <v>OAKLAND D</v>
          </cell>
          <cell r="D135" t="str">
            <v>STELLING</v>
          </cell>
          <cell r="E135" t="str">
            <v>CLEAR LAKE</v>
          </cell>
          <cell r="I135" t="str">
            <v>MAGUNDEN</v>
          </cell>
        </row>
        <row r="136">
          <cell r="A136" t="str">
            <v>HOOPA</v>
          </cell>
          <cell r="B136" t="str">
            <v>RIDGE</v>
          </cell>
          <cell r="C136" t="str">
            <v>TRIMBLE</v>
          </cell>
          <cell r="D136" t="str">
            <v>STELLING</v>
          </cell>
          <cell r="E136" t="str">
            <v>CLEAR LAKE</v>
          </cell>
          <cell r="I136" t="str">
            <v>NEWARK DIST</v>
          </cell>
        </row>
        <row r="137">
          <cell r="A137" t="str">
            <v>HOOPA</v>
          </cell>
          <cell r="B137" t="str">
            <v>OAKLAND D</v>
          </cell>
          <cell r="C137" t="str">
            <v>TRIMBLE</v>
          </cell>
          <cell r="D137" t="str">
            <v>STELLING</v>
          </cell>
          <cell r="E137" t="str">
            <v>CLEAR LAKE</v>
          </cell>
          <cell r="I137" t="str">
            <v>STOCKDALE</v>
          </cell>
        </row>
        <row r="138">
          <cell r="A138" t="str">
            <v>HOOPA</v>
          </cell>
          <cell r="B138" t="str">
            <v>OAKLAND D</v>
          </cell>
          <cell r="C138" t="str">
            <v>ATWATER</v>
          </cell>
          <cell r="D138" t="str">
            <v>STELLING</v>
          </cell>
          <cell r="E138" t="str">
            <v>CLEAR LAKE</v>
          </cell>
          <cell r="I138" t="str">
            <v>SMYRNA</v>
          </cell>
        </row>
        <row r="139">
          <cell r="A139" t="str">
            <v>FIGARDEN</v>
          </cell>
          <cell r="B139" t="str">
            <v>OAKLAND D</v>
          </cell>
          <cell r="C139" t="str">
            <v>NEWHALL</v>
          </cell>
          <cell r="D139" t="str">
            <v>WHISMAN</v>
          </cell>
          <cell r="E139" t="str">
            <v>CLEAR LAKE</v>
          </cell>
          <cell r="I139" t="e">
            <v>#VALUE!</v>
          </cell>
        </row>
        <row r="140">
          <cell r="A140" t="str">
            <v>FIGARDEN</v>
          </cell>
          <cell r="B140" t="str">
            <v>OAKLAND D</v>
          </cell>
          <cell r="C140" t="str">
            <v>BERKELEY F</v>
          </cell>
          <cell r="D140" t="str">
            <v>WHISMAN</v>
          </cell>
          <cell r="E140" t="str">
            <v>CLEAR LAKE</v>
          </cell>
          <cell r="I140" t="str">
            <v>DIXON LANDING</v>
          </cell>
        </row>
        <row r="141">
          <cell r="A141" t="str">
            <v>WEBER</v>
          </cell>
          <cell r="B141" t="str">
            <v>OAKLAND D</v>
          </cell>
          <cell r="C141" t="str">
            <v>PEACHTON</v>
          </cell>
          <cell r="D141" t="str">
            <v>WHISMAN</v>
          </cell>
          <cell r="E141" t="str">
            <v>CLEAR LAKE</v>
          </cell>
          <cell r="I141" t="str">
            <v>CADET</v>
          </cell>
        </row>
        <row r="142">
          <cell r="A142" t="str">
            <v>MONROE</v>
          </cell>
          <cell r="B142" t="str">
            <v>EL CAPITAN</v>
          </cell>
          <cell r="C142" t="str">
            <v>OTTER</v>
          </cell>
          <cell r="D142" t="str">
            <v>WHISMAN</v>
          </cell>
          <cell r="E142" t="str">
            <v>CLEAR LAKE</v>
          </cell>
          <cell r="I142" t="str">
            <v>COPUS</v>
          </cell>
        </row>
        <row r="143">
          <cell r="A143" t="str">
            <v>HARRINGTON</v>
          </cell>
          <cell r="B143" t="str">
            <v>EL CAPITAN</v>
          </cell>
          <cell r="C143" t="str">
            <v>SAN JOSE A</v>
          </cell>
          <cell r="D143" t="str">
            <v>WOLFE</v>
          </cell>
          <cell r="E143" t="str">
            <v>CLEAR LAKE</v>
          </cell>
          <cell r="I143" t="str">
            <v>NORCO</v>
          </cell>
        </row>
        <row r="144">
          <cell r="A144" t="str">
            <v>HARRINGTON</v>
          </cell>
          <cell r="B144" t="str">
            <v>FITCH MTN</v>
          </cell>
          <cell r="C144" t="str">
            <v>WALDO</v>
          </cell>
          <cell r="D144" t="str">
            <v>WOLFE</v>
          </cell>
          <cell r="E144" t="str">
            <v>CLEAR LAKE</v>
          </cell>
          <cell r="I144" t="str">
            <v>CHARCA</v>
          </cell>
        </row>
        <row r="145">
          <cell r="A145" t="str">
            <v>HARRINGTON</v>
          </cell>
          <cell r="B145" t="str">
            <v>FITCH MTN</v>
          </cell>
          <cell r="C145" t="str">
            <v>SAN MIGUEL</v>
          </cell>
          <cell r="D145" t="str">
            <v>CLOVERDALE</v>
          </cell>
          <cell r="E145" t="str">
            <v>CLEAR LAKE</v>
          </cell>
          <cell r="I145" t="str">
            <v>CORDELIA</v>
          </cell>
        </row>
        <row r="146">
          <cell r="A146" t="str">
            <v>HARTLEY</v>
          </cell>
          <cell r="B146" t="str">
            <v>RIDGE</v>
          </cell>
          <cell r="C146" t="str">
            <v>LAURELES</v>
          </cell>
          <cell r="D146" t="str">
            <v>ALTO</v>
          </cell>
          <cell r="E146" t="str">
            <v>COVELO</v>
          </cell>
          <cell r="I146" t="str">
            <v>MIRA VISTA</v>
          </cell>
        </row>
        <row r="147">
          <cell r="A147" t="str">
            <v>HURON</v>
          </cell>
          <cell r="B147" t="str">
            <v>RIDGE</v>
          </cell>
          <cell r="C147" t="str">
            <v>DEL MONTE</v>
          </cell>
          <cell r="D147" t="str">
            <v>COTATI</v>
          </cell>
          <cell r="E147" t="str">
            <v>ANNAPOLIS</v>
          </cell>
          <cell r="I147" t="str">
            <v>GUALALA</v>
          </cell>
        </row>
        <row r="148">
          <cell r="A148" t="str">
            <v>HURON</v>
          </cell>
          <cell r="B148" t="str">
            <v>RIDGE</v>
          </cell>
          <cell r="C148" t="str">
            <v>FORESTHILL</v>
          </cell>
          <cell r="D148" t="str">
            <v>LIVINGSTON</v>
          </cell>
          <cell r="E148" t="str">
            <v>ANNAPOLIS</v>
          </cell>
          <cell r="I148" t="str">
            <v>CALPELLA</v>
          </cell>
        </row>
        <row r="149">
          <cell r="A149" t="str">
            <v>INDIAN FLAT</v>
          </cell>
          <cell r="B149" t="str">
            <v>RIDGE</v>
          </cell>
          <cell r="C149" t="str">
            <v>FORESTHILL</v>
          </cell>
          <cell r="D149" t="str">
            <v>SAN FRAN A (POTRERO PP)</v>
          </cell>
          <cell r="E149" t="str">
            <v>ANNAPOLIS</v>
          </cell>
          <cell r="I149" t="str">
            <v>FRANKLIN</v>
          </cell>
        </row>
        <row r="150">
          <cell r="A150" t="str">
            <v>INDIAN FLAT</v>
          </cell>
          <cell r="B150" t="str">
            <v>SAN FRAN K</v>
          </cell>
          <cell r="C150" t="str">
            <v>VACA DIXON</v>
          </cell>
          <cell r="D150" t="str">
            <v>MADERA</v>
          </cell>
          <cell r="E150" t="str">
            <v>BIG RIVER</v>
          </cell>
          <cell r="I150" t="str">
            <v>MIDDLETOWN</v>
          </cell>
        </row>
        <row r="151">
          <cell r="A151" t="str">
            <v>JANES CREEK</v>
          </cell>
          <cell r="B151" t="str">
            <v>CHESTER</v>
          </cell>
          <cell r="C151" t="str">
            <v>SAN JOSE B</v>
          </cell>
          <cell r="D151" t="str">
            <v>SAN RAMON</v>
          </cell>
          <cell r="E151" t="str">
            <v>BIG RIVER</v>
          </cell>
          <cell r="I151" t="str">
            <v>CAMP EVERS</v>
          </cell>
        </row>
        <row r="152">
          <cell r="A152" t="str">
            <v>JAMESON</v>
          </cell>
          <cell r="B152" t="str">
            <v>CHESTER</v>
          </cell>
          <cell r="C152" t="str">
            <v>SAN JOSE B</v>
          </cell>
          <cell r="D152" t="str">
            <v>SAN RAMON</v>
          </cell>
          <cell r="E152" t="str">
            <v>CALPELLA</v>
          </cell>
          <cell r="I152" t="str">
            <v>MALAGA</v>
          </cell>
        </row>
        <row r="153">
          <cell r="A153" t="str">
            <v>JUDAH</v>
          </cell>
          <cell r="B153" t="str">
            <v>CHESTER</v>
          </cell>
          <cell r="C153" t="str">
            <v>TRIMBLE</v>
          </cell>
          <cell r="D153" t="str">
            <v>SAN RAMON</v>
          </cell>
          <cell r="E153" t="str">
            <v>CALPELLA</v>
          </cell>
          <cell r="I153" t="str">
            <v>SAN FRAN P(HUNTERS POINT)</v>
          </cell>
        </row>
        <row r="154">
          <cell r="A154" t="str">
            <v>JUDAH</v>
          </cell>
          <cell r="B154" t="str">
            <v>SAUSALITO</v>
          </cell>
          <cell r="C154" t="str">
            <v>DAVIS</v>
          </cell>
          <cell r="D154" t="str">
            <v>MI-WUK</v>
          </cell>
          <cell r="E154" t="str">
            <v>CALPELLA</v>
          </cell>
          <cell r="I154" t="str">
            <v>ACTON</v>
          </cell>
        </row>
        <row r="155">
          <cell r="A155" t="e">
            <v>#VALUE!</v>
          </cell>
          <cell r="B155" t="str">
            <v>SKAGGS ISLAND</v>
          </cell>
          <cell r="C155" t="str">
            <v>SANTA ROSA A</v>
          </cell>
          <cell r="D155" t="str">
            <v>STOREY</v>
          </cell>
          <cell r="E155" t="str">
            <v>CALPELLA</v>
          </cell>
          <cell r="I155" t="str">
            <v>BRENTWOOD</v>
          </cell>
        </row>
        <row r="156">
          <cell r="A156" t="e">
            <v>#VALUE!</v>
          </cell>
          <cell r="B156" t="str">
            <v>SKAGGS ISLAND</v>
          </cell>
          <cell r="C156" t="str">
            <v>WHISMAN</v>
          </cell>
          <cell r="D156" t="str">
            <v>COPPERMINE</v>
          </cell>
          <cell r="E156" t="str">
            <v>CLEAR LAKE</v>
          </cell>
          <cell r="I156" t="str">
            <v>STATION MA</v>
          </cell>
        </row>
        <row r="157">
          <cell r="A157" t="e">
            <v>#VALUE!</v>
          </cell>
          <cell r="B157" t="str">
            <v>SKAGGS ISLAND</v>
          </cell>
          <cell r="C157" t="str">
            <v>MADERA</v>
          </cell>
          <cell r="D157" t="str">
            <v>SAN FRAN Y (LARKIN)</v>
          </cell>
          <cell r="E157" t="str">
            <v>CLEAR LAKE</v>
          </cell>
          <cell r="I157" t="str">
            <v>REDWOOD CITY</v>
          </cell>
        </row>
        <row r="158">
          <cell r="A158" t="e">
            <v>#VALUE!</v>
          </cell>
          <cell r="B158" t="str">
            <v>INDIAN FLAT</v>
          </cell>
          <cell r="C158" t="str">
            <v>SAN MIGUEL</v>
          </cell>
          <cell r="D158" t="str">
            <v>SAN FRAN E</v>
          </cell>
          <cell r="E158" t="str">
            <v>CLEAR LAKE</v>
          </cell>
          <cell r="I158" t="str">
            <v>SAN FRAN G</v>
          </cell>
        </row>
        <row r="159">
          <cell r="A159" t="e">
            <v>#VALUE!</v>
          </cell>
          <cell r="B159" t="str">
            <v>GRAYS FLAT</v>
          </cell>
          <cell r="C159" t="str">
            <v>SAN FRAN Z (EMBARCADERO)</v>
          </cell>
          <cell r="D159" t="str">
            <v>DINUBA</v>
          </cell>
          <cell r="E159" t="str">
            <v>CLEAR LAKE</v>
          </cell>
          <cell r="I159" t="str">
            <v>YOSEMITE</v>
          </cell>
        </row>
        <row r="160">
          <cell r="A160" t="str">
            <v>KETTLEMAN HILLS</v>
          </cell>
          <cell r="B160" t="str">
            <v>GRAYS FLAT</v>
          </cell>
          <cell r="C160" t="str">
            <v>BRENTWOOD</v>
          </cell>
          <cell r="D160" t="str">
            <v>WILSON</v>
          </cell>
          <cell r="E160" t="str">
            <v>COVELO</v>
          </cell>
          <cell r="I160" t="str">
            <v>SAN FRAN F (MARINA)</v>
          </cell>
        </row>
        <row r="161">
          <cell r="A161" t="str">
            <v>KETTLEMAN HILLS</v>
          </cell>
          <cell r="B161" t="str">
            <v>HAMILTON BRANCH</v>
          </cell>
          <cell r="C161" t="str">
            <v>KINGSBURG</v>
          </cell>
          <cell r="D161" t="str">
            <v>SAN FRAN G</v>
          </cell>
          <cell r="E161" t="str">
            <v>COVELO</v>
          </cell>
          <cell r="I161" t="str">
            <v>HURON</v>
          </cell>
        </row>
        <row r="162">
          <cell r="A162" t="str">
            <v>KETTLEMAN HILLS</v>
          </cell>
          <cell r="B162" t="str">
            <v>HAMILTON BRANCH</v>
          </cell>
          <cell r="C162" t="str">
            <v>ASHLAN AVE</v>
          </cell>
          <cell r="D162" t="str">
            <v>CASTROVILLE</v>
          </cell>
          <cell r="E162" t="str">
            <v>ELK</v>
          </cell>
          <cell r="I162" t="str">
            <v>DEVILS DEN</v>
          </cell>
        </row>
        <row r="163">
          <cell r="A163" t="str">
            <v>CARBONA</v>
          </cell>
          <cell r="B163" t="str">
            <v>VINA</v>
          </cell>
          <cell r="C163" t="str">
            <v>BARTON</v>
          </cell>
          <cell r="D163" t="str">
            <v>GREEN VALLEY</v>
          </cell>
          <cell r="E163" t="str">
            <v>ELK</v>
          </cell>
          <cell r="I163" t="str">
            <v>BUENA VISTA</v>
          </cell>
        </row>
        <row r="164">
          <cell r="A164" t="str">
            <v>OLD KEARNEY</v>
          </cell>
          <cell r="B164" t="str">
            <v>VINA</v>
          </cell>
          <cell r="C164" t="str">
            <v>BULLARD</v>
          </cell>
          <cell r="D164" t="str">
            <v>BRITTON</v>
          </cell>
          <cell r="E164" t="str">
            <v>ELK</v>
          </cell>
          <cell r="I164" t="str">
            <v>TULARE LAKE</v>
          </cell>
        </row>
        <row r="165">
          <cell r="A165" t="str">
            <v>OLD KEARNEY</v>
          </cell>
          <cell r="B165" t="str">
            <v>VINA</v>
          </cell>
          <cell r="C165" t="str">
            <v>BULLARD</v>
          </cell>
          <cell r="D165" t="str">
            <v>SAN JOAQUIN</v>
          </cell>
          <cell r="E165" t="str">
            <v>ELK</v>
          </cell>
          <cell r="I165" t="str">
            <v>RED BLUFF</v>
          </cell>
        </row>
        <row r="166">
          <cell r="A166" t="str">
            <v>OLD KEARNEY</v>
          </cell>
          <cell r="B166" t="str">
            <v>ROUND MTN</v>
          </cell>
          <cell r="C166" t="str">
            <v>CURTIS</v>
          </cell>
          <cell r="D166" t="str">
            <v>ORO LOMA</v>
          </cell>
          <cell r="E166" t="str">
            <v>ELK</v>
          </cell>
          <cell r="I166" t="str">
            <v>WILLOW PASS</v>
          </cell>
        </row>
        <row r="167">
          <cell r="A167" t="str">
            <v>OLD KEARNEY</v>
          </cell>
          <cell r="B167" t="str">
            <v>WEIMAR</v>
          </cell>
          <cell r="C167" t="str">
            <v>TAR FLAT</v>
          </cell>
          <cell r="D167" t="str">
            <v>EDENVALE</v>
          </cell>
          <cell r="E167" t="str">
            <v>ELK</v>
          </cell>
          <cell r="I167" t="str">
            <v>SONOMA A</v>
          </cell>
        </row>
        <row r="168">
          <cell r="A168" t="str">
            <v>KERN PP DIST</v>
          </cell>
          <cell r="B168" t="str">
            <v>WEIMAR</v>
          </cell>
          <cell r="C168" t="str">
            <v>TAR FLAT</v>
          </cell>
          <cell r="D168" t="str">
            <v>CAYUCOS</v>
          </cell>
          <cell r="E168" t="str">
            <v>ELK</v>
          </cell>
          <cell r="I168" t="str">
            <v>TRES VIAS</v>
          </cell>
        </row>
        <row r="169">
          <cell r="A169" t="str">
            <v>FULTON</v>
          </cell>
          <cell r="B169" t="str">
            <v>WEIMAR</v>
          </cell>
          <cell r="C169" t="str">
            <v>CLARKSVILLE</v>
          </cell>
          <cell r="D169" t="str">
            <v>SAN FRAN H (MARTIN)</v>
          </cell>
          <cell r="E169" t="str">
            <v>ELK</v>
          </cell>
          <cell r="I169" t="str">
            <v>FIREBAUGH</v>
          </cell>
        </row>
        <row r="170">
          <cell r="A170" t="str">
            <v>LAKEWOOD</v>
          </cell>
          <cell r="B170" t="str">
            <v>HOPLAND</v>
          </cell>
          <cell r="C170" t="str">
            <v>PUEBLO</v>
          </cell>
          <cell r="D170" t="str">
            <v>ATWATER</v>
          </cell>
          <cell r="E170" t="str">
            <v>ELK</v>
          </cell>
          <cell r="I170" t="str">
            <v>PETALUMA C</v>
          </cell>
        </row>
        <row r="171">
          <cell r="A171" t="str">
            <v>LAKEWOOD</v>
          </cell>
          <cell r="B171" t="str">
            <v>HOPLAND</v>
          </cell>
          <cell r="C171" t="str">
            <v>ATWATER</v>
          </cell>
          <cell r="D171" t="str">
            <v>BONITA</v>
          </cell>
          <cell r="E171" t="str">
            <v>FORT BRAGG A</v>
          </cell>
          <cell r="I171" t="str">
            <v>LAS PULGAS</v>
          </cell>
        </row>
        <row r="172">
          <cell r="A172" t="str">
            <v>LOCKHEED #2</v>
          </cell>
          <cell r="B172" t="str">
            <v>HOPLAND</v>
          </cell>
          <cell r="C172" t="str">
            <v>FIGARDEN</v>
          </cell>
          <cell r="D172" t="str">
            <v>NARROWS</v>
          </cell>
          <cell r="E172" t="str">
            <v>FORT BRAGG A</v>
          </cell>
          <cell r="I172" t="str">
            <v>BAY MEADOWS</v>
          </cell>
        </row>
        <row r="173">
          <cell r="A173" t="str">
            <v>SAN CARLOS</v>
          </cell>
          <cell r="B173" t="str">
            <v>TEMBLOR</v>
          </cell>
          <cell r="C173" t="str">
            <v>WEST FRESNO</v>
          </cell>
          <cell r="D173" t="str">
            <v>CHOWCHILLA</v>
          </cell>
          <cell r="E173" t="str">
            <v>FORT BRAGG A</v>
          </cell>
          <cell r="I173" t="str">
            <v>LAS PALMAS</v>
          </cell>
        </row>
        <row r="174">
          <cell r="A174" t="str">
            <v>SAN CARLOS</v>
          </cell>
          <cell r="B174" t="str">
            <v>TEMBLOR</v>
          </cell>
          <cell r="C174" t="str">
            <v>CALIFORNIA AVE</v>
          </cell>
          <cell r="D174" t="str">
            <v>DAIRYLAND</v>
          </cell>
          <cell r="E174" t="str">
            <v>FORT BRAGG A</v>
          </cell>
          <cell r="I174" t="e">
            <v>#VALUE!</v>
          </cell>
        </row>
        <row r="175">
          <cell r="A175" t="str">
            <v>MT EDEN</v>
          </cell>
          <cell r="B175" t="str">
            <v>SAN JOAQUIN</v>
          </cell>
          <cell r="C175" t="str">
            <v>CALIFORNIA AVE</v>
          </cell>
          <cell r="D175" t="str">
            <v>CRESSEY</v>
          </cell>
          <cell r="E175" t="str">
            <v>FORT BRAGG A</v>
          </cell>
          <cell r="I175" t="str">
            <v>PEABODY</v>
          </cell>
        </row>
        <row r="176">
          <cell r="A176" t="str">
            <v>LIVINGSTON</v>
          </cell>
          <cell r="B176" t="str">
            <v>SAN JOAQUIN</v>
          </cell>
          <cell r="C176" t="str">
            <v>WATERSHED</v>
          </cell>
          <cell r="D176" t="str">
            <v>REDBUD</v>
          </cell>
          <cell r="E176" t="str">
            <v>FORT BRAGG A</v>
          </cell>
          <cell r="I176" t="str">
            <v>PLAINFIELD</v>
          </cell>
        </row>
        <row r="177">
          <cell r="A177" t="str">
            <v>LIVINGSTON</v>
          </cell>
          <cell r="B177" t="str">
            <v>SAN JOAQUIN</v>
          </cell>
          <cell r="C177" t="str">
            <v>WILLIAMS</v>
          </cell>
          <cell r="D177" t="str">
            <v>REDBUD</v>
          </cell>
          <cell r="E177" t="str">
            <v>TRIMBLE</v>
          </cell>
          <cell r="I177" t="str">
            <v>LAMMERS</v>
          </cell>
        </row>
        <row r="178">
          <cell r="A178" t="str">
            <v>JARVIS</v>
          </cell>
          <cell r="B178" t="str">
            <v>RIO DELL</v>
          </cell>
          <cell r="C178" t="str">
            <v>DEVILS DEN</v>
          </cell>
          <cell r="D178" t="str">
            <v>CLEAR LAKE</v>
          </cell>
          <cell r="E178" t="str">
            <v>ALMADEN</v>
          </cell>
          <cell r="I178" t="str">
            <v>GRAND ISLAND</v>
          </cell>
        </row>
        <row r="179">
          <cell r="A179" t="str">
            <v>LLAGAS</v>
          </cell>
          <cell r="B179" t="str">
            <v>RIO DELL</v>
          </cell>
          <cell r="C179" t="str">
            <v>STOCKDALE</v>
          </cell>
          <cell r="D179" t="str">
            <v>CLEAR LAKE</v>
          </cell>
          <cell r="E179" t="str">
            <v>ALMADEN</v>
          </cell>
          <cell r="I179" t="str">
            <v>VIERRA</v>
          </cell>
        </row>
        <row r="180">
          <cell r="A180" t="str">
            <v>LOCKHEED #2</v>
          </cell>
          <cell r="B180" t="str">
            <v>RIO DELL</v>
          </cell>
          <cell r="C180" t="str">
            <v>CATLETT</v>
          </cell>
          <cell r="D180" t="str">
            <v>TULARE LAKE</v>
          </cell>
          <cell r="E180" t="str">
            <v>ALMADEN</v>
          </cell>
          <cell r="I180" t="str">
            <v>DIXON</v>
          </cell>
        </row>
        <row r="181">
          <cell r="A181" t="str">
            <v>LOGAN CREEK</v>
          </cell>
          <cell r="B181" t="str">
            <v>REDWOOD CITY</v>
          </cell>
          <cell r="C181" t="str">
            <v>REDWOOD CITY</v>
          </cell>
          <cell r="D181" t="str">
            <v>HICKS</v>
          </cell>
          <cell r="E181" t="str">
            <v>ALMADEN</v>
          </cell>
          <cell r="I181" t="str">
            <v>SAN FRAN X (MISSION)</v>
          </cell>
        </row>
        <row r="182">
          <cell r="A182" t="str">
            <v>LOS ALTOS</v>
          </cell>
          <cell r="B182" t="str">
            <v>REDWOOD CITY</v>
          </cell>
          <cell r="C182" t="str">
            <v>CATLETT</v>
          </cell>
          <cell r="D182" t="str">
            <v>HICKS</v>
          </cell>
          <cell r="E182" t="str">
            <v>ALMADEN</v>
          </cell>
          <cell r="I182" t="str">
            <v>MCDONALD ISLAND</v>
          </cell>
        </row>
        <row r="183">
          <cell r="A183" t="str">
            <v>LOS ALTOS</v>
          </cell>
          <cell r="B183" t="str">
            <v>REDWOOD CITY</v>
          </cell>
          <cell r="C183" t="str">
            <v>BRENTWOOD</v>
          </cell>
          <cell r="D183" t="str">
            <v>SYCAMORE CREEK</v>
          </cell>
          <cell r="E183" t="str">
            <v>ALMADEN</v>
          </cell>
          <cell r="I183" t="str">
            <v>SAN FRAN A (POTRERO PP)</v>
          </cell>
        </row>
        <row r="184">
          <cell r="A184" t="str">
            <v>LOST HILLS</v>
          </cell>
          <cell r="B184" t="str">
            <v>SAN MATEO</v>
          </cell>
          <cell r="C184" t="str">
            <v>BRENTWOOD</v>
          </cell>
          <cell r="D184" t="str">
            <v>SUISUN</v>
          </cell>
          <cell r="E184" t="str">
            <v>ALMADEN</v>
          </cell>
          <cell r="I184" t="str">
            <v>SANTA MARIA</v>
          </cell>
        </row>
        <row r="185">
          <cell r="A185" t="str">
            <v>DIVIDE</v>
          </cell>
          <cell r="B185" t="str">
            <v>SAN MATEO</v>
          </cell>
          <cell r="C185" t="str">
            <v>TRACY</v>
          </cell>
          <cell r="D185" t="str">
            <v>SUISUN</v>
          </cell>
          <cell r="E185" t="str">
            <v>ALMADEN</v>
          </cell>
          <cell r="I185" t="str">
            <v>CHOWCHILLA</v>
          </cell>
        </row>
        <row r="186">
          <cell r="A186" t="str">
            <v>LOYOLA</v>
          </cell>
          <cell r="B186" t="str">
            <v>SAN MATEO</v>
          </cell>
          <cell r="C186" t="str">
            <v>STROUD</v>
          </cell>
          <cell r="D186" t="str">
            <v>VACAVILLE</v>
          </cell>
          <cell r="E186" t="str">
            <v>ALMADEN</v>
          </cell>
          <cell r="I186" t="str">
            <v>LOS ALTOS</v>
          </cell>
        </row>
        <row r="187">
          <cell r="A187" t="str">
            <v>LOYOLA</v>
          </cell>
          <cell r="B187" t="str">
            <v>DUNBAR</v>
          </cell>
          <cell r="C187" t="str">
            <v>VINEYARD</v>
          </cell>
          <cell r="D187" t="str">
            <v>VACAVILLE</v>
          </cell>
          <cell r="E187" t="str">
            <v>FORT BRAGG A</v>
          </cell>
          <cell r="I187" t="str">
            <v>EL PATIO</v>
          </cell>
        </row>
        <row r="188">
          <cell r="A188" t="str">
            <v>LOYOLA</v>
          </cell>
          <cell r="B188" t="str">
            <v>SAN FRAN K</v>
          </cell>
          <cell r="C188" t="str">
            <v>HURON</v>
          </cell>
          <cell r="D188" t="str">
            <v>WEST SACRAMENTO</v>
          </cell>
          <cell r="E188" t="str">
            <v>FORT BRAGG A</v>
          </cell>
          <cell r="I188" t="str">
            <v>LONE TREE</v>
          </cell>
        </row>
        <row r="189">
          <cell r="A189" t="str">
            <v>RIVER OAKS</v>
          </cell>
          <cell r="B189" t="str">
            <v>KANAKA</v>
          </cell>
          <cell r="C189" t="str">
            <v>HURON</v>
          </cell>
          <cell r="D189" t="str">
            <v>LLAGAS</v>
          </cell>
          <cell r="E189" t="str">
            <v>FORT BRAGG A</v>
          </cell>
          <cell r="I189" t="str">
            <v>BULLARD</v>
          </cell>
        </row>
        <row r="190">
          <cell r="A190" t="str">
            <v>EAST GRAND</v>
          </cell>
          <cell r="B190" t="str">
            <v>KANAKA</v>
          </cell>
          <cell r="C190" t="str">
            <v>HURON</v>
          </cell>
          <cell r="D190" t="str">
            <v>WOODLAND</v>
          </cell>
          <cell r="E190" t="str">
            <v>FORT BRAGG A</v>
          </cell>
          <cell r="I190" t="str">
            <v>PEORIA</v>
          </cell>
        </row>
        <row r="191">
          <cell r="A191" t="str">
            <v>LIVERMORE</v>
          </cell>
          <cell r="B191" t="str">
            <v>OREGON TRAIL</v>
          </cell>
          <cell r="C191" t="str">
            <v>HURON</v>
          </cell>
          <cell r="D191" t="str">
            <v>SAN FRAN P(HUNTERS POINT)</v>
          </cell>
          <cell r="E191" t="str">
            <v>FORT BRAGG A</v>
          </cell>
          <cell r="I191" t="str">
            <v>ALMADEN</v>
          </cell>
        </row>
        <row r="192">
          <cell r="A192" t="str">
            <v>LIVERMORE</v>
          </cell>
          <cell r="B192" t="str">
            <v>JACALITOS</v>
          </cell>
          <cell r="C192" t="str">
            <v>CONTRA COSTA</v>
          </cell>
          <cell r="D192" t="str">
            <v>SAN FRAN P(HUNTERS POINT)</v>
          </cell>
          <cell r="E192" t="str">
            <v>FORT BRAGG A</v>
          </cell>
          <cell r="I192" t="str">
            <v>BURNS</v>
          </cell>
        </row>
        <row r="193">
          <cell r="A193" t="str">
            <v>RIVER OAKS</v>
          </cell>
          <cell r="B193" t="str">
            <v>JACALITOS</v>
          </cell>
          <cell r="C193" t="str">
            <v>CONTRA COSTA</v>
          </cell>
          <cell r="D193" t="str">
            <v>JAMESON</v>
          </cell>
          <cell r="E193" t="str">
            <v>FORT BRAGG A</v>
          </cell>
          <cell r="I193" t="str">
            <v>CAYETANO</v>
          </cell>
        </row>
        <row r="194">
          <cell r="A194" t="str">
            <v>CORRAL</v>
          </cell>
          <cell r="B194" t="str">
            <v>JACALITOS</v>
          </cell>
          <cell r="C194" t="str">
            <v>TASSAJARA</v>
          </cell>
          <cell r="D194" t="str">
            <v>JAMESON</v>
          </cell>
          <cell r="E194" t="str">
            <v>FORT BRAGG A</v>
          </cell>
          <cell r="I194" t="str">
            <v>ATWATER</v>
          </cell>
        </row>
        <row r="195">
          <cell r="A195" t="str">
            <v>LAWRENCE</v>
          </cell>
          <cell r="B195" t="str">
            <v>OREGON TRAIL</v>
          </cell>
          <cell r="C195" t="str">
            <v>TASSAJARA</v>
          </cell>
          <cell r="D195" t="str">
            <v>GRAND ISLAND</v>
          </cell>
          <cell r="E195" t="str">
            <v>FORT BRAGG A</v>
          </cell>
          <cell r="I195" t="str">
            <v>WESTLEY</v>
          </cell>
        </row>
        <row r="196">
          <cell r="A196" t="str">
            <v>LAWRENCE</v>
          </cell>
          <cell r="B196" t="str">
            <v>OREGON TRAIL</v>
          </cell>
          <cell r="C196" t="str">
            <v>SAN JOSE B</v>
          </cell>
          <cell r="D196" t="str">
            <v>DIXON</v>
          </cell>
          <cell r="E196" t="str">
            <v>FORT BRAGG A</v>
          </cell>
          <cell r="I196" t="str">
            <v>7TH STANDARD</v>
          </cell>
        </row>
        <row r="197">
          <cell r="A197" t="str">
            <v>PLACERVILLE</v>
          </cell>
          <cell r="B197" t="str">
            <v>SAN MATEO</v>
          </cell>
          <cell r="C197" t="str">
            <v>SAN FRAN J</v>
          </cell>
          <cell r="D197" t="str">
            <v>DIXON</v>
          </cell>
          <cell r="E197" t="str">
            <v>FORT BRAGG A</v>
          </cell>
          <cell r="I197" t="str">
            <v>ZAMORA</v>
          </cell>
        </row>
        <row r="198">
          <cell r="A198" t="str">
            <v>LAWRENCE</v>
          </cell>
          <cell r="B198" t="str">
            <v>SAN MATEO</v>
          </cell>
          <cell r="C198" t="str">
            <v>SAN FRAN J</v>
          </cell>
          <cell r="D198" t="str">
            <v>PEABODY</v>
          </cell>
          <cell r="E198" t="str">
            <v>GARCIA</v>
          </cell>
          <cell r="I198" t="str">
            <v>ARCATA</v>
          </cell>
        </row>
        <row r="199">
          <cell r="A199" t="str">
            <v>PARKWAY</v>
          </cell>
          <cell r="B199" t="str">
            <v>SAN MATEO</v>
          </cell>
          <cell r="C199" t="str">
            <v>MT EDEN</v>
          </cell>
          <cell r="D199" t="str">
            <v>PEABODY</v>
          </cell>
          <cell r="E199" t="str">
            <v>GARCIA</v>
          </cell>
          <cell r="I199" t="str">
            <v>MARTELL</v>
          </cell>
        </row>
        <row r="200">
          <cell r="A200" t="str">
            <v>NOVATO</v>
          </cell>
          <cell r="B200" t="str">
            <v>EAST GRAND</v>
          </cell>
          <cell r="C200" t="str">
            <v>WHISMAN</v>
          </cell>
          <cell r="D200" t="str">
            <v>JESSUP</v>
          </cell>
          <cell r="E200" t="str">
            <v>GARCIA</v>
          </cell>
          <cell r="I200" t="str">
            <v>OROSI</v>
          </cell>
        </row>
        <row r="201">
          <cell r="A201" t="str">
            <v>LINCOLN</v>
          </cell>
          <cell r="B201" t="str">
            <v>SAN FRAN K</v>
          </cell>
          <cell r="C201" t="str">
            <v>JAMESON</v>
          </cell>
          <cell r="D201" t="str">
            <v>CARBONA</v>
          </cell>
          <cell r="E201" t="str">
            <v>GUALALA</v>
          </cell>
          <cell r="I201" t="str">
            <v>SAN LEANDRO U</v>
          </cell>
        </row>
        <row r="202">
          <cell r="A202" t="str">
            <v>SAN LUIS OBISPO</v>
          </cell>
          <cell r="B202" t="str">
            <v>CORNING</v>
          </cell>
          <cell r="C202" t="str">
            <v>JAMESON</v>
          </cell>
          <cell r="D202" t="str">
            <v>SAN FRAN Z (EMBARCADERO)</v>
          </cell>
          <cell r="E202" t="str">
            <v>GUALALA</v>
          </cell>
          <cell r="I202" t="str">
            <v>PETALUMA A</v>
          </cell>
        </row>
        <row r="203">
          <cell r="A203" t="str">
            <v>CLARK RD</v>
          </cell>
          <cell r="B203" t="str">
            <v>CORNING</v>
          </cell>
          <cell r="C203" t="str">
            <v>OAKHURST</v>
          </cell>
          <cell r="D203" t="str">
            <v>SAN FRAN Z (EMBARCADERO)</v>
          </cell>
          <cell r="E203" t="str">
            <v>GUALALA</v>
          </cell>
          <cell r="I203" t="str">
            <v>SAN JOSE A</v>
          </cell>
        </row>
        <row r="204">
          <cell r="A204" t="str">
            <v>CLARK RD</v>
          </cell>
          <cell r="B204" t="str">
            <v>CLARK RD</v>
          </cell>
          <cell r="C204" t="str">
            <v>PEABODY</v>
          </cell>
          <cell r="D204" t="str">
            <v>SAN FRAN Z (EMBARCADERO)</v>
          </cell>
          <cell r="E204" t="str">
            <v>GUALALA</v>
          </cell>
          <cell r="I204" t="str">
            <v>LOYOLA</v>
          </cell>
        </row>
        <row r="205">
          <cell r="A205" t="str">
            <v>CLARK RD</v>
          </cell>
          <cell r="B205" t="str">
            <v>CLARK RD</v>
          </cell>
          <cell r="C205" t="str">
            <v>OAKHURST</v>
          </cell>
          <cell r="D205" t="str">
            <v>SAN FRAN Z (EMBARCADERO)</v>
          </cell>
          <cell r="E205" t="str">
            <v>GUALALA</v>
          </cell>
          <cell r="I205" t="str">
            <v>GLENWOOD</v>
          </cell>
        </row>
        <row r="206">
          <cell r="A206" t="e">
            <v>#VALUE!</v>
          </cell>
          <cell r="B206" t="str">
            <v>CLARK RD</v>
          </cell>
          <cell r="C206" t="str">
            <v>VACAVILLE</v>
          </cell>
          <cell r="D206" t="str">
            <v>SAN FRAN Z (EMBARCADERO)</v>
          </cell>
          <cell r="E206" t="str">
            <v>GUALALA</v>
          </cell>
          <cell r="I206" t="str">
            <v>CASSIDY</v>
          </cell>
        </row>
        <row r="207">
          <cell r="A207" t="str">
            <v>SAN FRAN K</v>
          </cell>
          <cell r="B207" t="str">
            <v>EAST GRAND</v>
          </cell>
          <cell r="C207" t="str">
            <v>CALIFORNIA AVE</v>
          </cell>
          <cell r="D207" t="str">
            <v>SAN FRAN Z (EMBARCADERO)</v>
          </cell>
          <cell r="E207" t="str">
            <v>HARTLEY</v>
          </cell>
          <cell r="I207" t="str">
            <v>SAN FRAN M</v>
          </cell>
        </row>
        <row r="208">
          <cell r="A208" t="str">
            <v>SAN FRAN K</v>
          </cell>
          <cell r="B208" t="str">
            <v>ARANA</v>
          </cell>
          <cell r="C208" t="str">
            <v>EVERGREEN</v>
          </cell>
          <cell r="D208" t="str">
            <v>SAN FRAN Z (EMBARCADERO)</v>
          </cell>
          <cell r="E208" t="str">
            <v>HARTLEY</v>
          </cell>
          <cell r="I208" t="str">
            <v>SERRAMONTE</v>
          </cell>
        </row>
        <row r="209">
          <cell r="A209" t="str">
            <v>HARTER</v>
          </cell>
          <cell r="B209" t="str">
            <v>BURLINGAME</v>
          </cell>
          <cell r="C209" t="str">
            <v>DEL MAR</v>
          </cell>
          <cell r="D209" t="str">
            <v>SAN FRAN Z (EMBARCADERO)</v>
          </cell>
          <cell r="E209" t="str">
            <v>HARTLEY</v>
          </cell>
          <cell r="I209" t="str">
            <v>SAN FRAN L</v>
          </cell>
        </row>
        <row r="210">
          <cell r="A210" t="str">
            <v>MABURY</v>
          </cell>
          <cell r="B210" t="str">
            <v>BURLINGAME</v>
          </cell>
          <cell r="C210" t="str">
            <v>BUTTE</v>
          </cell>
          <cell r="D210" t="str">
            <v>SAN FRAN Z (EMBARCADERO)</v>
          </cell>
          <cell r="E210" t="str">
            <v>HIGHLANDS</v>
          </cell>
          <cell r="I210" t="str">
            <v>LINCOLN</v>
          </cell>
        </row>
        <row r="211">
          <cell r="A211" t="str">
            <v>MADERA</v>
          </cell>
          <cell r="B211" t="str">
            <v>BURLINGAME</v>
          </cell>
          <cell r="C211" t="str">
            <v>BUTTE</v>
          </cell>
          <cell r="D211" t="str">
            <v>SAN FRAN Z (EMBARCADERO)</v>
          </cell>
          <cell r="E211" t="str">
            <v>HIGHLANDS</v>
          </cell>
          <cell r="I211" t="str">
            <v>SAN BERNARD</v>
          </cell>
        </row>
        <row r="212">
          <cell r="A212" t="str">
            <v>MADERA</v>
          </cell>
          <cell r="B212" t="str">
            <v>CAMBRIA</v>
          </cell>
          <cell r="C212" t="str">
            <v>MILPITAS</v>
          </cell>
          <cell r="D212" t="str">
            <v>SAN FRAN Z (EMBARCADERO)</v>
          </cell>
          <cell r="E212" t="str">
            <v>HIGHLANDS</v>
          </cell>
          <cell r="I212" t="str">
            <v>MCFARLAND</v>
          </cell>
        </row>
        <row r="213">
          <cell r="A213" t="str">
            <v>MADERA</v>
          </cell>
          <cell r="B213" t="str">
            <v>MCARTHUR</v>
          </cell>
          <cell r="C213" t="str">
            <v>MILPITAS</v>
          </cell>
          <cell r="D213" t="str">
            <v>SAN FRAN Z (EMBARCADERO)</v>
          </cell>
          <cell r="E213" t="str">
            <v>HIGHLANDS</v>
          </cell>
          <cell r="I213" t="str">
            <v>CLAY</v>
          </cell>
        </row>
        <row r="214">
          <cell r="A214" t="str">
            <v>MADERA</v>
          </cell>
          <cell r="B214" t="str">
            <v>MCARTHUR</v>
          </cell>
          <cell r="C214" t="str">
            <v>MILPITAS</v>
          </cell>
          <cell r="D214" t="str">
            <v>MABURY</v>
          </cell>
          <cell r="E214" t="str">
            <v>HIGHLANDS</v>
          </cell>
          <cell r="I214" t="str">
            <v>MARTELL</v>
          </cell>
        </row>
        <row r="215">
          <cell r="A215" t="str">
            <v>MADERA</v>
          </cell>
          <cell r="B215" t="str">
            <v>MCARTHUR</v>
          </cell>
          <cell r="C215" t="str">
            <v>MILPITAS</v>
          </cell>
          <cell r="D215" t="str">
            <v>MCKEE</v>
          </cell>
          <cell r="E215" t="str">
            <v>HIGHLANDS</v>
          </cell>
          <cell r="I215" t="str">
            <v>DALY CITY</v>
          </cell>
        </row>
        <row r="216">
          <cell r="A216" t="str">
            <v>MADERA</v>
          </cell>
          <cell r="B216" t="str">
            <v>COLUMBIA HILL</v>
          </cell>
          <cell r="C216" t="str">
            <v>PAUL SWEET</v>
          </cell>
          <cell r="D216" t="str">
            <v>SAN FRAN X (MISSION)</v>
          </cell>
          <cell r="E216" t="str">
            <v>HIGHLANDS</v>
          </cell>
          <cell r="I216" t="str">
            <v>MCKITTRICK</v>
          </cell>
        </row>
        <row r="217">
          <cell r="A217" t="str">
            <v>MAINE PRAIRIE</v>
          </cell>
          <cell r="B217" t="str">
            <v>COLUMBIA HILL</v>
          </cell>
          <cell r="C217" t="str">
            <v>CONTRA COSTA</v>
          </cell>
          <cell r="D217" t="str">
            <v>SAN FRAN X (MISSION)</v>
          </cell>
          <cell r="E217" t="str">
            <v>HIGHLANDS</v>
          </cell>
          <cell r="I217" t="str">
            <v>CAROLANDS</v>
          </cell>
        </row>
        <row r="218">
          <cell r="A218" t="str">
            <v>MAINE PRAIRIE</v>
          </cell>
          <cell r="B218" t="str">
            <v>COLUMBIA HILL</v>
          </cell>
          <cell r="C218" t="str">
            <v>BORDEN</v>
          </cell>
          <cell r="D218" t="str">
            <v>SAN FRAN X (MISSION)</v>
          </cell>
          <cell r="E218" t="str">
            <v>HIGHLANDS</v>
          </cell>
          <cell r="I218" t="str">
            <v>CONCORD</v>
          </cell>
        </row>
        <row r="219">
          <cell r="A219" t="str">
            <v>MAINE PRAIRIE</v>
          </cell>
          <cell r="B219" t="str">
            <v>TEMBLOR</v>
          </cell>
          <cell r="C219" t="str">
            <v>BORDEN</v>
          </cell>
          <cell r="D219" t="str">
            <v>SAN FRAN X (MISSION)</v>
          </cell>
          <cell r="E219" t="str">
            <v>HIGHLANDS</v>
          </cell>
          <cell r="I219" t="str">
            <v>BOLINAS</v>
          </cell>
        </row>
        <row r="220">
          <cell r="A220" t="str">
            <v>MAPLE CREEK</v>
          </cell>
          <cell r="B220" t="str">
            <v>COPUS</v>
          </cell>
          <cell r="C220" t="str">
            <v>MIDDLETOWN</v>
          </cell>
          <cell r="D220" t="str">
            <v>SAN FRAN X (MISSION)</v>
          </cell>
          <cell r="E220" t="str">
            <v>HIGHLANDS</v>
          </cell>
          <cell r="I220" t="str">
            <v>FORT ROSS</v>
          </cell>
        </row>
        <row r="221">
          <cell r="A221" t="str">
            <v>WOODWARD</v>
          </cell>
          <cell r="B221" t="str">
            <v>COPUS</v>
          </cell>
          <cell r="C221" t="str">
            <v>TRIMBLE</v>
          </cell>
          <cell r="D221" t="str">
            <v>SAN FRAN X (MISSION)</v>
          </cell>
          <cell r="E221" t="str">
            <v>HIGHLANDS</v>
          </cell>
          <cell r="I221" t="str">
            <v>ATASCADERO</v>
          </cell>
        </row>
        <row r="222">
          <cell r="A222" t="str">
            <v>SANTA ROSA A</v>
          </cell>
          <cell r="B222" t="str">
            <v>COPUS</v>
          </cell>
          <cell r="C222" t="str">
            <v>TRIMBLE</v>
          </cell>
          <cell r="D222" t="str">
            <v>SAN FRAN X (MISSION)</v>
          </cell>
          <cell r="E222" t="str">
            <v>HOPLAND</v>
          </cell>
          <cell r="I222" t="str">
            <v>ELK</v>
          </cell>
        </row>
        <row r="223">
          <cell r="A223" t="str">
            <v>COARSEGOLD</v>
          </cell>
          <cell r="B223" t="str">
            <v>CORDELIA</v>
          </cell>
          <cell r="C223" t="str">
            <v>PEASE</v>
          </cell>
          <cell r="D223" t="str">
            <v>SAN FRAN X (MISSION)</v>
          </cell>
          <cell r="E223" t="str">
            <v>KONOCTI</v>
          </cell>
          <cell r="I223" t="str">
            <v>ANGIOLA</v>
          </cell>
        </row>
        <row r="224">
          <cell r="A224" t="str">
            <v>MAXWELL</v>
          </cell>
          <cell r="B224" t="str">
            <v>EL CAPITAN</v>
          </cell>
          <cell r="C224" t="str">
            <v>AUBERRY</v>
          </cell>
          <cell r="D224" t="str">
            <v>SAN FRAN X (MISSION)</v>
          </cell>
          <cell r="E224" t="str">
            <v>KONOCTI</v>
          </cell>
          <cell r="I224" t="str">
            <v>CANTUA</v>
          </cell>
        </row>
        <row r="225">
          <cell r="A225" t="str">
            <v>MAXWELL</v>
          </cell>
          <cell r="B225" t="str">
            <v>FITCH MTN</v>
          </cell>
          <cell r="C225" t="str">
            <v>DIXON LANDING</v>
          </cell>
          <cell r="D225" t="str">
            <v>SAN FRAN X (MISSION)</v>
          </cell>
          <cell r="E225" t="str">
            <v>KONOCTI</v>
          </cell>
          <cell r="I225" t="str">
            <v>NORIEGA</v>
          </cell>
        </row>
        <row r="226">
          <cell r="A226" t="str">
            <v>MERCED</v>
          </cell>
          <cell r="B226" t="str">
            <v>GARCIA</v>
          </cell>
          <cell r="C226" t="str">
            <v>DIXON LANDING</v>
          </cell>
          <cell r="D226" t="str">
            <v>SAN FRAN X (MISSION)</v>
          </cell>
          <cell r="E226" t="str">
            <v>KONOCTI</v>
          </cell>
          <cell r="I226" t="str">
            <v>SRI</v>
          </cell>
        </row>
        <row r="227">
          <cell r="A227" t="str">
            <v>MAXWELL</v>
          </cell>
          <cell r="B227" t="str">
            <v>GARCIA</v>
          </cell>
          <cell r="C227" t="str">
            <v>DIXON LANDING</v>
          </cell>
          <cell r="D227" t="str">
            <v>SAN FRAN X (MISSION)</v>
          </cell>
          <cell r="E227" t="str">
            <v>KONOCTI</v>
          </cell>
          <cell r="I227" t="str">
            <v>PUTAH CREEK</v>
          </cell>
        </row>
        <row r="228">
          <cell r="A228" t="str">
            <v>LAS POSITAS</v>
          </cell>
          <cell r="B228" t="str">
            <v>GARCIA</v>
          </cell>
          <cell r="C228" t="str">
            <v>DIXON LANDING</v>
          </cell>
          <cell r="D228" t="str">
            <v>SAN FRAN X (MISSION)</v>
          </cell>
          <cell r="E228" t="str">
            <v>KONOCTI</v>
          </cell>
          <cell r="I228" t="str">
            <v>SAN ARDO</v>
          </cell>
        </row>
        <row r="229">
          <cell r="A229" t="str">
            <v>ACTON</v>
          </cell>
          <cell r="B229" t="str">
            <v>CANTUA</v>
          </cell>
          <cell r="C229" t="str">
            <v>DIXON LANDING</v>
          </cell>
          <cell r="D229" t="str">
            <v>SAN FRAN X (MISSION)</v>
          </cell>
          <cell r="E229" t="str">
            <v>KONOCTI</v>
          </cell>
          <cell r="I229" t="str">
            <v>KONOCTI</v>
          </cell>
        </row>
        <row r="230">
          <cell r="A230" t="str">
            <v>ALPINE</v>
          </cell>
          <cell r="B230" t="str">
            <v>CANTUA</v>
          </cell>
          <cell r="C230" t="str">
            <v>DIXON LANDING</v>
          </cell>
          <cell r="D230" t="str">
            <v>SAN FRAN X (MISSION)</v>
          </cell>
          <cell r="E230" t="str">
            <v>LAYTONVILLE</v>
          </cell>
          <cell r="I230" t="str">
            <v>EAST GRAND</v>
          </cell>
        </row>
        <row r="231">
          <cell r="A231" t="str">
            <v>ALPINE</v>
          </cell>
          <cell r="B231" t="str">
            <v>GEYSERVILLE</v>
          </cell>
          <cell r="C231" t="str">
            <v>PASO ROBLES</v>
          </cell>
          <cell r="D231" t="str">
            <v>SAN FRAN X (MISSION)</v>
          </cell>
          <cell r="E231" t="str">
            <v>LAYTONVILLE</v>
          </cell>
          <cell r="I231" t="str">
            <v>OIL FIELDS</v>
          </cell>
        </row>
        <row r="232">
          <cell r="A232" t="str">
            <v>ALTAMONT</v>
          </cell>
          <cell r="B232" t="str">
            <v>GEYSERVILLE</v>
          </cell>
          <cell r="C232" t="str">
            <v>SOBRANTE</v>
          </cell>
          <cell r="D232" t="str">
            <v>MILPITAS</v>
          </cell>
          <cell r="E232" t="str">
            <v>LAYTONVILLE</v>
          </cell>
          <cell r="I232" t="str">
            <v>BELLEVUE</v>
          </cell>
        </row>
        <row r="233">
          <cell r="A233" t="str">
            <v>ALTO</v>
          </cell>
          <cell r="B233" t="str">
            <v>LOYOLA</v>
          </cell>
          <cell r="C233" t="str">
            <v>SOBRANTE</v>
          </cell>
          <cell r="D233" t="str">
            <v>MONTAGUE</v>
          </cell>
          <cell r="E233" t="str">
            <v>LAYTONVILLE</v>
          </cell>
          <cell r="I233" t="str">
            <v>ASHLAN AVE</v>
          </cell>
        </row>
        <row r="234">
          <cell r="A234" t="str">
            <v>ALTO</v>
          </cell>
          <cell r="B234" t="str">
            <v>LOYOLA</v>
          </cell>
          <cell r="C234" t="str">
            <v>SOBRANTE</v>
          </cell>
          <cell r="D234" t="str">
            <v>SAN FRAN X (MISSION)</v>
          </cell>
          <cell r="E234" t="str">
            <v>LAYTONVILLE</v>
          </cell>
          <cell r="I234" t="str">
            <v>FORT ORD</v>
          </cell>
        </row>
        <row r="235">
          <cell r="A235" t="str">
            <v>ALTO</v>
          </cell>
          <cell r="B235" t="str">
            <v>LOYOLA</v>
          </cell>
          <cell r="C235" t="str">
            <v>CAMBRIA</v>
          </cell>
          <cell r="D235" t="str">
            <v>SAN FRAN X (MISSION)</v>
          </cell>
          <cell r="E235" t="str">
            <v>LAYTONVILLE</v>
          </cell>
          <cell r="I235" t="str">
            <v>RADUM</v>
          </cell>
        </row>
        <row r="236">
          <cell r="A236" t="str">
            <v>ANDERSON</v>
          </cell>
          <cell r="B236" t="str">
            <v>GRAYS FLAT</v>
          </cell>
          <cell r="C236" t="str">
            <v>EVERGREEN</v>
          </cell>
          <cell r="D236" t="str">
            <v>SAN FRAN F (MARINA)</v>
          </cell>
          <cell r="E236" t="str">
            <v>LAYTONVILLE</v>
          </cell>
          <cell r="I236" t="str">
            <v>WEST FRESNO</v>
          </cell>
        </row>
        <row r="237">
          <cell r="A237" t="str">
            <v>ANDERSON</v>
          </cell>
          <cell r="B237" t="str">
            <v>ARANA</v>
          </cell>
          <cell r="C237" t="str">
            <v>FREMONT</v>
          </cell>
          <cell r="D237" t="str">
            <v>SAN FRAN F (MARINA)</v>
          </cell>
          <cell r="E237" t="str">
            <v>LAYTONVILLE</v>
          </cell>
          <cell r="I237" t="str">
            <v>VACA DIXON</v>
          </cell>
        </row>
        <row r="238">
          <cell r="A238" t="str">
            <v>ANDERSON</v>
          </cell>
          <cell r="B238" t="str">
            <v>KESWICK</v>
          </cell>
          <cell r="C238" t="str">
            <v>SAN JOSE B</v>
          </cell>
          <cell r="D238" t="str">
            <v>SAN FRAN G</v>
          </cell>
          <cell r="E238" t="str">
            <v>LAYTONVILLE</v>
          </cell>
          <cell r="I238" t="str">
            <v>WYANDOTTE</v>
          </cell>
        </row>
        <row r="239">
          <cell r="A239" t="str">
            <v>ANITA</v>
          </cell>
          <cell r="B239" t="str">
            <v>KESWICK</v>
          </cell>
          <cell r="C239" t="str">
            <v>ARBUCKLE</v>
          </cell>
          <cell r="D239" t="str">
            <v>SAN FRAN G</v>
          </cell>
          <cell r="E239" t="str">
            <v>LAYTONVILLE</v>
          </cell>
          <cell r="I239" t="str">
            <v>BERKELEY T</v>
          </cell>
        </row>
        <row r="240">
          <cell r="A240" t="str">
            <v>HORSESHOE</v>
          </cell>
          <cell r="B240" t="str">
            <v>OROVILLE</v>
          </cell>
          <cell r="C240" t="str">
            <v>ARBUCKLE</v>
          </cell>
          <cell r="D240" t="str">
            <v>OAKLAND J</v>
          </cell>
          <cell r="E240" t="str">
            <v>LAYTONVILLE</v>
          </cell>
          <cell r="I240" t="str">
            <v>COALINGA #2</v>
          </cell>
        </row>
        <row r="241">
          <cell r="A241" t="str">
            <v>ANITA</v>
          </cell>
          <cell r="B241" t="str">
            <v>OROVILLE</v>
          </cell>
          <cell r="C241" t="str">
            <v>CLARKSVILLE</v>
          </cell>
          <cell r="D241" t="str">
            <v>OAKLAND J</v>
          </cell>
          <cell r="E241" t="str">
            <v>LAYTONVILLE</v>
          </cell>
          <cell r="I241" t="str">
            <v>STAFFORD</v>
          </cell>
        </row>
        <row r="242">
          <cell r="A242" t="str">
            <v>ANNAPOLIS</v>
          </cell>
          <cell r="B242" t="str">
            <v>OROVILLE</v>
          </cell>
          <cell r="C242" t="str">
            <v>ARBUCKLE</v>
          </cell>
          <cell r="D242" t="str">
            <v>SAN FRAN A (POTRERO PP)</v>
          </cell>
          <cell r="E242" t="str">
            <v>LUCERNE</v>
          </cell>
          <cell r="I242" t="str">
            <v>HALF MOON BAY</v>
          </cell>
        </row>
        <row r="243">
          <cell r="A243" t="str">
            <v>ANNAPOLIS</v>
          </cell>
          <cell r="B243" t="str">
            <v>LAURELES</v>
          </cell>
          <cell r="C243" t="str">
            <v>WOODWARD</v>
          </cell>
          <cell r="D243" t="str">
            <v>SAN FRAN A (POTRERO PP)</v>
          </cell>
          <cell r="E243" t="str">
            <v>LUCERNE</v>
          </cell>
          <cell r="I243" t="str">
            <v>PEACHTON</v>
          </cell>
        </row>
        <row r="244">
          <cell r="A244" t="str">
            <v>APPLE HILL</v>
          </cell>
          <cell r="B244" t="str">
            <v>LAURELES</v>
          </cell>
          <cell r="C244" t="str">
            <v>WOODWARD</v>
          </cell>
          <cell r="D244" t="str">
            <v>SAN FRAN A (POTRERO PP)</v>
          </cell>
          <cell r="E244" t="str">
            <v>LUCERNE</v>
          </cell>
          <cell r="I244" t="str">
            <v>PURISIMA</v>
          </cell>
        </row>
        <row r="245">
          <cell r="A245" t="str">
            <v>APPLE HILL</v>
          </cell>
          <cell r="B245" t="str">
            <v>LAURELES</v>
          </cell>
          <cell r="C245" t="str">
            <v>FIGARDEN</v>
          </cell>
          <cell r="D245" t="str">
            <v>SAN FRAN A (POTRERO PP)</v>
          </cell>
          <cell r="E245" t="str">
            <v>LUCERNE</v>
          </cell>
          <cell r="I245" t="str">
            <v>CARNATION</v>
          </cell>
        </row>
        <row r="246">
          <cell r="A246" t="str">
            <v>ARANA</v>
          </cell>
          <cell r="B246" t="str">
            <v>WILLOW PASS</v>
          </cell>
          <cell r="C246" t="str">
            <v>FIGARDEN</v>
          </cell>
          <cell r="D246" t="str">
            <v>SAN FRAN Y (LARKIN)</v>
          </cell>
          <cell r="E246" t="str">
            <v>LUCERNE</v>
          </cell>
          <cell r="I246" t="str">
            <v>CHOLAME</v>
          </cell>
        </row>
        <row r="247">
          <cell r="A247" t="str">
            <v>EDENVALE</v>
          </cell>
          <cell r="B247" t="str">
            <v>WILLOW PASS</v>
          </cell>
          <cell r="C247" t="str">
            <v>FIGARDEN</v>
          </cell>
          <cell r="D247" t="str">
            <v>SAN FRAN Y (LARKIN)</v>
          </cell>
          <cell r="E247" t="str">
            <v>LUCERNE</v>
          </cell>
          <cell r="I247" t="str">
            <v>BELL</v>
          </cell>
        </row>
        <row r="248">
          <cell r="A248" t="str">
            <v>ASHLAN AVE</v>
          </cell>
          <cell r="B248" t="str">
            <v>WILLOW PASS</v>
          </cell>
          <cell r="C248" t="str">
            <v>FREMONT</v>
          </cell>
          <cell r="D248" t="str">
            <v>SAN FRAN Y (LARKIN)</v>
          </cell>
          <cell r="E248" t="str">
            <v>LUCERNE</v>
          </cell>
          <cell r="I248" t="str">
            <v>CLEAR LAKE</v>
          </cell>
        </row>
        <row r="249">
          <cell r="A249" t="str">
            <v>ASHLAN AVE</v>
          </cell>
          <cell r="B249" t="str">
            <v>LOCKEFORD</v>
          </cell>
          <cell r="C249" t="str">
            <v>FREMONT</v>
          </cell>
          <cell r="D249" t="str">
            <v>SAN FRAN Y (LARKIN)</v>
          </cell>
          <cell r="E249" t="str">
            <v>LUCERNE</v>
          </cell>
          <cell r="I249" t="str">
            <v>SHADY GLEN</v>
          </cell>
        </row>
        <row r="250">
          <cell r="A250" t="str">
            <v>ASHLAN AVE</v>
          </cell>
          <cell r="B250" t="str">
            <v>LOCKEFORD</v>
          </cell>
          <cell r="C250" t="str">
            <v>MALAGA</v>
          </cell>
          <cell r="D250" t="str">
            <v>SAN FRAN Y (LARKIN)</v>
          </cell>
          <cell r="E250" t="str">
            <v>LUCERNE</v>
          </cell>
          <cell r="I250" t="str">
            <v>WESTPARK</v>
          </cell>
        </row>
        <row r="251">
          <cell r="A251" t="str">
            <v>ASHLAN AVE</v>
          </cell>
          <cell r="B251" t="str">
            <v>LOCKEFORD</v>
          </cell>
          <cell r="C251" t="str">
            <v>MALAGA</v>
          </cell>
          <cell r="D251" t="str">
            <v>CALPELLA</v>
          </cell>
          <cell r="E251" t="str">
            <v>LUCERNE</v>
          </cell>
          <cell r="I251" t="str">
            <v>BORONDA</v>
          </cell>
        </row>
        <row r="252">
          <cell r="A252" t="str">
            <v>ASHLAN AVE</v>
          </cell>
          <cell r="B252" t="str">
            <v>PANORAMA</v>
          </cell>
          <cell r="C252" t="str">
            <v>EDENVALE</v>
          </cell>
          <cell r="D252" t="str">
            <v>CARLOTTA</v>
          </cell>
          <cell r="E252" t="str">
            <v>JANES CREEK</v>
          </cell>
          <cell r="I252" t="str">
            <v>PAUL SWEET</v>
          </cell>
        </row>
        <row r="253">
          <cell r="A253" t="str">
            <v>ASHLAN AVE</v>
          </cell>
          <cell r="B253" t="str">
            <v>PANORAMA</v>
          </cell>
          <cell r="C253" t="str">
            <v>LOS GATOS</v>
          </cell>
          <cell r="D253" t="str">
            <v>BLUE LAKE</v>
          </cell>
          <cell r="E253" t="str">
            <v>JANES CREEK</v>
          </cell>
          <cell r="I253" t="str">
            <v>FORT ORD</v>
          </cell>
        </row>
        <row r="254">
          <cell r="A254" t="str">
            <v>MORGAN HILL</v>
          </cell>
          <cell r="B254" t="str">
            <v>PANORAMA</v>
          </cell>
          <cell r="C254" t="str">
            <v>EL PATIO</v>
          </cell>
          <cell r="D254" t="str">
            <v>BLUE LAKE</v>
          </cell>
          <cell r="E254" t="str">
            <v>JANES CREEK</v>
          </cell>
          <cell r="I254" t="str">
            <v>ARANA</v>
          </cell>
        </row>
        <row r="255">
          <cell r="A255" t="str">
            <v>MCKEE</v>
          </cell>
          <cell r="B255" t="str">
            <v>EMERALD LAKE</v>
          </cell>
          <cell r="C255" t="str">
            <v>WEST SACRAMENTO</v>
          </cell>
          <cell r="D255" t="str">
            <v>FAIRHAVEN</v>
          </cell>
          <cell r="E255" t="str">
            <v>JANES CREEK</v>
          </cell>
          <cell r="I255" t="str">
            <v>MEADOW LANE</v>
          </cell>
        </row>
        <row r="256">
          <cell r="A256" t="str">
            <v>AUBURN</v>
          </cell>
          <cell r="B256" t="str">
            <v>EMERALD LAKE</v>
          </cell>
          <cell r="C256" t="str">
            <v>LOS COCHES</v>
          </cell>
          <cell r="D256" t="str">
            <v>FAIRHAVEN</v>
          </cell>
          <cell r="E256" t="str">
            <v>JANES CREEK</v>
          </cell>
          <cell r="I256" t="str">
            <v>HIGHWAY</v>
          </cell>
        </row>
        <row r="257">
          <cell r="A257" t="str">
            <v>AVENA</v>
          </cell>
          <cell r="B257" t="str">
            <v>EMERALD LAKE</v>
          </cell>
          <cell r="C257" t="str">
            <v>LOS GATOS</v>
          </cell>
          <cell r="D257" t="str">
            <v>EEL RIVER</v>
          </cell>
          <cell r="E257" t="str">
            <v>JANES CREEK</v>
          </cell>
          <cell r="I257" t="str">
            <v>BERKELEY F</v>
          </cell>
        </row>
        <row r="258">
          <cell r="A258" t="str">
            <v>AVENA</v>
          </cell>
          <cell r="B258" t="str">
            <v>EMERALD LAKE</v>
          </cell>
          <cell r="C258" t="str">
            <v>LOS GATOS</v>
          </cell>
          <cell r="D258" t="str">
            <v>EEL RIVER</v>
          </cell>
          <cell r="E258" t="str">
            <v>JANES CREEK</v>
          </cell>
          <cell r="I258" t="str">
            <v>ROSSMOOR</v>
          </cell>
        </row>
        <row r="259">
          <cell r="A259" t="str">
            <v>BAHIA</v>
          </cell>
          <cell r="B259" t="str">
            <v>EMERALD LAKE</v>
          </cell>
          <cell r="C259" t="str">
            <v>HIGGINS</v>
          </cell>
          <cell r="D259" t="str">
            <v>EUREKA A</v>
          </cell>
          <cell r="E259" t="str">
            <v>JANES CREEK</v>
          </cell>
          <cell r="I259" t="str">
            <v>WELLFIELD</v>
          </cell>
        </row>
        <row r="260">
          <cell r="A260" t="str">
            <v>BAIR</v>
          </cell>
          <cell r="B260" t="str">
            <v>EMERALD LAKE</v>
          </cell>
          <cell r="C260" t="str">
            <v>PLEASANT GROVE</v>
          </cell>
          <cell r="D260" t="str">
            <v>EUREKA A</v>
          </cell>
          <cell r="E260" t="str">
            <v>JANES CREEK</v>
          </cell>
          <cell r="I260" t="e">
            <v>#VALUE!</v>
          </cell>
        </row>
        <row r="261">
          <cell r="A261" t="str">
            <v>BAKERSFIELD</v>
          </cell>
          <cell r="B261" t="str">
            <v>SAN JOAQUIN</v>
          </cell>
          <cell r="C261" t="str">
            <v>PLEASANT GROVE</v>
          </cell>
          <cell r="D261" t="str">
            <v>FORT SEWARD</v>
          </cell>
          <cell r="E261" t="str">
            <v>JANES CREEK</v>
          </cell>
          <cell r="I261" t="str">
            <v>SAN CARLOS</v>
          </cell>
        </row>
        <row r="262">
          <cell r="A262" t="str">
            <v>BALFOUR</v>
          </cell>
          <cell r="B262" t="str">
            <v>SAN JOAQUIN</v>
          </cell>
          <cell r="C262" t="str">
            <v>VACAVILLE</v>
          </cell>
          <cell r="D262" t="str">
            <v>FORT SEWARD</v>
          </cell>
          <cell r="E262" t="str">
            <v>JANES CREEK</v>
          </cell>
          <cell r="I262" t="str">
            <v>LAURELES</v>
          </cell>
        </row>
        <row r="263">
          <cell r="A263" t="str">
            <v>BANTA</v>
          </cell>
          <cell r="B263" t="str">
            <v>SAN JOAQUIN</v>
          </cell>
          <cell r="C263" t="str">
            <v>SAN MATEO</v>
          </cell>
          <cell r="D263" t="str">
            <v>FRUITLAND</v>
          </cell>
          <cell r="E263" t="str">
            <v>JANES CREEK</v>
          </cell>
          <cell r="I263" t="str">
            <v>LOS GATOS</v>
          </cell>
        </row>
        <row r="264">
          <cell r="A264" t="str">
            <v>BAY MEADOWS</v>
          </cell>
          <cell r="B264" t="str">
            <v>MONTICELLO</v>
          </cell>
          <cell r="C264" t="str">
            <v>SAN MATEO</v>
          </cell>
          <cell r="D264" t="str">
            <v>FRUITLAND</v>
          </cell>
          <cell r="E264" t="str">
            <v>LOW GAP</v>
          </cell>
          <cell r="I264" t="str">
            <v>MOSHER</v>
          </cell>
        </row>
        <row r="265">
          <cell r="A265" t="e">
            <v>#VALUE!</v>
          </cell>
          <cell r="B265" t="str">
            <v>MONTICELLO</v>
          </cell>
          <cell r="C265" t="str">
            <v>SAN MATEO</v>
          </cell>
          <cell r="D265" t="str">
            <v>GARBERVILLE</v>
          </cell>
          <cell r="E265" t="str">
            <v>LOW GAP</v>
          </cell>
          <cell r="I265" t="str">
            <v>GABILAN</v>
          </cell>
        </row>
        <row r="266">
          <cell r="A266" t="str">
            <v>BELL</v>
          </cell>
          <cell r="B266" t="str">
            <v>MONTICELLO</v>
          </cell>
          <cell r="C266" t="str">
            <v>SAN MATEO</v>
          </cell>
          <cell r="D266" t="str">
            <v>GARBERVILLE</v>
          </cell>
          <cell r="E266" t="str">
            <v>LOW GAP</v>
          </cell>
          <cell r="I266" t="str">
            <v>CLOVERDALE</v>
          </cell>
        </row>
        <row r="267">
          <cell r="A267" t="str">
            <v>BELLE HAVEN</v>
          </cell>
          <cell r="B267" t="str">
            <v>NEW HOPE</v>
          </cell>
          <cell r="C267" t="str">
            <v>SAN MATEO</v>
          </cell>
          <cell r="D267" t="str">
            <v>HARRIS</v>
          </cell>
          <cell r="E267" t="str">
            <v>LOW GAP</v>
          </cell>
          <cell r="I267" t="str">
            <v>TUDOR</v>
          </cell>
        </row>
        <row r="268">
          <cell r="A268" t="str">
            <v>BELLE HAVEN</v>
          </cell>
          <cell r="B268" t="str">
            <v>NEW HOPE</v>
          </cell>
          <cell r="C268" t="str">
            <v>DIXON LANDING</v>
          </cell>
          <cell r="D268" t="str">
            <v>HARRIS</v>
          </cell>
          <cell r="E268" t="str">
            <v>MAPLE CREEK</v>
          </cell>
          <cell r="I268" t="str">
            <v>CAYUCOS</v>
          </cell>
        </row>
        <row r="269">
          <cell r="A269" t="str">
            <v>RENFRO</v>
          </cell>
          <cell r="B269" t="e">
            <v>#VALUE!</v>
          </cell>
          <cell r="C269" t="str">
            <v>DIXON LANDING</v>
          </cell>
          <cell r="D269" t="str">
            <v>HOOPA</v>
          </cell>
          <cell r="E269" t="str">
            <v>MAPLE CREEK</v>
          </cell>
          <cell r="I269" t="str">
            <v>SAN FRAN P(HUNTERS POINT)</v>
          </cell>
        </row>
        <row r="270">
          <cell r="A270" t="str">
            <v>VIERRA</v>
          </cell>
          <cell r="B270" t="e">
            <v>#VALUE!</v>
          </cell>
          <cell r="C270" t="str">
            <v>DIXON LANDING</v>
          </cell>
          <cell r="D270" t="str">
            <v>HOOPA</v>
          </cell>
          <cell r="E270" t="str">
            <v>MAPLE CREEK</v>
          </cell>
          <cell r="I270" t="str">
            <v>WOODACRE</v>
          </cell>
        </row>
        <row r="271">
          <cell r="A271" t="str">
            <v>BELLEVUE</v>
          </cell>
          <cell r="B271" t="e">
            <v>#VALUE!</v>
          </cell>
          <cell r="C271" t="str">
            <v>DIXON LANDING</v>
          </cell>
          <cell r="D271" t="str">
            <v>OAKLAND X</v>
          </cell>
          <cell r="E271" t="str">
            <v>MAPLE CREEK</v>
          </cell>
          <cell r="I271" t="str">
            <v>DINUBA</v>
          </cell>
        </row>
        <row r="272">
          <cell r="A272" t="str">
            <v>BELLEVUE</v>
          </cell>
          <cell r="B272" t="str">
            <v>NEWBURG</v>
          </cell>
          <cell r="C272" t="str">
            <v>BRUNSWICK</v>
          </cell>
          <cell r="D272" t="str">
            <v>OAKLAND X</v>
          </cell>
          <cell r="E272" t="str">
            <v>MAPLE CREEK</v>
          </cell>
          <cell r="I272" t="str">
            <v>SAN BRUNO</v>
          </cell>
        </row>
        <row r="273">
          <cell r="A273" t="str">
            <v>RENFRO</v>
          </cell>
          <cell r="B273" t="e">
            <v>#VALUE!</v>
          </cell>
          <cell r="C273" t="str">
            <v>ATWATER</v>
          </cell>
          <cell r="D273" t="str">
            <v>OAKLAND X</v>
          </cell>
          <cell r="E273" t="str">
            <v>MAPLE CREEK</v>
          </cell>
          <cell r="I273" t="str">
            <v>NAPA</v>
          </cell>
        </row>
        <row r="274">
          <cell r="A274" t="str">
            <v>BELLRIDGE 1B</v>
          </cell>
          <cell r="B274" t="e">
            <v>#VALUE!</v>
          </cell>
          <cell r="C274" t="str">
            <v>ATWATER</v>
          </cell>
          <cell r="D274" t="str">
            <v>OAKLAND X</v>
          </cell>
          <cell r="E274" t="str">
            <v>MAPLE CREEK</v>
          </cell>
          <cell r="I274" t="str">
            <v>YERBA BUENA</v>
          </cell>
        </row>
        <row r="275">
          <cell r="A275" t="str">
            <v>BEN LOMOND</v>
          </cell>
          <cell r="B275" t="str">
            <v>OAKHURST</v>
          </cell>
          <cell r="C275" t="str">
            <v>PEABODY</v>
          </cell>
          <cell r="D275" t="str">
            <v>OAKLAND C (OAKLAND PP)</v>
          </cell>
          <cell r="E275" t="str">
            <v>NEWBURG</v>
          </cell>
          <cell r="I275" t="str">
            <v>YERBA BUENA</v>
          </cell>
        </row>
        <row r="276">
          <cell r="A276" t="str">
            <v>BERRENDA C</v>
          </cell>
          <cell r="B276" t="str">
            <v>OAKHURST</v>
          </cell>
          <cell r="C276" t="str">
            <v>HAMILTON A</v>
          </cell>
          <cell r="D276" t="str">
            <v>OAKLAND C (OAKLAND PP)</v>
          </cell>
          <cell r="E276" t="str">
            <v>NEWBURG</v>
          </cell>
          <cell r="I276" t="str">
            <v>ZACA</v>
          </cell>
        </row>
        <row r="277">
          <cell r="A277" t="str">
            <v>BIG BASIN</v>
          </cell>
          <cell r="B277" t="str">
            <v>GRASS VALLEY</v>
          </cell>
          <cell r="C277" t="str">
            <v>HAMILTON A</v>
          </cell>
          <cell r="D277" t="str">
            <v>OAKLAND C (OAKLAND PP)</v>
          </cell>
          <cell r="E277" t="str">
            <v>NEWBURG</v>
          </cell>
          <cell r="I277" t="str">
            <v>TEJON</v>
          </cell>
        </row>
        <row r="278">
          <cell r="A278" t="str">
            <v>MEADOW LANE</v>
          </cell>
          <cell r="B278" t="str">
            <v>OLETA</v>
          </cell>
          <cell r="C278" t="str">
            <v>CONTRA COSTA</v>
          </cell>
          <cell r="D278" t="str">
            <v>OAKLAND C (OAKLAND PP)</v>
          </cell>
          <cell r="E278" t="str">
            <v>NEWBURG</v>
          </cell>
          <cell r="I278" t="str">
            <v>RIVER OAKS</v>
          </cell>
        </row>
        <row r="279">
          <cell r="A279" t="str">
            <v>BIG LAGOON</v>
          </cell>
          <cell r="B279" t="str">
            <v>OLETA</v>
          </cell>
          <cell r="C279" t="str">
            <v>CONTRA COSTA</v>
          </cell>
          <cell r="D279" t="str">
            <v>WHEELER RIDGE</v>
          </cell>
          <cell r="E279" t="str">
            <v>NEWBURG</v>
          </cell>
          <cell r="I279" t="str">
            <v>SAN FRAN Z (EMBARCADERO)</v>
          </cell>
        </row>
        <row r="280">
          <cell r="A280" t="str">
            <v>MEADOW LANE</v>
          </cell>
          <cell r="B280" t="str">
            <v>ORLAND B</v>
          </cell>
          <cell r="C280" t="str">
            <v>CLAYTON</v>
          </cell>
          <cell r="D280" t="str">
            <v>MORGAN HILL</v>
          </cell>
          <cell r="E280" t="str">
            <v>NEWBURG</v>
          </cell>
          <cell r="I280" t="str">
            <v>FAIRWAY</v>
          </cell>
        </row>
        <row r="281">
          <cell r="A281" t="str">
            <v>BIG MEADOWS</v>
          </cell>
          <cell r="B281" t="str">
            <v>ORLAND B</v>
          </cell>
          <cell r="C281" t="str">
            <v>BELMONT</v>
          </cell>
          <cell r="D281" t="str">
            <v>MENDOCINO</v>
          </cell>
          <cell r="E281" t="str">
            <v>NEWBURG</v>
          </cell>
          <cell r="I281" t="str">
            <v>ALPINE</v>
          </cell>
        </row>
        <row r="282">
          <cell r="A282" t="str">
            <v>BIG MEADOWS</v>
          </cell>
          <cell r="B282" t="str">
            <v>OTTER</v>
          </cell>
          <cell r="C282" t="str">
            <v>CLAYTON</v>
          </cell>
          <cell r="D282" t="str">
            <v>JANES CREEK</v>
          </cell>
          <cell r="E282" t="str">
            <v>NEWBURG</v>
          </cell>
          <cell r="I282" t="str">
            <v>MANCHESTER</v>
          </cell>
        </row>
        <row r="283">
          <cell r="A283" t="str">
            <v>BIG RIVER</v>
          </cell>
          <cell r="B283" t="str">
            <v>RED BLUFF</v>
          </cell>
          <cell r="C283" t="str">
            <v>DIXON LANDING</v>
          </cell>
          <cell r="D283" t="str">
            <v>JANES CREEK</v>
          </cell>
          <cell r="E283" t="str">
            <v>NEWBURG</v>
          </cell>
          <cell r="I283" t="str">
            <v>SAN JOAQUIN</v>
          </cell>
        </row>
        <row r="284">
          <cell r="A284" t="str">
            <v>BIG RIVER</v>
          </cell>
          <cell r="B284" t="str">
            <v>RED BLUFF</v>
          </cell>
          <cell r="C284" t="str">
            <v>LOYOLA</v>
          </cell>
          <cell r="D284" t="str">
            <v>JANES CREEK</v>
          </cell>
          <cell r="E284" t="str">
            <v>NEWBURG</v>
          </cell>
          <cell r="I284" t="str">
            <v>MILLBRAE</v>
          </cell>
        </row>
        <row r="285">
          <cell r="A285" t="str">
            <v>BIG RIVER</v>
          </cell>
          <cell r="B285" t="str">
            <v>SALMON CREEK</v>
          </cell>
          <cell r="C285" t="str">
            <v>TEVIS</v>
          </cell>
          <cell r="D285" t="str">
            <v>JANES CREEK</v>
          </cell>
          <cell r="E285" t="str">
            <v>ORICK</v>
          </cell>
          <cell r="I285" t="str">
            <v>YERBA BUENA</v>
          </cell>
        </row>
        <row r="286">
          <cell r="A286" t="str">
            <v>BIG RIVER</v>
          </cell>
          <cell r="B286" t="str">
            <v>SALMON CREEK</v>
          </cell>
          <cell r="C286" t="str">
            <v>MERCED</v>
          </cell>
          <cell r="D286" t="str">
            <v>LOW GAP</v>
          </cell>
          <cell r="E286" t="str">
            <v>ORICK</v>
          </cell>
          <cell r="I286" t="str">
            <v>YERBA BUENA</v>
          </cell>
        </row>
        <row r="287">
          <cell r="A287" t="str">
            <v>BIG RIVER</v>
          </cell>
          <cell r="B287" t="str">
            <v>SALMON CREEK</v>
          </cell>
          <cell r="C287" t="str">
            <v>BUTTE</v>
          </cell>
          <cell r="D287" t="str">
            <v>MAPLE CREEK</v>
          </cell>
          <cell r="E287" t="str">
            <v>ORICK</v>
          </cell>
          <cell r="I287" t="str">
            <v>INDIAN FLAT</v>
          </cell>
        </row>
        <row r="288">
          <cell r="A288" t="str">
            <v>BIG RIVER</v>
          </cell>
          <cell r="B288" t="str">
            <v>SAN CARLOS</v>
          </cell>
          <cell r="C288" t="str">
            <v>TASSAJARA</v>
          </cell>
          <cell r="D288" t="str">
            <v>NEWBURG</v>
          </cell>
          <cell r="E288" t="str">
            <v>ORICK</v>
          </cell>
          <cell r="I288" t="str">
            <v>EL PATIO</v>
          </cell>
        </row>
        <row r="289">
          <cell r="A289" t="str">
            <v>MENDOCINO</v>
          </cell>
          <cell r="B289" t="str">
            <v>SAN CARLOS</v>
          </cell>
          <cell r="C289" t="str">
            <v>ACTON</v>
          </cell>
          <cell r="D289" t="str">
            <v>NEWBURG</v>
          </cell>
          <cell r="E289" t="str">
            <v>HIGGINS</v>
          </cell>
          <cell r="I289" t="str">
            <v>AVENA</v>
          </cell>
        </row>
        <row r="290">
          <cell r="A290" t="str">
            <v>SALINAS</v>
          </cell>
          <cell r="B290" t="str">
            <v>SAN CARLOS</v>
          </cell>
          <cell r="C290" t="str">
            <v>SAN JOSE B</v>
          </cell>
          <cell r="D290" t="str">
            <v>ORICK</v>
          </cell>
          <cell r="E290" t="str">
            <v>HIGGINS</v>
          </cell>
          <cell r="I290" t="str">
            <v>MADERA</v>
          </cell>
        </row>
        <row r="291">
          <cell r="A291" t="str">
            <v>MENDOCINO</v>
          </cell>
          <cell r="B291" t="str">
            <v>SAN FRAN E</v>
          </cell>
          <cell r="C291" t="str">
            <v>FIGARDEN</v>
          </cell>
          <cell r="D291" t="str">
            <v>ORICK</v>
          </cell>
          <cell r="E291" t="str">
            <v>HIGGINS</v>
          </cell>
          <cell r="I291" t="str">
            <v>MADERA</v>
          </cell>
        </row>
        <row r="292">
          <cell r="A292" t="str">
            <v>MENDOCINO</v>
          </cell>
          <cell r="B292" t="str">
            <v>SAN FRAN K</v>
          </cell>
          <cell r="C292" t="str">
            <v>BULLARD</v>
          </cell>
          <cell r="D292" t="str">
            <v>SAN JOSE A</v>
          </cell>
          <cell r="E292" t="str">
            <v>ORICK</v>
          </cell>
          <cell r="I292" t="str">
            <v>HAMMER</v>
          </cell>
        </row>
        <row r="293">
          <cell r="A293" t="str">
            <v>BORONDA</v>
          </cell>
          <cell r="B293" t="str">
            <v>SAN FRAN E</v>
          </cell>
          <cell r="C293" t="str">
            <v>MCMULLIN</v>
          </cell>
          <cell r="D293" t="str">
            <v>ASHLAN AVE</v>
          </cell>
          <cell r="E293" t="str">
            <v>ORICK</v>
          </cell>
          <cell r="I293" t="str">
            <v>CRUSHER</v>
          </cell>
        </row>
        <row r="294">
          <cell r="A294" t="str">
            <v>BORONDA</v>
          </cell>
          <cell r="B294" t="str">
            <v>SAN FRAN E</v>
          </cell>
          <cell r="C294" t="str">
            <v>CALIFORNIA AVE</v>
          </cell>
          <cell r="D294" t="str">
            <v>TRIMBLE</v>
          </cell>
          <cell r="E294" t="str">
            <v>ORICK</v>
          </cell>
          <cell r="I294" t="str">
            <v>GONZALES</v>
          </cell>
        </row>
        <row r="295">
          <cell r="A295" t="str">
            <v>BRITTON</v>
          </cell>
          <cell r="B295" t="str">
            <v>SAN FRAN K</v>
          </cell>
          <cell r="C295" t="str">
            <v>CALIFORNIA AVE</v>
          </cell>
          <cell r="D295" t="str">
            <v>OAKLAND D</v>
          </cell>
          <cell r="E295" t="str">
            <v>ORICK</v>
          </cell>
          <cell r="I295" t="str">
            <v>PAUL SWEET</v>
          </cell>
        </row>
        <row r="296">
          <cell r="A296" t="str">
            <v>BRITTON</v>
          </cell>
          <cell r="B296" t="str">
            <v>SAN FRAN K</v>
          </cell>
          <cell r="C296" t="str">
            <v>ASHLAN AVE</v>
          </cell>
          <cell r="D296" t="str">
            <v>OAKLAND D</v>
          </cell>
          <cell r="E296" t="str">
            <v>RIO DELL</v>
          </cell>
          <cell r="I296" t="str">
            <v>HOLLISTER</v>
          </cell>
        </row>
        <row r="297">
          <cell r="A297" t="str">
            <v>BROWNS VALLEY</v>
          </cell>
          <cell r="B297" t="str">
            <v>OAKLAND D</v>
          </cell>
          <cell r="C297" t="str">
            <v>ASHLAN AVE</v>
          </cell>
          <cell r="D297" t="str">
            <v>OAKLAND D</v>
          </cell>
          <cell r="E297" t="str">
            <v>RIO DELL</v>
          </cell>
          <cell r="I297" t="str">
            <v>INDUSTRIAL ACRES</v>
          </cell>
        </row>
        <row r="298">
          <cell r="A298" t="str">
            <v>HIGGINS</v>
          </cell>
          <cell r="B298" t="str">
            <v>SAN FRAN E</v>
          </cell>
          <cell r="C298" t="str">
            <v>ASHLAN AVE</v>
          </cell>
          <cell r="D298" t="str">
            <v>OAKLAND D</v>
          </cell>
          <cell r="E298" t="str">
            <v>RIO DELL</v>
          </cell>
          <cell r="I298" t="str">
            <v>ROB ROY</v>
          </cell>
        </row>
        <row r="299">
          <cell r="A299" t="e">
            <v>#VALUE!</v>
          </cell>
          <cell r="B299" t="str">
            <v>SAN FRAN E</v>
          </cell>
          <cell r="C299" t="str">
            <v>ASHLAN AVE</v>
          </cell>
          <cell r="D299" t="str">
            <v>OAKLAND D</v>
          </cell>
          <cell r="E299" t="str">
            <v>RIO DELL</v>
          </cell>
          <cell r="I299" t="str">
            <v>PACIFIC GROVE</v>
          </cell>
        </row>
        <row r="300">
          <cell r="A300" t="str">
            <v>BULLARD</v>
          </cell>
          <cell r="B300" t="str">
            <v>SAN FRAN E</v>
          </cell>
          <cell r="C300" t="str">
            <v>ASHLAN AVE</v>
          </cell>
          <cell r="D300" t="str">
            <v>OAKLAND D</v>
          </cell>
          <cell r="E300" t="str">
            <v>RIO DELL</v>
          </cell>
          <cell r="I300" t="str">
            <v>KING CITY</v>
          </cell>
        </row>
        <row r="301">
          <cell r="A301" t="str">
            <v>BULLARD</v>
          </cell>
          <cell r="B301" t="str">
            <v>SAN FRAN E</v>
          </cell>
          <cell r="C301" t="str">
            <v>FITCH MTN</v>
          </cell>
          <cell r="D301" t="str">
            <v>ALHAMBRA</v>
          </cell>
          <cell r="E301" t="str">
            <v>RUSS RANCH</v>
          </cell>
          <cell r="I301" t="str">
            <v>PACIFIC GROVE</v>
          </cell>
        </row>
        <row r="302">
          <cell r="A302" t="str">
            <v>BULLARD</v>
          </cell>
          <cell r="B302" t="str">
            <v>SAN FRAN E</v>
          </cell>
          <cell r="C302" t="str">
            <v>FIGARDEN</v>
          </cell>
          <cell r="D302" t="str">
            <v>CLAYTON</v>
          </cell>
          <cell r="E302" t="str">
            <v>TRINIDAD</v>
          </cell>
          <cell r="I302" t="str">
            <v>BIG BASIN</v>
          </cell>
        </row>
        <row r="303">
          <cell r="A303" t="str">
            <v>BURNEY</v>
          </cell>
          <cell r="B303" t="str">
            <v>SAN FRAN E</v>
          </cell>
          <cell r="C303" t="str">
            <v>EL NIDO</v>
          </cell>
          <cell r="D303" t="str">
            <v>RIO DELL</v>
          </cell>
          <cell r="E303" t="str">
            <v>WILLOW CREEK</v>
          </cell>
          <cell r="I303" t="str">
            <v>VACA DIXON</v>
          </cell>
        </row>
        <row r="304">
          <cell r="A304" t="str">
            <v>BURNEY</v>
          </cell>
          <cell r="B304" t="str">
            <v>SAN FRAN E</v>
          </cell>
          <cell r="C304" t="str">
            <v>RED BLUFF</v>
          </cell>
          <cell r="D304" t="str">
            <v>RIO DELL</v>
          </cell>
          <cell r="E304" t="str">
            <v>WILLOW CREEK</v>
          </cell>
          <cell r="I304" t="str">
            <v>VACA DIXON</v>
          </cell>
        </row>
        <row r="305">
          <cell r="A305" t="str">
            <v>BURNEY</v>
          </cell>
          <cell r="B305" t="str">
            <v>SAN FRAN E</v>
          </cell>
          <cell r="C305" t="str">
            <v>DAIRYVILLE</v>
          </cell>
          <cell r="D305" t="str">
            <v>OAKLAND L</v>
          </cell>
          <cell r="E305" t="str">
            <v>CONTRA COSTA</v>
          </cell>
          <cell r="I305" t="str">
            <v>VASCO</v>
          </cell>
        </row>
        <row r="306">
          <cell r="A306" t="str">
            <v>BURNEY</v>
          </cell>
          <cell r="B306" t="str">
            <v>MILLBRAE</v>
          </cell>
          <cell r="C306" t="str">
            <v>BRUNSWICK</v>
          </cell>
          <cell r="D306" t="str">
            <v>OAKLAND L</v>
          </cell>
          <cell r="E306" t="str">
            <v>CONTRA COSTA</v>
          </cell>
          <cell r="I306" t="str">
            <v>MAPLE CREEK</v>
          </cell>
        </row>
        <row r="307">
          <cell r="A307" t="str">
            <v>BURNEY</v>
          </cell>
          <cell r="B307" t="str">
            <v>MTN QUARRIES</v>
          </cell>
          <cell r="C307" t="str">
            <v>DAVIS</v>
          </cell>
          <cell r="D307" t="str">
            <v>OAKLAND L</v>
          </cell>
          <cell r="E307" t="str">
            <v>MENDOCINO</v>
          </cell>
          <cell r="I307" t="str">
            <v>FAIRHAVEN</v>
          </cell>
        </row>
        <row r="308">
          <cell r="A308" t="str">
            <v>BAY MEADOWS</v>
          </cell>
          <cell r="B308" t="str">
            <v>MTN QUARRIES</v>
          </cell>
          <cell r="C308" t="str">
            <v>MONROE</v>
          </cell>
          <cell r="D308" t="str">
            <v>OAKLAND L</v>
          </cell>
          <cell r="E308" t="str">
            <v>MENDOCINO</v>
          </cell>
          <cell r="I308" t="str">
            <v>MCMULLIN</v>
          </cell>
        </row>
        <row r="309">
          <cell r="A309" t="str">
            <v>CADET</v>
          </cell>
          <cell r="B309" t="str">
            <v>MTN QUARRIES</v>
          </cell>
          <cell r="C309" t="str">
            <v>MONROE</v>
          </cell>
          <cell r="D309" t="str">
            <v>OAKLAND K (CLAREMONT)</v>
          </cell>
          <cell r="E309" t="str">
            <v>MENDOCINO</v>
          </cell>
          <cell r="I309" t="str">
            <v>OAKHURST</v>
          </cell>
        </row>
        <row r="310">
          <cell r="A310" t="str">
            <v>CADET</v>
          </cell>
          <cell r="B310" t="str">
            <v>SAN JOSE A</v>
          </cell>
          <cell r="C310" t="str">
            <v>JARVIS</v>
          </cell>
          <cell r="D310" t="str">
            <v>BRENTWOOD</v>
          </cell>
          <cell r="E310" t="str">
            <v>MENDOCINO</v>
          </cell>
          <cell r="I310" t="str">
            <v>VICTOR</v>
          </cell>
        </row>
        <row r="311">
          <cell r="A311" t="str">
            <v>CALAVERAS CEMENT</v>
          </cell>
          <cell r="B311" t="str">
            <v>SAN JOSE A</v>
          </cell>
          <cell r="C311" t="str">
            <v>JARVIS</v>
          </cell>
          <cell r="D311" t="str">
            <v>SAN JOSE B</v>
          </cell>
          <cell r="E311" t="str">
            <v>MENDOCINO</v>
          </cell>
          <cell r="I311" t="str">
            <v>PLUMAS</v>
          </cell>
        </row>
        <row r="312">
          <cell r="A312" t="str">
            <v>CALAVERAS CEMENT</v>
          </cell>
          <cell r="B312" t="str">
            <v>BONNIE NOOK</v>
          </cell>
          <cell r="C312" t="str">
            <v>JARVIS</v>
          </cell>
          <cell r="D312" t="str">
            <v>FITCH MTN</v>
          </cell>
          <cell r="E312" t="str">
            <v>MIDDLETOWN</v>
          </cell>
          <cell r="I312" t="str">
            <v>CASTROVILLE</v>
          </cell>
        </row>
        <row r="313">
          <cell r="A313" t="str">
            <v>PLUMAS</v>
          </cell>
          <cell r="B313" t="str">
            <v>BONNIE NOOK</v>
          </cell>
          <cell r="C313" t="str">
            <v>ROB ROY</v>
          </cell>
          <cell r="D313" t="str">
            <v>BELLE HAVEN</v>
          </cell>
          <cell r="E313" t="str">
            <v>MIDDLETOWN</v>
          </cell>
          <cell r="I313" t="str">
            <v>HATTON</v>
          </cell>
        </row>
        <row r="314">
          <cell r="A314" t="e">
            <v>#VALUE!</v>
          </cell>
          <cell r="B314" t="str">
            <v>BONNIE NOOK</v>
          </cell>
          <cell r="C314" t="str">
            <v>BURLINGAME</v>
          </cell>
          <cell r="D314" t="str">
            <v>SWIFT</v>
          </cell>
          <cell r="E314" t="str">
            <v>MIDDLETOWN</v>
          </cell>
          <cell r="I314" t="str">
            <v>DOLAN RD</v>
          </cell>
        </row>
        <row r="315">
          <cell r="A315" t="e">
            <v>#VALUE!</v>
          </cell>
          <cell r="B315" t="str">
            <v>TASSAJARA</v>
          </cell>
          <cell r="C315" t="str">
            <v>BURLINGAME</v>
          </cell>
          <cell r="D315" t="str">
            <v>BERKELEY F</v>
          </cell>
          <cell r="E315" t="str">
            <v>MIDDLETOWN</v>
          </cell>
          <cell r="I315" t="str">
            <v>MERIDIAN</v>
          </cell>
        </row>
        <row r="316">
          <cell r="A316" t="str">
            <v>CAMPHORA</v>
          </cell>
          <cell r="B316" t="str">
            <v>STONE CORRAL</v>
          </cell>
          <cell r="C316" t="str">
            <v>BURLINGAME</v>
          </cell>
          <cell r="D316" t="str">
            <v>BERKELEY F</v>
          </cell>
          <cell r="E316" t="str">
            <v>MIDDLETOWN</v>
          </cell>
          <cell r="I316" t="str">
            <v>POSO MTN</v>
          </cell>
        </row>
        <row r="317">
          <cell r="A317" t="str">
            <v>CAMPHORA</v>
          </cell>
          <cell r="B317" t="str">
            <v>STONE CORRAL</v>
          </cell>
          <cell r="C317" t="str">
            <v>BURLINGAME</v>
          </cell>
          <cell r="D317" t="str">
            <v>BELLRIDGE 1A</v>
          </cell>
          <cell r="E317" t="str">
            <v>MIDDLETOWN</v>
          </cell>
          <cell r="I317" t="str">
            <v>WOODLAND</v>
          </cell>
        </row>
        <row r="318">
          <cell r="A318" t="str">
            <v>CAMPHORA</v>
          </cell>
          <cell r="B318" t="str">
            <v>STONE CORRAL</v>
          </cell>
          <cell r="C318" t="str">
            <v>MT EDEN</v>
          </cell>
          <cell r="D318" t="str">
            <v>BELLRIDGE 1B</v>
          </cell>
          <cell r="E318" t="str">
            <v>MIDDLETOWN</v>
          </cell>
          <cell r="I318" t="str">
            <v>SAN FRAN Y (LARKIN)</v>
          </cell>
        </row>
        <row r="319">
          <cell r="A319" t="str">
            <v>CAPAY</v>
          </cell>
          <cell r="B319" t="str">
            <v>EAST GRAND</v>
          </cell>
          <cell r="C319" t="str">
            <v>OLD KEARNEY</v>
          </cell>
          <cell r="D319" t="str">
            <v>EDENVALE</v>
          </cell>
          <cell r="E319" t="str">
            <v>MIDDLETOWN</v>
          </cell>
          <cell r="I319" t="str">
            <v>BLUE LAKE</v>
          </cell>
        </row>
        <row r="320">
          <cell r="A320" t="str">
            <v>CAPAY</v>
          </cell>
          <cell r="B320" t="str">
            <v>RALSTON</v>
          </cell>
          <cell r="C320" t="str">
            <v>COALINGA #1</v>
          </cell>
          <cell r="D320" t="str">
            <v>ALMADEN</v>
          </cell>
          <cell r="E320" t="str">
            <v>PHILO</v>
          </cell>
          <cell r="I320" t="str">
            <v>RIVERBANK</v>
          </cell>
        </row>
        <row r="321">
          <cell r="A321" t="str">
            <v>CAPAY</v>
          </cell>
          <cell r="B321" t="str">
            <v>RALSTON</v>
          </cell>
          <cell r="C321" t="str">
            <v>AVENAL</v>
          </cell>
          <cell r="D321" t="str">
            <v>ALMADEN</v>
          </cell>
          <cell r="E321" t="str">
            <v>PHILO</v>
          </cell>
          <cell r="I321" t="str">
            <v>BARTON</v>
          </cell>
        </row>
        <row r="322">
          <cell r="A322" t="str">
            <v>CAPAY</v>
          </cell>
          <cell r="B322" t="str">
            <v>SAN CARLOS</v>
          </cell>
          <cell r="C322" t="str">
            <v>RIVER OAKS</v>
          </cell>
          <cell r="D322" t="str">
            <v>BERRENDA C</v>
          </cell>
          <cell r="E322" t="str">
            <v>PHILO</v>
          </cell>
          <cell r="I322" t="str">
            <v>MADISON</v>
          </cell>
        </row>
        <row r="323">
          <cell r="A323" t="str">
            <v>CAPAY</v>
          </cell>
          <cell r="B323" t="str">
            <v>SAN CARLOS</v>
          </cell>
          <cell r="C323" t="e">
            <v>#VALUE!</v>
          </cell>
          <cell r="D323" t="str">
            <v>CARNATION</v>
          </cell>
          <cell r="E323" t="str">
            <v>PHILO</v>
          </cell>
          <cell r="I323" t="str">
            <v>METTLER</v>
          </cell>
        </row>
        <row r="324">
          <cell r="A324" t="str">
            <v>CAPAY</v>
          </cell>
          <cell r="B324" t="str">
            <v>SAN CARLOS</v>
          </cell>
          <cell r="C324" t="str">
            <v>WHISMAN</v>
          </cell>
          <cell r="D324" t="str">
            <v>CARRIZO PLAINS</v>
          </cell>
          <cell r="E324" t="str">
            <v>PHILO</v>
          </cell>
          <cell r="I324" t="str">
            <v>ALTO</v>
          </cell>
        </row>
        <row r="325">
          <cell r="A325" t="str">
            <v>CARBONA</v>
          </cell>
          <cell r="B325" t="str">
            <v>PETALUMA A</v>
          </cell>
          <cell r="C325" t="str">
            <v>ATWATER</v>
          </cell>
          <cell r="D325" t="str">
            <v>CAWELO C</v>
          </cell>
          <cell r="E325" t="str">
            <v>PHILO</v>
          </cell>
          <cell r="I325" t="str">
            <v>LAMONT</v>
          </cell>
        </row>
        <row r="326">
          <cell r="A326" t="str">
            <v>CLOVIS</v>
          </cell>
          <cell r="B326" t="str">
            <v>WATSONVILLE</v>
          </cell>
          <cell r="C326" t="str">
            <v>VALLEY VIEW</v>
          </cell>
          <cell r="D326" t="str">
            <v>CELERON HILL</v>
          </cell>
          <cell r="E326" t="str">
            <v>PHILO</v>
          </cell>
          <cell r="I326" t="str">
            <v>MARICOPA</v>
          </cell>
        </row>
        <row r="327">
          <cell r="A327" t="str">
            <v>ENCINAL</v>
          </cell>
          <cell r="B327" t="str">
            <v>WATSONVILLE</v>
          </cell>
          <cell r="C327" t="str">
            <v>WEST SACRAMENTO</v>
          </cell>
          <cell r="D327" t="str">
            <v>COPUS</v>
          </cell>
          <cell r="E327" t="str">
            <v>PHILO</v>
          </cell>
          <cell r="I327" t="str">
            <v>HAMMONDS</v>
          </cell>
        </row>
        <row r="328">
          <cell r="A328" t="str">
            <v>ENCINAL</v>
          </cell>
          <cell r="B328" t="str">
            <v>WATSONVILLE</v>
          </cell>
          <cell r="C328" t="str">
            <v>MT EDEN</v>
          </cell>
          <cell r="D328" t="str">
            <v>CYMRIC</v>
          </cell>
          <cell r="E328" t="str">
            <v>PHILO</v>
          </cell>
          <cell r="I328" t="str">
            <v>SAN FRAN E</v>
          </cell>
        </row>
        <row r="329">
          <cell r="A329" t="str">
            <v>ENCINAL</v>
          </cell>
          <cell r="B329" t="str">
            <v>WATSONVILLE</v>
          </cell>
          <cell r="C329" t="str">
            <v>MOUNTAIN VIEW</v>
          </cell>
          <cell r="D329" t="str">
            <v>ELK HILLS</v>
          </cell>
          <cell r="E329" t="str">
            <v>PHILO</v>
          </cell>
          <cell r="I329" t="str">
            <v>LINDEN</v>
          </cell>
        </row>
        <row r="330">
          <cell r="A330" t="str">
            <v>VIEJO</v>
          </cell>
          <cell r="B330" t="str">
            <v>WATSONVILLE</v>
          </cell>
          <cell r="C330" t="e">
            <v>#VALUE!</v>
          </cell>
          <cell r="D330" t="str">
            <v>GANSO</v>
          </cell>
          <cell r="E330" t="str">
            <v>PHILO</v>
          </cell>
          <cell r="I330" t="str">
            <v>ROUGH &amp; READY</v>
          </cell>
        </row>
        <row r="331">
          <cell r="A331" t="str">
            <v>CLOVIS</v>
          </cell>
          <cell r="B331" t="str">
            <v>CAMBRIA</v>
          </cell>
          <cell r="C331" t="e">
            <v>#VALUE!</v>
          </cell>
          <cell r="D331" t="str">
            <v>GARDNER</v>
          </cell>
          <cell r="E331" t="str">
            <v>PHILO</v>
          </cell>
          <cell r="I331" t="str">
            <v>WOODSIDE</v>
          </cell>
        </row>
        <row r="332">
          <cell r="A332" t="str">
            <v>LODI</v>
          </cell>
          <cell r="B332" t="str">
            <v>GEYSERVILLE</v>
          </cell>
          <cell r="C332" t="e">
            <v>#VALUE!</v>
          </cell>
          <cell r="D332" t="str">
            <v>MCFARLAND</v>
          </cell>
          <cell r="E332" t="str">
            <v>POINT ARENA</v>
          </cell>
          <cell r="I332" t="str">
            <v>SAN FRAN AIRPORT</v>
          </cell>
        </row>
        <row r="333">
          <cell r="A333" t="str">
            <v>LODI</v>
          </cell>
          <cell r="B333" t="str">
            <v>KESWICK</v>
          </cell>
          <cell r="C333" t="e">
            <v>#VALUE!</v>
          </cell>
          <cell r="D333" t="str">
            <v>NORCO</v>
          </cell>
          <cell r="E333" t="str">
            <v>POINT ARENA</v>
          </cell>
          <cell r="I333" t="str">
            <v>SAN RAMON</v>
          </cell>
        </row>
        <row r="334">
          <cell r="A334" t="str">
            <v>LODI</v>
          </cell>
          <cell r="B334" t="str">
            <v>OAKHURST</v>
          </cell>
          <cell r="C334" t="e">
            <v>#VALUE!</v>
          </cell>
          <cell r="D334" t="str">
            <v>ROSEDALE</v>
          </cell>
          <cell r="E334" t="str">
            <v>POINT ARENA</v>
          </cell>
          <cell r="I334" t="str">
            <v>ROCKLIN</v>
          </cell>
        </row>
        <row r="335">
          <cell r="A335" t="str">
            <v>CARQUINEZ</v>
          </cell>
          <cell r="B335" t="str">
            <v>RED BLUFF</v>
          </cell>
          <cell r="C335" t="str">
            <v>HOLLISTER</v>
          </cell>
          <cell r="D335" t="str">
            <v>TECUYA</v>
          </cell>
          <cell r="E335" t="str">
            <v>POINT ARENA</v>
          </cell>
          <cell r="I335" t="str">
            <v>BANTA</v>
          </cell>
        </row>
        <row r="336">
          <cell r="A336" t="str">
            <v>CARRIZO PLAINS</v>
          </cell>
          <cell r="B336" t="str">
            <v>SAN FRAN E</v>
          </cell>
          <cell r="C336" t="str">
            <v>HOLLISTER</v>
          </cell>
          <cell r="D336" t="str">
            <v>WELLFIELD</v>
          </cell>
          <cell r="E336" t="str">
            <v>POINT ARENA</v>
          </cell>
          <cell r="I336" t="str">
            <v>BUELLTON</v>
          </cell>
        </row>
        <row r="337">
          <cell r="A337" t="str">
            <v>HAMMONDS</v>
          </cell>
          <cell r="B337" t="str">
            <v>OAKLAND D</v>
          </cell>
          <cell r="C337" t="str">
            <v>MERCED</v>
          </cell>
          <cell r="D337" t="str">
            <v>STOREY</v>
          </cell>
          <cell r="E337" t="str">
            <v>POINT ARENA</v>
          </cell>
          <cell r="I337" t="str">
            <v>HARRIS</v>
          </cell>
        </row>
        <row r="338">
          <cell r="A338" t="str">
            <v>CASTRO</v>
          </cell>
          <cell r="B338" t="str">
            <v>SAN FRAN K</v>
          </cell>
          <cell r="C338" t="str">
            <v>LAS POSITAS</v>
          </cell>
          <cell r="D338" t="str">
            <v>BAY MEADOWS</v>
          </cell>
          <cell r="E338" t="str">
            <v>REDBUD</v>
          </cell>
          <cell r="I338" t="str">
            <v>MILLBRAE</v>
          </cell>
        </row>
        <row r="339">
          <cell r="A339" t="str">
            <v>CASTRO</v>
          </cell>
          <cell r="B339" t="str">
            <v>ARANA</v>
          </cell>
          <cell r="C339" t="str">
            <v>APPLE HILL</v>
          </cell>
          <cell r="D339" t="str">
            <v>BAY MEADOWS</v>
          </cell>
          <cell r="E339" t="str">
            <v>REDBUD</v>
          </cell>
          <cell r="I339" t="str">
            <v>HILLSDALE</v>
          </cell>
        </row>
        <row r="340">
          <cell r="A340" t="str">
            <v>MIRABEL</v>
          </cell>
          <cell r="B340" t="str">
            <v>CAMBRIA</v>
          </cell>
          <cell r="C340" t="str">
            <v>ASHLAN AVE</v>
          </cell>
          <cell r="D340" t="str">
            <v>MCMULLIN</v>
          </cell>
          <cell r="E340" t="str">
            <v>REDBUD</v>
          </cell>
          <cell r="I340" t="str">
            <v>OROVILLE</v>
          </cell>
        </row>
        <row r="341">
          <cell r="A341" t="str">
            <v>CASTROVILLE</v>
          </cell>
          <cell r="B341" t="e">
            <v>#VALUE!</v>
          </cell>
          <cell r="C341" t="str">
            <v>ASHLAN AVE</v>
          </cell>
          <cell r="D341" t="str">
            <v>COTTLE</v>
          </cell>
          <cell r="E341" t="str">
            <v>REDBUD</v>
          </cell>
          <cell r="I341" t="str">
            <v>GARBERVILLE</v>
          </cell>
        </row>
        <row r="342">
          <cell r="A342" t="str">
            <v>CASTROVILLE</v>
          </cell>
          <cell r="B342" t="str">
            <v>NEW HOPE</v>
          </cell>
          <cell r="C342" t="str">
            <v>ASHLAN AVE</v>
          </cell>
          <cell r="D342" t="str">
            <v>FAIRVIEW</v>
          </cell>
          <cell r="E342" t="str">
            <v>REDBUD</v>
          </cell>
          <cell r="I342" t="str">
            <v>TWISSELMAN</v>
          </cell>
        </row>
        <row r="343">
          <cell r="A343" t="str">
            <v>CASTROVILLE</v>
          </cell>
          <cell r="B343" t="str">
            <v>OLETA</v>
          </cell>
          <cell r="C343" t="str">
            <v>ASHLAN AVE</v>
          </cell>
          <cell r="D343" t="str">
            <v>FRANKLIN</v>
          </cell>
          <cell r="E343" t="str">
            <v>REDBUD</v>
          </cell>
          <cell r="I343" t="str">
            <v>BANK OF AMERICA</v>
          </cell>
        </row>
        <row r="344">
          <cell r="A344" t="str">
            <v>CAWELO C</v>
          </cell>
          <cell r="B344" t="str">
            <v>SAN FRAN K</v>
          </cell>
          <cell r="C344" t="str">
            <v>EDENVALE</v>
          </cell>
          <cell r="D344" t="str">
            <v>LAKEWOOD</v>
          </cell>
          <cell r="E344" t="str">
            <v>REDBUD</v>
          </cell>
          <cell r="I344" t="str">
            <v>SAN FRAN J</v>
          </cell>
        </row>
        <row r="345">
          <cell r="A345" t="str">
            <v>CHALLENGE</v>
          </cell>
          <cell r="B345" t="str">
            <v>SAN FRAN E</v>
          </cell>
          <cell r="C345" t="str">
            <v>EDENVALE</v>
          </cell>
          <cell r="D345" t="str">
            <v>LAKEWOOD</v>
          </cell>
          <cell r="E345" t="str">
            <v>REDBUD</v>
          </cell>
          <cell r="I345" t="str">
            <v>PACIFICA</v>
          </cell>
        </row>
        <row r="346">
          <cell r="A346" t="str">
            <v>CHALLENGE</v>
          </cell>
          <cell r="B346" t="str">
            <v>SAN FRAN E</v>
          </cell>
          <cell r="C346" t="str">
            <v>EDENVALE</v>
          </cell>
          <cell r="D346" t="str">
            <v>REDBUD</v>
          </cell>
          <cell r="E346" t="str">
            <v>REDBUD</v>
          </cell>
          <cell r="I346" t="str">
            <v>NEWBURG</v>
          </cell>
        </row>
        <row r="347">
          <cell r="A347" t="str">
            <v>CHICO B</v>
          </cell>
          <cell r="B347" t="str">
            <v>SAN JOSE A</v>
          </cell>
          <cell r="C347" t="str">
            <v>MORGAN HILL</v>
          </cell>
          <cell r="D347" t="str">
            <v>UKIAH</v>
          </cell>
          <cell r="E347" t="str">
            <v>REDBUD</v>
          </cell>
          <cell r="I347" t="str">
            <v>WILLOW CREEK</v>
          </cell>
        </row>
        <row r="348">
          <cell r="A348" t="str">
            <v>CHICO B</v>
          </cell>
          <cell r="B348" t="str">
            <v>NARROWS</v>
          </cell>
          <cell r="C348" t="str">
            <v>EVERGREEN</v>
          </cell>
          <cell r="D348" t="str">
            <v>MEADOW LANE</v>
          </cell>
          <cell r="E348" t="str">
            <v>UKIAH</v>
          </cell>
          <cell r="I348" t="str">
            <v>GOOSE LAKE</v>
          </cell>
        </row>
        <row r="349">
          <cell r="A349" t="str">
            <v>WAHTOKE</v>
          </cell>
          <cell r="B349" t="str">
            <v>TASSAJARA</v>
          </cell>
          <cell r="C349" t="str">
            <v>BAHIA</v>
          </cell>
          <cell r="D349" t="str">
            <v>UKIAH</v>
          </cell>
          <cell r="E349" t="str">
            <v>UKIAH</v>
          </cell>
          <cell r="I349" t="str">
            <v>BARRETT</v>
          </cell>
        </row>
        <row r="350">
          <cell r="A350" t="str">
            <v>CHOWCHILLA</v>
          </cell>
          <cell r="B350" t="str">
            <v>TASSAJARA</v>
          </cell>
          <cell r="C350" t="str">
            <v>BANCROFT</v>
          </cell>
          <cell r="D350" t="str">
            <v>UKIAH</v>
          </cell>
          <cell r="E350" t="str">
            <v>UKIAH</v>
          </cell>
          <cell r="I350" t="str">
            <v>EAST MARYSVILLE</v>
          </cell>
        </row>
        <row r="351">
          <cell r="A351" t="str">
            <v>WATSONVILLE</v>
          </cell>
          <cell r="B351" t="str">
            <v>ORICK</v>
          </cell>
          <cell r="C351" t="str">
            <v>BANCROFT</v>
          </cell>
          <cell r="D351" t="str">
            <v>MORAGA</v>
          </cell>
          <cell r="E351" t="str">
            <v>UKIAH</v>
          </cell>
          <cell r="I351" t="str">
            <v>GRASS VALLEY</v>
          </cell>
        </row>
        <row r="352">
          <cell r="A352" t="str">
            <v>LAS POSITAS</v>
          </cell>
          <cell r="B352" t="str">
            <v>HILLSDALE</v>
          </cell>
          <cell r="C352" t="str">
            <v>SAN LUIS OBISPO</v>
          </cell>
          <cell r="D352" t="str">
            <v>ROSSMOOR</v>
          </cell>
          <cell r="E352" t="str">
            <v>UKIAH</v>
          </cell>
          <cell r="I352" t="str">
            <v>CUYAMA</v>
          </cell>
        </row>
        <row r="353">
          <cell r="A353" t="str">
            <v>CLAY</v>
          </cell>
          <cell r="B353" t="str">
            <v>HILLSDALE</v>
          </cell>
          <cell r="C353" t="str">
            <v>BANK OF AMERICA</v>
          </cell>
          <cell r="D353" t="str">
            <v>TIDEWATER</v>
          </cell>
          <cell r="E353" t="str">
            <v>UKIAH</v>
          </cell>
          <cell r="I353" t="str">
            <v>OLD RIVER</v>
          </cell>
        </row>
        <row r="354">
          <cell r="A354" t="str">
            <v>SALMON CREEK</v>
          </cell>
          <cell r="B354" t="str">
            <v>HILLSDALE</v>
          </cell>
          <cell r="C354" t="str">
            <v>BANK OF AMERICA</v>
          </cell>
          <cell r="D354" t="str">
            <v>VALLEY VIEW</v>
          </cell>
          <cell r="E354" t="str">
            <v>UKIAH</v>
          </cell>
          <cell r="I354" t="str">
            <v>STOREY</v>
          </cell>
        </row>
        <row r="355">
          <cell r="A355" t="str">
            <v>SALMON CREEK</v>
          </cell>
          <cell r="B355" t="str">
            <v>SNEATH LANE</v>
          </cell>
          <cell r="C355" t="str">
            <v>BARTON</v>
          </cell>
          <cell r="D355" t="str">
            <v>NORTH TOWER</v>
          </cell>
          <cell r="E355" t="str">
            <v>UKIAH</v>
          </cell>
          <cell r="I355" t="str">
            <v>WATSONVILLE</v>
          </cell>
        </row>
        <row r="356">
          <cell r="A356" t="str">
            <v>SALMON CREEK</v>
          </cell>
          <cell r="B356" t="str">
            <v>SNEATH LANE</v>
          </cell>
          <cell r="C356" t="e">
            <v>#VALUE!</v>
          </cell>
          <cell r="D356" t="str">
            <v>CONTRA COSTA</v>
          </cell>
          <cell r="E356" t="str">
            <v>UKIAH</v>
          </cell>
          <cell r="I356" t="str">
            <v>LAKEVIEW</v>
          </cell>
        </row>
        <row r="357">
          <cell r="A357" t="str">
            <v>BELL</v>
          </cell>
          <cell r="B357" t="str">
            <v>SNEATH LANE</v>
          </cell>
          <cell r="C357" t="str">
            <v>BECK</v>
          </cell>
          <cell r="D357" t="str">
            <v>WATERLOO</v>
          </cell>
          <cell r="E357" t="str">
            <v>UKIAH</v>
          </cell>
          <cell r="I357" t="str">
            <v>CRESSEY</v>
          </cell>
        </row>
        <row r="358">
          <cell r="A358" t="str">
            <v>CLOVERDALE</v>
          </cell>
          <cell r="B358" t="str">
            <v>CLOVERDALE</v>
          </cell>
          <cell r="C358" t="str">
            <v>REEDLEY</v>
          </cell>
          <cell r="D358" t="e">
            <v>#VALUE!</v>
          </cell>
          <cell r="E358" t="str">
            <v>UKIAH</v>
          </cell>
          <cell r="I358" t="str">
            <v>VALLEY HOME</v>
          </cell>
        </row>
        <row r="359">
          <cell r="A359" t="str">
            <v>CLOVERDALE</v>
          </cell>
          <cell r="B359" t="str">
            <v>SAN FRAN E</v>
          </cell>
          <cell r="C359" t="str">
            <v>REEDLEY</v>
          </cell>
          <cell r="D359" t="e">
            <v>#VALUE!</v>
          </cell>
          <cell r="E359" t="str">
            <v>UKIAH</v>
          </cell>
          <cell r="I359" t="str">
            <v>VACAVILLE</v>
          </cell>
        </row>
        <row r="360">
          <cell r="A360" t="str">
            <v>CLOVERDALE</v>
          </cell>
          <cell r="B360" t="str">
            <v>SAN FRAN K</v>
          </cell>
          <cell r="C360" t="str">
            <v>BELLE HAVEN</v>
          </cell>
          <cell r="D360" t="str">
            <v>KIRKER</v>
          </cell>
          <cell r="E360" t="str">
            <v>UKIAH</v>
          </cell>
          <cell r="I360" t="str">
            <v>FORT SEWARD</v>
          </cell>
        </row>
        <row r="361">
          <cell r="A361" t="str">
            <v>WEST FRESNO</v>
          </cell>
          <cell r="B361" t="str">
            <v>SAN FRAN E</v>
          </cell>
          <cell r="C361" t="str">
            <v>SAN RAMON</v>
          </cell>
          <cell r="D361" t="str">
            <v>ANNAPOLIS</v>
          </cell>
          <cell r="E361" t="str">
            <v>UKIAH</v>
          </cell>
          <cell r="I361" t="str">
            <v>CATLETT</v>
          </cell>
        </row>
        <row r="362">
          <cell r="A362" t="str">
            <v>COLONY</v>
          </cell>
          <cell r="B362" t="str">
            <v>MILLBRAE</v>
          </cell>
          <cell r="C362" t="str">
            <v>EAST GRAND</v>
          </cell>
          <cell r="D362" t="str">
            <v>ANNAPOLIS</v>
          </cell>
          <cell r="E362" t="str">
            <v>UKIAH</v>
          </cell>
          <cell r="I362" t="str">
            <v>GALLO</v>
          </cell>
        </row>
        <row r="363">
          <cell r="A363" t="str">
            <v>REEDLEY</v>
          </cell>
          <cell r="B363" t="str">
            <v>MILLBRAE</v>
          </cell>
          <cell r="C363" t="str">
            <v>EAST GRAND</v>
          </cell>
          <cell r="D363" t="str">
            <v>ANNAPOLIS</v>
          </cell>
          <cell r="E363" t="str">
            <v>UKIAH</v>
          </cell>
          <cell r="I363" t="str">
            <v>CORNING</v>
          </cell>
        </row>
        <row r="364">
          <cell r="A364" t="str">
            <v>COLONY</v>
          </cell>
          <cell r="B364" t="str">
            <v>MILLBRAE</v>
          </cell>
          <cell r="C364" t="str">
            <v>EAST GRAND</v>
          </cell>
          <cell r="D364" t="str">
            <v>BIG RIVER</v>
          </cell>
          <cell r="E364" t="str">
            <v>UKIAH</v>
          </cell>
          <cell r="I364" t="str">
            <v>OREGON TRAIL</v>
          </cell>
        </row>
        <row r="365">
          <cell r="A365" t="str">
            <v>COLONY</v>
          </cell>
          <cell r="B365" t="str">
            <v>TIVY VALLEY</v>
          </cell>
          <cell r="C365" t="str">
            <v>BIG MEADOWS</v>
          </cell>
          <cell r="D365" t="str">
            <v>BIG RIVER</v>
          </cell>
          <cell r="E365" t="str">
            <v>UKIAH</v>
          </cell>
          <cell r="I365" t="str">
            <v>DUNNIGAN</v>
          </cell>
        </row>
        <row r="366">
          <cell r="A366" t="str">
            <v>COLUMBUS</v>
          </cell>
          <cell r="B366" t="str">
            <v>TIVY VALLEY</v>
          </cell>
          <cell r="C366" t="str">
            <v>TASSAJARA</v>
          </cell>
          <cell r="D366" t="str">
            <v>BIG RIVER</v>
          </cell>
          <cell r="E366" t="str">
            <v>UKIAH</v>
          </cell>
          <cell r="I366" t="str">
            <v>CLARKSVILLE</v>
          </cell>
        </row>
        <row r="367">
          <cell r="A367" t="str">
            <v>COLUMBUS</v>
          </cell>
          <cell r="B367" t="str">
            <v>TIVY VALLEY</v>
          </cell>
          <cell r="C367" t="str">
            <v>BELLEVUE</v>
          </cell>
          <cell r="D367" t="str">
            <v>BIG RIVER</v>
          </cell>
          <cell r="E367" t="str">
            <v>UKIAH</v>
          </cell>
          <cell r="I367" t="str">
            <v>WINTERS</v>
          </cell>
        </row>
        <row r="368">
          <cell r="A368" t="str">
            <v>COLUMBUS</v>
          </cell>
          <cell r="B368" t="str">
            <v>NARROWS</v>
          </cell>
          <cell r="C368" t="str">
            <v>BLACKWELL</v>
          </cell>
          <cell r="D368" t="str">
            <v>BIG RIVER</v>
          </cell>
          <cell r="E368" t="str">
            <v>UKIAH</v>
          </cell>
          <cell r="I368" t="str">
            <v>FAMOSO</v>
          </cell>
        </row>
        <row r="369">
          <cell r="A369" t="str">
            <v>MI-WUK</v>
          </cell>
          <cell r="B369" t="str">
            <v>NARROWS</v>
          </cell>
          <cell r="C369" t="str">
            <v>WOODWARD</v>
          </cell>
          <cell r="D369" t="str">
            <v>CALPELLA</v>
          </cell>
          <cell r="E369" t="str">
            <v>UKIAH</v>
          </cell>
          <cell r="I369" t="str">
            <v>LOS COCHES</v>
          </cell>
        </row>
        <row r="370">
          <cell r="A370" t="str">
            <v>MI-WUK</v>
          </cell>
          <cell r="B370" t="str">
            <v>MONTEREY</v>
          </cell>
          <cell r="C370" t="str">
            <v>WOODWARD</v>
          </cell>
          <cell r="D370" t="str">
            <v>CALPELLA</v>
          </cell>
          <cell r="E370" t="str">
            <v>UKIAH</v>
          </cell>
          <cell r="I370" t="str">
            <v>FROGTOWN</v>
          </cell>
        </row>
        <row r="371">
          <cell r="A371" t="str">
            <v>MI-WUK</v>
          </cell>
          <cell r="B371" t="str">
            <v>MONTEREY</v>
          </cell>
          <cell r="C371" t="str">
            <v>WOODWARD</v>
          </cell>
          <cell r="D371" t="str">
            <v>CLEAR LAKE</v>
          </cell>
          <cell r="E371" t="str">
            <v>UKIAH</v>
          </cell>
          <cell r="I371" t="str">
            <v>CHANNEL</v>
          </cell>
        </row>
        <row r="372">
          <cell r="A372" t="str">
            <v>MILPITAS</v>
          </cell>
          <cell r="B372" t="str">
            <v>MONTEREY</v>
          </cell>
          <cell r="C372" t="str">
            <v>MORGAN HILL</v>
          </cell>
          <cell r="D372" t="str">
            <v>WILLITS A</v>
          </cell>
          <cell r="E372" t="str">
            <v>REDBUD</v>
          </cell>
          <cell r="I372" t="str">
            <v>COTATI</v>
          </cell>
        </row>
        <row r="373">
          <cell r="A373" t="str">
            <v>MILPITAS</v>
          </cell>
          <cell r="B373" t="str">
            <v>INDUSTRIAL ACRES</v>
          </cell>
          <cell r="C373" t="str">
            <v>MORGAN HILL</v>
          </cell>
          <cell r="D373" t="str">
            <v>KONOCTI</v>
          </cell>
          <cell r="E373" t="str">
            <v>REDBUD</v>
          </cell>
          <cell r="I373" t="str">
            <v>SHEPHERD</v>
          </cell>
        </row>
        <row r="374">
          <cell r="A374" t="str">
            <v>CORNING</v>
          </cell>
          <cell r="B374" t="str">
            <v>INDUSTRIAL ACRES</v>
          </cell>
          <cell r="C374" t="str">
            <v>STOREY</v>
          </cell>
          <cell r="D374" t="str">
            <v>LAYTONVILLE</v>
          </cell>
          <cell r="E374" t="str">
            <v>REDBUD</v>
          </cell>
          <cell r="I374" t="str">
            <v>ORTIGA</v>
          </cell>
        </row>
        <row r="375">
          <cell r="A375" t="str">
            <v>CORNING</v>
          </cell>
          <cell r="B375" t="str">
            <v>CAMPHORA</v>
          </cell>
          <cell r="C375" t="str">
            <v>BORONDA</v>
          </cell>
          <cell r="D375" t="str">
            <v>LAYTONVILLE</v>
          </cell>
          <cell r="E375" t="str">
            <v>UPPER LAKE</v>
          </cell>
          <cell r="I375" t="str">
            <v>CAMBRIA</v>
          </cell>
        </row>
        <row r="376">
          <cell r="A376" t="str">
            <v>CORNING</v>
          </cell>
          <cell r="B376" t="str">
            <v>HATTON</v>
          </cell>
          <cell r="C376" t="str">
            <v>OAKLAND I</v>
          </cell>
          <cell r="D376" t="str">
            <v>LAYTONVILLE</v>
          </cell>
          <cell r="E376" t="str">
            <v>UPPER LAKE</v>
          </cell>
          <cell r="I376" t="str">
            <v>EAST PORTAL</v>
          </cell>
        </row>
        <row r="377">
          <cell r="A377" t="str">
            <v>CORNING</v>
          </cell>
          <cell r="B377" t="str">
            <v>HATTON</v>
          </cell>
          <cell r="C377" t="str">
            <v>BRENTWOOD</v>
          </cell>
          <cell r="D377" t="str">
            <v>LUCERNE</v>
          </cell>
          <cell r="E377" t="str">
            <v>UPPER LAKE</v>
          </cell>
          <cell r="I377" t="str">
            <v>CORRAL</v>
          </cell>
        </row>
        <row r="378">
          <cell r="A378" t="str">
            <v>CORTINA</v>
          </cell>
          <cell r="B378" t="str">
            <v>HATTON</v>
          </cell>
          <cell r="C378" t="str">
            <v>BRIDGEVILLE</v>
          </cell>
          <cell r="D378" t="str">
            <v>LUCERNE</v>
          </cell>
          <cell r="E378" t="str">
            <v>UPPER LAKE</v>
          </cell>
          <cell r="I378" t="str">
            <v>COTTLE</v>
          </cell>
        </row>
        <row r="379">
          <cell r="A379" t="str">
            <v>MENLO</v>
          </cell>
          <cell r="B379" t="str">
            <v>SAN FRAN K</v>
          </cell>
          <cell r="C379" t="str">
            <v>BRIDGEVILLE</v>
          </cell>
          <cell r="D379" t="str">
            <v>BAY MEADOWS</v>
          </cell>
          <cell r="E379" t="str">
            <v>UPPER LAKE</v>
          </cell>
          <cell r="I379" t="str">
            <v>FRENCH CAMP</v>
          </cell>
        </row>
        <row r="380">
          <cell r="A380" t="str">
            <v>COTTLE</v>
          </cell>
          <cell r="B380" t="str">
            <v>SAN FRAN K</v>
          </cell>
          <cell r="C380" t="str">
            <v>EAST STOCKTON</v>
          </cell>
          <cell r="D380" t="str">
            <v>BAY MEADOWS</v>
          </cell>
          <cell r="E380" t="str">
            <v>UPPER LAKE</v>
          </cell>
          <cell r="I380" t="str">
            <v>MIDDLE RIVER</v>
          </cell>
        </row>
        <row r="381">
          <cell r="A381" t="str">
            <v>EL PATIO</v>
          </cell>
          <cell r="B381" t="str">
            <v>SAN FRAN K</v>
          </cell>
          <cell r="C381" t="str">
            <v>SALINAS</v>
          </cell>
          <cell r="D381" t="str">
            <v>DAIRYVILLE</v>
          </cell>
          <cell r="E381" t="str">
            <v>NEWARK DIST</v>
          </cell>
          <cell r="I381" t="str">
            <v>OAK PARK</v>
          </cell>
        </row>
        <row r="382">
          <cell r="A382" t="str">
            <v>MONTICELLO</v>
          </cell>
          <cell r="B382" t="str">
            <v>OTTER</v>
          </cell>
          <cell r="C382" t="str">
            <v>SALINAS</v>
          </cell>
          <cell r="D382" t="str">
            <v>BELMONT</v>
          </cell>
          <cell r="E382" t="str">
            <v>NEWARK DIST</v>
          </cell>
          <cell r="I382" t="str">
            <v>STOCKTON ACRES</v>
          </cell>
        </row>
        <row r="383">
          <cell r="A383" t="str">
            <v>MONTICELLO</v>
          </cell>
          <cell r="B383" t="str">
            <v>OTTER</v>
          </cell>
          <cell r="C383" t="str">
            <v>CLOVIS</v>
          </cell>
          <cell r="D383" t="str">
            <v>BELMONT</v>
          </cell>
          <cell r="E383" t="str">
            <v>LAS POSITAS</v>
          </cell>
          <cell r="I383" t="str">
            <v>WATERLOO</v>
          </cell>
        </row>
        <row r="384">
          <cell r="A384" t="e">
            <v>#VALUE!</v>
          </cell>
          <cell r="B384" t="e">
            <v>#VALUE!</v>
          </cell>
          <cell r="C384" t="str">
            <v>CLOVIS</v>
          </cell>
          <cell r="D384" t="str">
            <v>HALF MOON BAY</v>
          </cell>
          <cell r="E384" t="str">
            <v>SAN RAMON</v>
          </cell>
          <cell r="I384" t="str">
            <v>CARNERAS</v>
          </cell>
        </row>
        <row r="385">
          <cell r="A385" t="e">
            <v>#VALUE!</v>
          </cell>
          <cell r="B385" t="e">
            <v>#VALUE!</v>
          </cell>
          <cell r="C385" t="str">
            <v>BULLARD</v>
          </cell>
          <cell r="D385" t="str">
            <v>SERRAMONTE</v>
          </cell>
          <cell r="E385" t="str">
            <v>SAN RAMON</v>
          </cell>
          <cell r="I385" t="str">
            <v>PARKWAY</v>
          </cell>
        </row>
        <row r="386">
          <cell r="A386" t="e">
            <v>#VALUE!</v>
          </cell>
          <cell r="B386" t="str">
            <v>INDIAN FLAT</v>
          </cell>
          <cell r="C386" t="str">
            <v>CLOVIS</v>
          </cell>
          <cell r="D386" t="str">
            <v>URICH</v>
          </cell>
          <cell r="E386" t="str">
            <v>SAN RAMON</v>
          </cell>
          <cell r="I386" t="str">
            <v>ELECTRA</v>
          </cell>
        </row>
        <row r="387">
          <cell r="A387" t="str">
            <v>COUNTRY CLUB</v>
          </cell>
          <cell r="B387" t="str">
            <v>SAN FRAN E</v>
          </cell>
          <cell r="C387" t="str">
            <v>HORSESHOE</v>
          </cell>
          <cell r="D387" t="str">
            <v>BRITTON</v>
          </cell>
          <cell r="E387" t="str">
            <v>SAN RAMON</v>
          </cell>
          <cell r="I387" t="str">
            <v>DIAMOND SPRINGS</v>
          </cell>
        </row>
        <row r="388">
          <cell r="A388" t="str">
            <v>COUNTRY CLUB</v>
          </cell>
          <cell r="B388" t="str">
            <v>MILLBRAE</v>
          </cell>
          <cell r="C388" t="str">
            <v>BURNEY</v>
          </cell>
          <cell r="D388" t="str">
            <v>BRITTON</v>
          </cell>
          <cell r="E388" t="str">
            <v>TASSAJARA</v>
          </cell>
          <cell r="I388" t="str">
            <v>HORSESHOE</v>
          </cell>
        </row>
        <row r="389">
          <cell r="A389" t="str">
            <v>MILPITAS</v>
          </cell>
          <cell r="B389" t="str">
            <v>MILLBRAE</v>
          </cell>
          <cell r="C389" t="str">
            <v>DUMBARTON</v>
          </cell>
          <cell r="D389" t="str">
            <v>BRITTON</v>
          </cell>
          <cell r="E389" t="str">
            <v>CALPELLA</v>
          </cell>
          <cell r="I389" t="str">
            <v>MTN QUARRIES</v>
          </cell>
        </row>
        <row r="390">
          <cell r="A390" t="str">
            <v>CROWS LANDING</v>
          </cell>
          <cell r="B390" t="str">
            <v>SAN FRAN K</v>
          </cell>
          <cell r="C390" t="e">
            <v>#VALUE!</v>
          </cell>
          <cell r="D390" t="str">
            <v>BRITTON</v>
          </cell>
          <cell r="E390" t="str">
            <v>CLEAR LAKE</v>
          </cell>
          <cell r="I390" t="str">
            <v>BURNEY</v>
          </cell>
        </row>
        <row r="391">
          <cell r="A391" t="str">
            <v>CROWS LANDING</v>
          </cell>
          <cell r="B391" t="str">
            <v>GUSTINE</v>
          </cell>
          <cell r="C391" t="str">
            <v>CANAL</v>
          </cell>
          <cell r="D391" t="str">
            <v>BRITTON</v>
          </cell>
          <cell r="E391" t="str">
            <v>CLEAR LAKE</v>
          </cell>
          <cell r="I391" t="str">
            <v>PARLIER</v>
          </cell>
        </row>
        <row r="392">
          <cell r="A392" t="str">
            <v>CROWS LANDING</v>
          </cell>
          <cell r="B392" t="str">
            <v>GUSTINE</v>
          </cell>
          <cell r="C392" t="str">
            <v>CANAL</v>
          </cell>
          <cell r="D392" t="str">
            <v>EL PATIO</v>
          </cell>
          <cell r="E392" t="str">
            <v>KONOCTI</v>
          </cell>
          <cell r="I392" t="str">
            <v>JOLON</v>
          </cell>
        </row>
        <row r="393">
          <cell r="A393" t="str">
            <v>CUYAMA</v>
          </cell>
          <cell r="B393" t="str">
            <v>GUSTINE</v>
          </cell>
          <cell r="C393" t="str">
            <v>BAY MEADOWS</v>
          </cell>
          <cell r="D393" t="str">
            <v>EL PATIO</v>
          </cell>
          <cell r="E393" t="str">
            <v>LAYTONVILLE</v>
          </cell>
          <cell r="I393" t="e">
            <v>#VALUE!</v>
          </cell>
        </row>
        <row r="394">
          <cell r="A394" t="str">
            <v>CUYAMA</v>
          </cell>
          <cell r="B394" t="str">
            <v>PETALUMA A</v>
          </cell>
          <cell r="C394" t="str">
            <v>BAY MEADOWS</v>
          </cell>
          <cell r="D394" t="str">
            <v>EL PATIO</v>
          </cell>
          <cell r="E394" t="str">
            <v>LUCERNE</v>
          </cell>
          <cell r="I394" t="str">
            <v>JACALITOS</v>
          </cell>
        </row>
        <row r="395">
          <cell r="A395" t="str">
            <v>CUYAMA</v>
          </cell>
          <cell r="B395" t="str">
            <v>CALISTOGA</v>
          </cell>
          <cell r="C395" t="str">
            <v>CARLOTTA</v>
          </cell>
          <cell r="D395" t="str">
            <v>LAWRENCE</v>
          </cell>
          <cell r="E395" t="str">
            <v>BERESFORD</v>
          </cell>
          <cell r="I395" t="str">
            <v>TAMARACK</v>
          </cell>
        </row>
        <row r="396">
          <cell r="A396" t="str">
            <v>CYMRIC</v>
          </cell>
          <cell r="B396" t="str">
            <v>OROSI</v>
          </cell>
          <cell r="C396" t="str">
            <v>KIRKER</v>
          </cell>
          <cell r="D396" t="str">
            <v>LAWRENCE</v>
          </cell>
          <cell r="E396" t="str">
            <v>BERESFORD</v>
          </cell>
          <cell r="I396" t="str">
            <v>COLONY</v>
          </cell>
        </row>
        <row r="397">
          <cell r="A397" t="str">
            <v>DAIRYVILLE</v>
          </cell>
          <cell r="B397" t="str">
            <v>OROSI</v>
          </cell>
          <cell r="C397" t="str">
            <v>TEMPLETON</v>
          </cell>
          <cell r="D397" t="str">
            <v>LAWRENCE</v>
          </cell>
          <cell r="E397" t="str">
            <v>CAROLANDS</v>
          </cell>
          <cell r="I397" t="str">
            <v>POINT ARENA</v>
          </cell>
        </row>
        <row r="398">
          <cell r="A398" t="str">
            <v>DAIRYVILLE</v>
          </cell>
          <cell r="B398" t="str">
            <v>CANTUA</v>
          </cell>
          <cell r="C398" t="str">
            <v>TEMPLETON</v>
          </cell>
          <cell r="D398" t="str">
            <v>LOS GATOS</v>
          </cell>
          <cell r="E398" t="str">
            <v>EMERALD LAKE</v>
          </cell>
          <cell r="I398" t="str">
            <v>TRACY</v>
          </cell>
        </row>
        <row r="399">
          <cell r="A399" t="str">
            <v>DAIRYVILLE</v>
          </cell>
          <cell r="B399" t="e">
            <v>#VALUE!</v>
          </cell>
          <cell r="C399" t="str">
            <v>CASTRO</v>
          </cell>
          <cell r="D399" t="str">
            <v>LOYOLA</v>
          </cell>
          <cell r="E399" t="str">
            <v>GLENWOOD</v>
          </cell>
          <cell r="I399" t="str">
            <v>KERN OIL</v>
          </cell>
        </row>
        <row r="400">
          <cell r="A400" t="str">
            <v>MOLINO</v>
          </cell>
          <cell r="B400" t="str">
            <v>WELLFIELD</v>
          </cell>
          <cell r="C400" t="str">
            <v>CASTRO</v>
          </cell>
          <cell r="D400" t="str">
            <v>LOYOLA</v>
          </cell>
          <cell r="E400" t="str">
            <v>GLENWOOD</v>
          </cell>
          <cell r="I400" t="str">
            <v>EEL RIVER</v>
          </cell>
        </row>
        <row r="401">
          <cell r="A401" t="str">
            <v>NEWBURG</v>
          </cell>
          <cell r="B401" t="str">
            <v>WELLFIELD</v>
          </cell>
          <cell r="C401" t="str">
            <v>MORGAN HILL</v>
          </cell>
          <cell r="D401" t="str">
            <v>MOUNTAIN VIEW</v>
          </cell>
          <cell r="E401" t="str">
            <v>HALF MOON BAY</v>
          </cell>
          <cell r="I401" t="str">
            <v>LAS GALLINAS A</v>
          </cell>
        </row>
        <row r="402">
          <cell r="A402" t="str">
            <v>DEL MAR</v>
          </cell>
          <cell r="B402" t="e">
            <v>#VALUE!</v>
          </cell>
          <cell r="C402" t="str">
            <v>CHICO C</v>
          </cell>
          <cell r="D402" t="str">
            <v>SARATOGA</v>
          </cell>
          <cell r="E402" t="str">
            <v>HILLSDALE</v>
          </cell>
          <cell r="I402" t="str">
            <v>BIG LAGOON</v>
          </cell>
        </row>
        <row r="403">
          <cell r="A403" t="str">
            <v>DEL MONTE</v>
          </cell>
          <cell r="B403" t="e">
            <v>#VALUE!</v>
          </cell>
          <cell r="C403" t="str">
            <v>MT EDEN</v>
          </cell>
          <cell r="D403" t="str">
            <v>SARATOGA</v>
          </cell>
          <cell r="E403" t="str">
            <v>MENLO</v>
          </cell>
          <cell r="I403" t="str">
            <v>RIO DELL</v>
          </cell>
        </row>
        <row r="404">
          <cell r="A404" t="str">
            <v>DOLAN RD</v>
          </cell>
          <cell r="B404" t="e">
            <v>#VALUE!</v>
          </cell>
          <cell r="C404" t="str">
            <v>MT EDEN</v>
          </cell>
          <cell r="D404" t="str">
            <v>STELLING</v>
          </cell>
          <cell r="E404" t="str">
            <v>MENLO</v>
          </cell>
          <cell r="I404" t="str">
            <v>FRUITLAND</v>
          </cell>
        </row>
        <row r="405">
          <cell r="A405" t="str">
            <v>DUMBARTON</v>
          </cell>
          <cell r="B405" t="str">
            <v>BIG BASIN</v>
          </cell>
          <cell r="C405" t="str">
            <v>BAY MEADOWS</v>
          </cell>
          <cell r="D405" t="str">
            <v>WHISMAN</v>
          </cell>
          <cell r="E405" t="str">
            <v>RALSTON</v>
          </cell>
          <cell r="I405" t="str">
            <v>DAVIS</v>
          </cell>
        </row>
        <row r="406">
          <cell r="A406" t="str">
            <v>DUNBAR</v>
          </cell>
          <cell r="B406" t="str">
            <v>BIG BASIN</v>
          </cell>
          <cell r="C406" t="str">
            <v>BAY MEADOWS</v>
          </cell>
          <cell r="D406" t="str">
            <v>WOLFE</v>
          </cell>
          <cell r="E406" t="str">
            <v>RALSTON</v>
          </cell>
          <cell r="I406" t="str">
            <v>NORTECH</v>
          </cell>
        </row>
        <row r="407">
          <cell r="A407" t="str">
            <v>DUNNIGAN</v>
          </cell>
          <cell r="B407" t="str">
            <v>BIG BASIN</v>
          </cell>
          <cell r="C407" t="str">
            <v>SWIFT</v>
          </cell>
          <cell r="D407" t="str">
            <v>BURNS</v>
          </cell>
          <cell r="E407" t="str">
            <v>REDWOOD CITY</v>
          </cell>
          <cell r="I407" t="str">
            <v>EUREKA E</v>
          </cell>
        </row>
        <row r="408">
          <cell r="A408" t="str">
            <v>DUNNIGAN</v>
          </cell>
          <cell r="B408" t="str">
            <v>PETALUMA A</v>
          </cell>
          <cell r="C408" t="str">
            <v>PLUMAS</v>
          </cell>
          <cell r="D408" t="str">
            <v>ERTA</v>
          </cell>
          <cell r="E408" t="str">
            <v>SAN CARLOS</v>
          </cell>
          <cell r="I408" t="str">
            <v>BROWNS VALLEY</v>
          </cell>
        </row>
        <row r="409">
          <cell r="A409" t="str">
            <v>EAST MARYSVILLE</v>
          </cell>
          <cell r="B409" t="str">
            <v>PETALUMA A</v>
          </cell>
          <cell r="C409" t="str">
            <v>PLUMAS</v>
          </cell>
          <cell r="D409" t="str">
            <v>GONZALES</v>
          </cell>
          <cell r="E409" t="str">
            <v>SAN CARLOS</v>
          </cell>
          <cell r="I409" t="str">
            <v>CAPAY</v>
          </cell>
        </row>
        <row r="410">
          <cell r="A410" t="str">
            <v>EAST MARYSVILLE</v>
          </cell>
          <cell r="B410" t="str">
            <v>SUMMIT</v>
          </cell>
          <cell r="C410" t="str">
            <v>SAN LUIS OBISPO</v>
          </cell>
          <cell r="D410" t="str">
            <v>GABILAN</v>
          </cell>
          <cell r="E410" t="str">
            <v>SAN CARLOS</v>
          </cell>
          <cell r="I410" t="str">
            <v>HAMILTON BRANCH</v>
          </cell>
        </row>
        <row r="411">
          <cell r="A411" t="str">
            <v>EAST QUINCY</v>
          </cell>
          <cell r="B411" t="str">
            <v>SAN JOSE A</v>
          </cell>
          <cell r="C411" t="str">
            <v>SAN LUIS OBISPO</v>
          </cell>
          <cell r="D411" t="str">
            <v>ROB ROY</v>
          </cell>
          <cell r="E411" t="str">
            <v>SAN CARLOS</v>
          </cell>
          <cell r="I411" t="str">
            <v>PANAMA</v>
          </cell>
        </row>
        <row r="412">
          <cell r="A412" t="str">
            <v>EAST STOCKTON</v>
          </cell>
          <cell r="B412" t="str">
            <v>SAN JOSE A</v>
          </cell>
          <cell r="C412" t="str">
            <v>SAN LUIS OBISPO</v>
          </cell>
          <cell r="D412" t="str">
            <v>SAN JUSTO</v>
          </cell>
          <cell r="E412" t="str">
            <v>SRI</v>
          </cell>
          <cell r="I412" t="str">
            <v>MABURY</v>
          </cell>
        </row>
        <row r="413">
          <cell r="A413" t="str">
            <v>EAST STOCKTON</v>
          </cell>
          <cell r="B413" t="str">
            <v>SAN JOSE A</v>
          </cell>
          <cell r="C413" t="str">
            <v>COLONY</v>
          </cell>
          <cell r="D413" t="str">
            <v>JOLON</v>
          </cell>
          <cell r="E413" t="str">
            <v>WATERSHED</v>
          </cell>
          <cell r="I413" t="str">
            <v>LLAGAS</v>
          </cell>
        </row>
        <row r="414">
          <cell r="A414" t="str">
            <v>HIGHLANDS</v>
          </cell>
          <cell r="B414" t="str">
            <v>MONTEREY</v>
          </cell>
          <cell r="C414" t="str">
            <v>STOCKTON A</v>
          </cell>
          <cell r="D414" t="str">
            <v>IMHOFF</v>
          </cell>
          <cell r="E414" t="str">
            <v>ANDERSON</v>
          </cell>
          <cell r="I414" t="str">
            <v>AUBERRY</v>
          </cell>
        </row>
        <row r="415">
          <cell r="A415" t="str">
            <v>DRAKE</v>
          </cell>
          <cell r="B415" t="str">
            <v>COLONY</v>
          </cell>
          <cell r="C415" t="str">
            <v>EAST GRAND</v>
          </cell>
          <cell r="D415" t="str">
            <v>LOS OSITOS</v>
          </cell>
          <cell r="E415" t="str">
            <v>ANDERSON</v>
          </cell>
          <cell r="I415" t="str">
            <v>MOLINO</v>
          </cell>
        </row>
        <row r="416">
          <cell r="A416" t="str">
            <v>NEWHALL</v>
          </cell>
          <cell r="B416" t="str">
            <v>COLONY</v>
          </cell>
          <cell r="C416" t="str">
            <v>COVELO</v>
          </cell>
          <cell r="D416" t="str">
            <v>LAGUNITAS</v>
          </cell>
          <cell r="E416" t="str">
            <v>GIRVAN</v>
          </cell>
          <cell r="I416" t="str">
            <v>HONCUT</v>
          </cell>
        </row>
        <row r="417">
          <cell r="A417" t="str">
            <v>EEL RIVER</v>
          </cell>
          <cell r="B417" t="str">
            <v>COLONY</v>
          </cell>
          <cell r="C417" t="str">
            <v>COTTLE</v>
          </cell>
          <cell r="D417" t="str">
            <v>OTTER</v>
          </cell>
          <cell r="E417" t="str">
            <v>KESWICK</v>
          </cell>
          <cell r="I417" t="str">
            <v>HARTER</v>
          </cell>
        </row>
        <row r="418">
          <cell r="A418" t="str">
            <v>EIGHT MILE</v>
          </cell>
          <cell r="B418" t="str">
            <v>GRASS VALLEY</v>
          </cell>
          <cell r="C418" t="str">
            <v>DIXON LANDING</v>
          </cell>
          <cell r="D418" t="str">
            <v>NAVY LAB</v>
          </cell>
          <cell r="E418" t="str">
            <v>OREGON TRAIL</v>
          </cell>
          <cell r="I418" t="str">
            <v>JACINTO</v>
          </cell>
        </row>
        <row r="419">
          <cell r="A419" t="str">
            <v>EL CAPITAN</v>
          </cell>
          <cell r="B419" t="str">
            <v>INDUSTRIAL ACRES</v>
          </cell>
          <cell r="C419" t="str">
            <v>DIXON LANDING</v>
          </cell>
          <cell r="D419" t="str">
            <v>NAVY SCHOOL</v>
          </cell>
          <cell r="E419" t="str">
            <v>OREGON TRAIL</v>
          </cell>
          <cell r="I419" t="str">
            <v>SPANISH CREEK</v>
          </cell>
        </row>
        <row r="420">
          <cell r="A420" t="str">
            <v>EL CAPITAN</v>
          </cell>
          <cell r="B420" t="str">
            <v>SAN FRAN K</v>
          </cell>
          <cell r="C420" t="str">
            <v>DIXON LANDING</v>
          </cell>
          <cell r="D420" t="str">
            <v>CALAVERAS CEMENT</v>
          </cell>
          <cell r="E420" t="str">
            <v>MILLBRAE</v>
          </cell>
          <cell r="I420" t="str">
            <v>SAN FRAN N</v>
          </cell>
        </row>
        <row r="421">
          <cell r="A421" t="e">
            <v>#VALUE!</v>
          </cell>
          <cell r="B421" t="str">
            <v>SAN FRAN K</v>
          </cell>
          <cell r="C421" t="str">
            <v>SAN LUIS OBISPO</v>
          </cell>
          <cell r="D421" t="str">
            <v>GRANT</v>
          </cell>
          <cell r="E421" t="str">
            <v>MILLBRAE</v>
          </cell>
          <cell r="I421" t="str">
            <v>LAYTONVILLE</v>
          </cell>
        </row>
        <row r="422">
          <cell r="A422" t="str">
            <v>YOSEMITE PARK</v>
          </cell>
          <cell r="B422" t="str">
            <v>CAMPHORA</v>
          </cell>
          <cell r="C422" t="str">
            <v>COUNTRY CLUB</v>
          </cell>
          <cell r="D422" t="str">
            <v>GRANT</v>
          </cell>
          <cell r="E422" t="str">
            <v>MILLBRAE</v>
          </cell>
          <cell r="I422" t="str">
            <v>HARTLEY</v>
          </cell>
        </row>
        <row r="423">
          <cell r="A423" t="str">
            <v>ELK CREEK</v>
          </cell>
          <cell r="B423" t="str">
            <v>WATSONVILLE</v>
          </cell>
          <cell r="C423" t="str">
            <v>COUNTRY CLUB</v>
          </cell>
          <cell r="D423" t="e">
            <v>#VALUE!</v>
          </cell>
          <cell r="E423" t="str">
            <v>MILLBRAE</v>
          </cell>
          <cell r="I423" t="str">
            <v>NARROWS</v>
          </cell>
        </row>
        <row r="424">
          <cell r="A424" t="str">
            <v>ELK CREEK</v>
          </cell>
          <cell r="B424" t="str">
            <v>MIDDLE RIVER</v>
          </cell>
          <cell r="C424" t="str">
            <v>CROWS LANDING</v>
          </cell>
          <cell r="D424" t="str">
            <v>VINEYARD</v>
          </cell>
          <cell r="E424" t="str">
            <v>MILLBRAE</v>
          </cell>
          <cell r="I424" t="str">
            <v>PIERCY</v>
          </cell>
        </row>
        <row r="425">
          <cell r="A425" t="str">
            <v>MONTAGUE</v>
          </cell>
          <cell r="B425" t="str">
            <v>MIDDLE RIVER</v>
          </cell>
          <cell r="C425" t="str">
            <v>CUYAMA</v>
          </cell>
          <cell r="D425" t="e">
            <v>#VALUE!</v>
          </cell>
          <cell r="E425" t="str">
            <v>BUENA VISTA</v>
          </cell>
          <cell r="I425" t="str">
            <v>STUART</v>
          </cell>
        </row>
        <row r="426">
          <cell r="A426" t="str">
            <v>FAIRWAY</v>
          </cell>
          <cell r="B426" t="str">
            <v>MIDDLE RIVER</v>
          </cell>
          <cell r="C426" t="str">
            <v>DEL MONTE</v>
          </cell>
          <cell r="D426" t="str">
            <v>POINT ARENA</v>
          </cell>
          <cell r="E426" t="str">
            <v>BUENA VISTA</v>
          </cell>
          <cell r="I426" t="str">
            <v>LAWNDALE</v>
          </cell>
        </row>
        <row r="427">
          <cell r="A427" t="str">
            <v>CABRILLO</v>
          </cell>
          <cell r="B427" t="str">
            <v>SAN JOSE A</v>
          </cell>
          <cell r="C427" t="e">
            <v>#VALUE!</v>
          </cell>
          <cell r="D427" t="str">
            <v>RADUM</v>
          </cell>
          <cell r="E427" t="str">
            <v>SAN FRAN W (BAYSHORE)</v>
          </cell>
          <cell r="I427" t="str">
            <v>LAWNDALE</v>
          </cell>
        </row>
        <row r="428">
          <cell r="A428" t="str">
            <v>FELTON</v>
          </cell>
          <cell r="B428" t="str">
            <v>SAN JOSE A</v>
          </cell>
          <cell r="C428" t="e">
            <v>#VALUE!</v>
          </cell>
          <cell r="D428" t="str">
            <v>PHILO</v>
          </cell>
          <cell r="E428" t="str">
            <v>SAN FRAN W (BAYSHORE)</v>
          </cell>
          <cell r="I428" t="str">
            <v>PALO SECO</v>
          </cell>
        </row>
        <row r="429">
          <cell r="A429" t="str">
            <v>DAVIS</v>
          </cell>
          <cell r="B429" t="str">
            <v>SAN JOSE A</v>
          </cell>
          <cell r="C429" t="e">
            <v>#VALUE!</v>
          </cell>
          <cell r="D429" t="str">
            <v>MIDDLETOWN</v>
          </cell>
          <cell r="E429" t="str">
            <v>SAN FRAN W (BAYSHORE)</v>
          </cell>
          <cell r="I429" t="str">
            <v>GIRVAN</v>
          </cell>
        </row>
        <row r="430">
          <cell r="A430" t="str">
            <v>FOOTHILL</v>
          </cell>
          <cell r="B430" t="str">
            <v>MONTEREY</v>
          </cell>
          <cell r="C430" t="e">
            <v>#VALUE!</v>
          </cell>
          <cell r="D430" t="str">
            <v>MIDDLETOWN</v>
          </cell>
          <cell r="E430" t="str">
            <v>SAN FRAN W (BAYSHORE)</v>
          </cell>
          <cell r="I430" t="str">
            <v>JESSUP</v>
          </cell>
        </row>
        <row r="431">
          <cell r="A431" t="str">
            <v>DAVIS</v>
          </cell>
          <cell r="B431" t="str">
            <v>MONTEREY</v>
          </cell>
          <cell r="C431" t="e">
            <v>#VALUE!</v>
          </cell>
          <cell r="D431" t="str">
            <v>MIDDLETOWN</v>
          </cell>
          <cell r="E431" t="str">
            <v>SAN FRAN W (BAYSHORE)</v>
          </cell>
          <cell r="I431" t="str">
            <v>COLUSA</v>
          </cell>
        </row>
        <row r="432">
          <cell r="A432" t="str">
            <v>LOYOLA</v>
          </cell>
          <cell r="B432" t="str">
            <v>MONTEREY</v>
          </cell>
          <cell r="C432" t="str">
            <v>DUMBARTON</v>
          </cell>
          <cell r="D432" t="str">
            <v>SUNOL</v>
          </cell>
          <cell r="E432" t="str">
            <v>SAN FRAN W (BAYSHORE)</v>
          </cell>
          <cell r="I432" t="str">
            <v>BOWLES</v>
          </cell>
        </row>
        <row r="433">
          <cell r="A433" t="str">
            <v>SAN LUIS OBISPO</v>
          </cell>
          <cell r="B433" t="str">
            <v>CAMPHORA</v>
          </cell>
          <cell r="C433" t="str">
            <v>DUMBARTON</v>
          </cell>
          <cell r="D433" t="str">
            <v>JARVIS</v>
          </cell>
          <cell r="E433" t="str">
            <v>DALY CITY</v>
          </cell>
          <cell r="I433" t="str">
            <v>CALFLAX</v>
          </cell>
        </row>
        <row r="434">
          <cell r="A434" t="str">
            <v>LOYOLA</v>
          </cell>
          <cell r="B434" t="str">
            <v>MONTEREY</v>
          </cell>
          <cell r="C434" t="str">
            <v>PARKWAY</v>
          </cell>
          <cell r="D434" t="str">
            <v>JARVIS</v>
          </cell>
          <cell r="E434" t="str">
            <v>SAN FRAN Y (LARKIN)</v>
          </cell>
          <cell r="I434" t="str">
            <v>FRUITVALE</v>
          </cell>
        </row>
        <row r="435">
          <cell r="A435" t="str">
            <v>LOYOLA</v>
          </cell>
          <cell r="B435" t="e">
            <v>#VALUE!</v>
          </cell>
          <cell r="C435" t="str">
            <v>EDENVALE</v>
          </cell>
          <cell r="D435" t="str">
            <v>JARVIS</v>
          </cell>
          <cell r="E435" t="str">
            <v>PACIFICA</v>
          </cell>
          <cell r="I435" t="str">
            <v>TYLER</v>
          </cell>
        </row>
        <row r="436">
          <cell r="A436" t="str">
            <v>LOS GATOS</v>
          </cell>
          <cell r="B436" t="e">
            <v>#VALUE!</v>
          </cell>
          <cell r="C436" t="str">
            <v>EIGHT MILE</v>
          </cell>
          <cell r="D436" t="str">
            <v>JARVIS</v>
          </cell>
          <cell r="E436" t="str">
            <v>PACIFICA</v>
          </cell>
          <cell r="I436" t="str">
            <v>SAN FRAN Z (EMBARCADERO)</v>
          </cell>
        </row>
        <row r="437">
          <cell r="A437" t="str">
            <v>FORT ORD</v>
          </cell>
          <cell r="B437" t="e">
            <v>#VALUE!</v>
          </cell>
          <cell r="C437" t="str">
            <v>EIGHT MILE</v>
          </cell>
          <cell r="D437" t="str">
            <v>JARVIS</v>
          </cell>
          <cell r="E437" t="str">
            <v>SAN ANDREAS</v>
          </cell>
          <cell r="I437" t="str">
            <v>CURTIS</v>
          </cell>
        </row>
        <row r="438">
          <cell r="A438" t="str">
            <v>FORT ORD</v>
          </cell>
          <cell r="B438" t="e">
            <v>#VALUE!</v>
          </cell>
          <cell r="C438" t="e">
            <v>#VALUE!</v>
          </cell>
          <cell r="D438" t="str">
            <v>HAMILTON A</v>
          </cell>
          <cell r="E438" t="str">
            <v>SAN FRAN AIRPORT</v>
          </cell>
          <cell r="I438" t="str">
            <v>AVENAL</v>
          </cell>
        </row>
        <row r="439">
          <cell r="A439" t="str">
            <v>FORT ORD</v>
          </cell>
          <cell r="B439" t="e">
            <v>#VALUE!</v>
          </cell>
          <cell r="C439" t="str">
            <v>EIGHTH AVE</v>
          </cell>
          <cell r="D439" t="str">
            <v>DOBBINS</v>
          </cell>
          <cell r="E439" t="str">
            <v>SERRAMONTE</v>
          </cell>
          <cell r="I439" t="str">
            <v>HIGGINS</v>
          </cell>
        </row>
        <row r="440">
          <cell r="A440" t="str">
            <v>FORT ROSS</v>
          </cell>
          <cell r="B440" t="str">
            <v>SAN JOSE A</v>
          </cell>
          <cell r="C440" t="str">
            <v>EDENVALE</v>
          </cell>
          <cell r="D440" t="str">
            <v>PIKE CITY</v>
          </cell>
          <cell r="E440" t="str">
            <v>SERRAMONTE</v>
          </cell>
          <cell r="I440" t="str">
            <v>GIFFEN</v>
          </cell>
        </row>
        <row r="441">
          <cell r="A441" t="str">
            <v>FORT ROSS</v>
          </cell>
          <cell r="B441" t="str">
            <v>SAN JOSE A</v>
          </cell>
          <cell r="C441" t="str">
            <v>EL PATIO</v>
          </cell>
          <cell r="D441" t="str">
            <v>COLUMBIA HILL</v>
          </cell>
          <cell r="E441" t="str">
            <v>ORO LOMA</v>
          </cell>
          <cell r="I441" t="str">
            <v>MILPITAS</v>
          </cell>
        </row>
        <row r="442">
          <cell r="A442" t="str">
            <v>FRENCH CAMP</v>
          </cell>
          <cell r="B442" t="str">
            <v>FORESTHILL</v>
          </cell>
          <cell r="C442" t="str">
            <v>EL PATIO</v>
          </cell>
          <cell r="D442" t="str">
            <v>WILLOWS A</v>
          </cell>
          <cell r="E442" t="str">
            <v>ORO LOMA</v>
          </cell>
          <cell r="I442" t="str">
            <v>GONZALES</v>
          </cell>
        </row>
        <row r="443">
          <cell r="A443" t="str">
            <v>FRENCH CAMP</v>
          </cell>
          <cell r="B443" t="str">
            <v>SHADY GLEN</v>
          </cell>
          <cell r="C443" t="str">
            <v>EL PATIO</v>
          </cell>
          <cell r="D443" t="str">
            <v>LAS POSITAS</v>
          </cell>
          <cell r="E443" t="str">
            <v>DOLAN RD</v>
          </cell>
          <cell r="I443" t="str">
            <v>LOS OSITOS</v>
          </cell>
        </row>
        <row r="444">
          <cell r="A444" t="str">
            <v>FRENCH GULCH</v>
          </cell>
          <cell r="B444" t="str">
            <v>TRINIDAD</v>
          </cell>
          <cell r="C444" t="str">
            <v>EL PATIO</v>
          </cell>
          <cell r="D444" t="str">
            <v>LAS POSITAS</v>
          </cell>
          <cell r="E444" t="str">
            <v>CROWS LANDING</v>
          </cell>
          <cell r="I444" t="str">
            <v>MONTAGUE</v>
          </cell>
        </row>
        <row r="445">
          <cell r="A445" t="str">
            <v>FRENCH GULCH</v>
          </cell>
          <cell r="B445" t="str">
            <v>NAPA</v>
          </cell>
          <cell r="C445" t="str">
            <v>VIEJO</v>
          </cell>
          <cell r="D445" t="str">
            <v>LAS POSITAS</v>
          </cell>
          <cell r="E445" t="str">
            <v>GUSTINE</v>
          </cell>
          <cell r="I445" t="str">
            <v>SWIFT</v>
          </cell>
        </row>
        <row r="446">
          <cell r="A446" t="str">
            <v>FRENCH GULCH</v>
          </cell>
          <cell r="B446" t="str">
            <v>CRESCENT MILLS</v>
          </cell>
          <cell r="C446" t="str">
            <v>CABRILLO</v>
          </cell>
          <cell r="D446" t="str">
            <v>LAS POSITAS</v>
          </cell>
          <cell r="E446" t="str">
            <v>GUSTINE</v>
          </cell>
          <cell r="I446" t="str">
            <v>VIEJO</v>
          </cell>
        </row>
        <row r="447">
          <cell r="A447" t="str">
            <v>FROGTOWN</v>
          </cell>
          <cell r="B447" t="str">
            <v>CRESCENT MILLS</v>
          </cell>
          <cell r="C447" t="str">
            <v>FIGARDEN</v>
          </cell>
          <cell r="D447" t="str">
            <v>LAS POSITAS</v>
          </cell>
          <cell r="E447" t="str">
            <v>MERCY SPRINGS</v>
          </cell>
          <cell r="I447" t="str">
            <v>WILLOW PASS</v>
          </cell>
        </row>
        <row r="448">
          <cell r="A448" t="str">
            <v>FROGTOWN</v>
          </cell>
          <cell r="B448" t="str">
            <v>SAN JOSE A</v>
          </cell>
          <cell r="C448" t="str">
            <v>FIGARDEN</v>
          </cell>
          <cell r="D448" t="str">
            <v>LAS POSITAS</v>
          </cell>
          <cell r="E448" t="str">
            <v>NEWMAN</v>
          </cell>
          <cell r="I448" t="str">
            <v>FMC</v>
          </cell>
        </row>
        <row r="449">
          <cell r="A449" t="str">
            <v>COTATI</v>
          </cell>
          <cell r="B449" t="str">
            <v>RISING RIVER</v>
          </cell>
          <cell r="C449" t="str">
            <v>FIGARDEN</v>
          </cell>
          <cell r="D449" t="str">
            <v>CAMPHORA</v>
          </cell>
          <cell r="E449" t="str">
            <v>SAN FRAN P(HUNTERS POINT)</v>
          </cell>
          <cell r="I449" t="str">
            <v>LAWRENCE</v>
          </cell>
        </row>
        <row r="450">
          <cell r="A450" t="str">
            <v>COTATI</v>
          </cell>
          <cell r="B450" t="str">
            <v>RISING RIVER</v>
          </cell>
          <cell r="C450" t="str">
            <v>FIGARDEN</v>
          </cell>
          <cell r="D450" t="str">
            <v>AUBURN</v>
          </cell>
          <cell r="E450" t="str">
            <v>SAN LUIS #3</v>
          </cell>
          <cell r="I450" t="str">
            <v>LOCKHEED #2</v>
          </cell>
        </row>
        <row r="451">
          <cell r="A451" t="e">
            <v>#VALUE!</v>
          </cell>
          <cell r="B451" t="str">
            <v>RISING RIVER</v>
          </cell>
          <cell r="C451" t="str">
            <v>FIGARDEN</v>
          </cell>
          <cell r="D451" t="str">
            <v>BONNIE NOOK</v>
          </cell>
          <cell r="E451" t="str">
            <v>SAN LUIS #5</v>
          </cell>
          <cell r="I451" t="str">
            <v>LOS ALTOS</v>
          </cell>
        </row>
        <row r="452">
          <cell r="A452" t="e">
            <v>#VALUE!</v>
          </cell>
          <cell r="B452" t="str">
            <v>SNEATH LANE</v>
          </cell>
          <cell r="C452" t="str">
            <v>FIGARDEN</v>
          </cell>
          <cell r="D452" t="str">
            <v>BONNIE NOOK</v>
          </cell>
          <cell r="E452" t="str">
            <v>SANTA NELLA</v>
          </cell>
          <cell r="I452" t="str">
            <v>RIO BRAVO</v>
          </cell>
        </row>
        <row r="453">
          <cell r="A453" t="str">
            <v>GANSO</v>
          </cell>
          <cell r="B453" t="str">
            <v>SNEATH LANE</v>
          </cell>
          <cell r="C453" t="str">
            <v>FIGARDEN</v>
          </cell>
          <cell r="D453" t="str">
            <v>CATLETT</v>
          </cell>
          <cell r="E453" t="str">
            <v>WESTLEY</v>
          </cell>
          <cell r="I453" t="str">
            <v>GERBER</v>
          </cell>
        </row>
        <row r="454">
          <cell r="A454" t="e">
            <v>#VALUE!</v>
          </cell>
          <cell r="B454" t="str">
            <v>SNEATH LANE</v>
          </cell>
          <cell r="C454" t="str">
            <v>FITCH MTN</v>
          </cell>
          <cell r="D454" t="str">
            <v>CATLETT</v>
          </cell>
          <cell r="E454" t="str">
            <v>WESTLEY</v>
          </cell>
          <cell r="I454" t="str">
            <v>KETTLEMAN HILLS</v>
          </cell>
        </row>
        <row r="455">
          <cell r="A455" t="str">
            <v>GARDNER</v>
          </cell>
          <cell r="B455" t="e">
            <v>#VALUE!</v>
          </cell>
          <cell r="C455" t="str">
            <v>FITCH MTN</v>
          </cell>
          <cell r="D455" t="str">
            <v>CATLETT</v>
          </cell>
          <cell r="E455" t="str">
            <v>WRIGHT</v>
          </cell>
          <cell r="I455" t="str">
            <v>MARYSVILLE</v>
          </cell>
        </row>
        <row r="456">
          <cell r="A456" t="str">
            <v>GERBER</v>
          </cell>
          <cell r="B456" t="str">
            <v>SAN JOSE A</v>
          </cell>
          <cell r="C456" t="str">
            <v>FLORENCE</v>
          </cell>
          <cell r="D456" t="str">
            <v>AVENA</v>
          </cell>
          <cell r="E456" t="str">
            <v>SALADO</v>
          </cell>
          <cell r="I456" t="str">
            <v>MARIPOSA</v>
          </cell>
        </row>
        <row r="457">
          <cell r="A457" t="str">
            <v>GERBER</v>
          </cell>
          <cell r="B457" t="str">
            <v>SAN JOSE A</v>
          </cell>
          <cell r="C457" t="str">
            <v>FMC</v>
          </cell>
          <cell r="D457" t="str">
            <v>CHANNEL</v>
          </cell>
          <cell r="E457" t="str">
            <v>MEADOW LANE</v>
          </cell>
          <cell r="I457" t="str">
            <v>EL CAPITAN</v>
          </cell>
        </row>
        <row r="458">
          <cell r="A458" t="str">
            <v>GANSNER</v>
          </cell>
          <cell r="B458" t="str">
            <v>SAN JOSE A</v>
          </cell>
          <cell r="C458" t="str">
            <v>HILLSDALE</v>
          </cell>
          <cell r="D458" t="str">
            <v>CLAY</v>
          </cell>
          <cell r="E458" t="str">
            <v>MEADOW LANE</v>
          </cell>
          <cell r="I458" t="str">
            <v>LERDO</v>
          </cell>
        </row>
        <row r="459">
          <cell r="A459" t="str">
            <v>LOS GATOS</v>
          </cell>
          <cell r="B459" t="str">
            <v>SAN JOSE A</v>
          </cell>
          <cell r="C459" t="str">
            <v>FRENCH GULCH</v>
          </cell>
          <cell r="D459" t="str">
            <v>FAIRWAY</v>
          </cell>
          <cell r="E459" t="str">
            <v>MEADOW LANE</v>
          </cell>
          <cell r="I459" t="str">
            <v>CEDAR CREEK</v>
          </cell>
        </row>
        <row r="460">
          <cell r="A460" t="str">
            <v>ELK HILLS</v>
          </cell>
          <cell r="B460" t="str">
            <v>SAN JOSE A</v>
          </cell>
          <cell r="C460" t="str">
            <v>FROGTOWN</v>
          </cell>
          <cell r="D460" t="str">
            <v>FAIRWAY</v>
          </cell>
          <cell r="E460" t="str">
            <v>CLAYTON</v>
          </cell>
          <cell r="I460" t="str">
            <v>DERRICK</v>
          </cell>
        </row>
        <row r="461">
          <cell r="A461" t="str">
            <v>GOLDTREE</v>
          </cell>
          <cell r="B461" t="str">
            <v>LOS MOLINOS</v>
          </cell>
          <cell r="C461" t="str">
            <v>FELLOWS</v>
          </cell>
          <cell r="D461" t="str">
            <v>FAIRWAY</v>
          </cell>
          <cell r="E461" t="str">
            <v>CLAYTON</v>
          </cell>
          <cell r="I461" t="str">
            <v>WILDWOOD</v>
          </cell>
        </row>
        <row r="462">
          <cell r="A462" t="str">
            <v>GONZALES</v>
          </cell>
          <cell r="B462" t="str">
            <v>LOS MOLINOS</v>
          </cell>
          <cell r="C462" t="str">
            <v>GONZALES</v>
          </cell>
          <cell r="D462" t="str">
            <v>EDENVALE</v>
          </cell>
          <cell r="E462" t="str">
            <v>CLAYTON</v>
          </cell>
          <cell r="I462" t="e">
            <v>#VALUE!</v>
          </cell>
        </row>
        <row r="463">
          <cell r="A463" t="str">
            <v>GOOSE LAKE</v>
          </cell>
          <cell r="B463" t="str">
            <v>LOS MOLINOS</v>
          </cell>
          <cell r="C463" t="str">
            <v>GONZALES</v>
          </cell>
          <cell r="D463" t="str">
            <v>EDENVALE</v>
          </cell>
          <cell r="E463" t="str">
            <v>CLAYTON</v>
          </cell>
          <cell r="I463" t="str">
            <v>WEIMAR</v>
          </cell>
        </row>
        <row r="464">
          <cell r="A464" t="str">
            <v>GOOSE LAKE</v>
          </cell>
          <cell r="B464" t="str">
            <v>BURLINGAME</v>
          </cell>
          <cell r="C464" t="str">
            <v>SAN LUIS OBISPO</v>
          </cell>
          <cell r="D464" t="str">
            <v>EDENVALE</v>
          </cell>
          <cell r="E464" t="e">
            <v>#VALUE!</v>
          </cell>
          <cell r="I464" t="str">
            <v>ELK CREEK</v>
          </cell>
        </row>
        <row r="465">
          <cell r="A465" t="str">
            <v>GRAND ISLAND</v>
          </cell>
          <cell r="B465" t="str">
            <v>BURLINGAME</v>
          </cell>
          <cell r="C465" t="str">
            <v>GRANT</v>
          </cell>
          <cell r="D465" t="str">
            <v>EDENVALE</v>
          </cell>
          <cell r="E465" t="e">
            <v>#VALUE!</v>
          </cell>
          <cell r="I465" t="str">
            <v>WOLFE</v>
          </cell>
        </row>
        <row r="466">
          <cell r="A466" t="str">
            <v>GRAND ISLAND</v>
          </cell>
          <cell r="B466" t="str">
            <v>BURLINGAME</v>
          </cell>
          <cell r="C466" t="str">
            <v>WATSONVILLE</v>
          </cell>
          <cell r="D466" t="str">
            <v>EDENVALE</v>
          </cell>
          <cell r="E466" t="e">
            <v>#VALUE!</v>
          </cell>
          <cell r="I466" t="str">
            <v>CAMPHORA</v>
          </cell>
        </row>
        <row r="467">
          <cell r="A467" t="str">
            <v>SUNOL</v>
          </cell>
          <cell r="B467" t="str">
            <v>ANTLER</v>
          </cell>
          <cell r="C467" t="str">
            <v>HILLSDALE</v>
          </cell>
          <cell r="D467" t="str">
            <v>RIVER OAKS</v>
          </cell>
          <cell r="E467" t="str">
            <v>EAST PORTAL</v>
          </cell>
          <cell r="I467" t="e">
            <v>#VALUE!</v>
          </cell>
        </row>
        <row r="468">
          <cell r="A468" t="str">
            <v>GRASS VALLEY</v>
          </cell>
          <cell r="B468" t="str">
            <v>ANTLER</v>
          </cell>
          <cell r="C468" t="str">
            <v>HILLSDALE</v>
          </cell>
          <cell r="D468" t="str">
            <v>EVERGREEN</v>
          </cell>
          <cell r="E468" t="str">
            <v>EAST PORTAL</v>
          </cell>
          <cell r="I468" t="str">
            <v>NORD</v>
          </cell>
        </row>
        <row r="469">
          <cell r="A469" t="str">
            <v>GRAYS FLAT</v>
          </cell>
          <cell r="B469" t="str">
            <v>ANTLER</v>
          </cell>
          <cell r="C469" t="str">
            <v>HAMMER</v>
          </cell>
          <cell r="D469" t="str">
            <v>EVERGREEN</v>
          </cell>
          <cell r="E469" t="str">
            <v>URICH</v>
          </cell>
          <cell r="I469" t="str">
            <v>UPPER LAKE</v>
          </cell>
        </row>
        <row r="470">
          <cell r="A470" t="str">
            <v>GREEN VALLEY</v>
          </cell>
          <cell r="B470" t="str">
            <v>BELMONT</v>
          </cell>
          <cell r="C470" t="str">
            <v>HARDING</v>
          </cell>
          <cell r="D470" t="str">
            <v>FMC</v>
          </cell>
          <cell r="E470" t="str">
            <v>LAKEWOOD</v>
          </cell>
          <cell r="I470" t="str">
            <v>JAMESON</v>
          </cell>
        </row>
        <row r="471">
          <cell r="A471" t="str">
            <v>GREEN VALLEY</v>
          </cell>
          <cell r="B471" t="str">
            <v>BELMONT</v>
          </cell>
          <cell r="C471" t="str">
            <v>HARDING</v>
          </cell>
          <cell r="D471" t="str">
            <v>HICKS</v>
          </cell>
          <cell r="E471" t="str">
            <v>LAKEWOOD</v>
          </cell>
          <cell r="I471" t="str">
            <v>DOS PALOS</v>
          </cell>
        </row>
        <row r="472">
          <cell r="A472" t="str">
            <v>GREENBRAE</v>
          </cell>
          <cell r="B472" t="str">
            <v>BELMONT</v>
          </cell>
          <cell r="C472" t="str">
            <v>HARDING</v>
          </cell>
          <cell r="D472" t="str">
            <v>HICKS</v>
          </cell>
          <cell r="E472" t="str">
            <v>LAKEWOOD</v>
          </cell>
          <cell r="I472" t="str">
            <v>ATWATER</v>
          </cell>
        </row>
        <row r="473">
          <cell r="A473" t="str">
            <v>MARTELL</v>
          </cell>
          <cell r="B473" t="str">
            <v>OROVILLE</v>
          </cell>
          <cell r="C473" t="str">
            <v>HARDING</v>
          </cell>
          <cell r="D473" t="str">
            <v>HICKS</v>
          </cell>
          <cell r="E473" t="str">
            <v>LAKEWOOD</v>
          </cell>
          <cell r="I473" t="str">
            <v>CARBONA</v>
          </cell>
        </row>
        <row r="474">
          <cell r="A474" t="str">
            <v>MARTELL</v>
          </cell>
          <cell r="B474" t="str">
            <v>OROVILLE</v>
          </cell>
          <cell r="C474" t="str">
            <v>HARDWICK</v>
          </cell>
          <cell r="D474" t="str">
            <v>HICKS</v>
          </cell>
          <cell r="E474" t="str">
            <v>LAKEWOOD</v>
          </cell>
          <cell r="I474" t="str">
            <v>MENLO</v>
          </cell>
        </row>
        <row r="475">
          <cell r="A475" t="str">
            <v>GUALALA</v>
          </cell>
          <cell r="B475" t="str">
            <v>BELMONT</v>
          </cell>
          <cell r="C475" t="str">
            <v>HAYWARD O</v>
          </cell>
          <cell r="D475" t="str">
            <v>HICKS</v>
          </cell>
          <cell r="E475" t="str">
            <v>LAKEWOOD</v>
          </cell>
          <cell r="I475" t="str">
            <v>ALLEGHANY</v>
          </cell>
        </row>
        <row r="476">
          <cell r="A476" t="str">
            <v>GUALALA</v>
          </cell>
          <cell r="B476" t="str">
            <v>WATSONVILLE</v>
          </cell>
          <cell r="C476" t="str">
            <v>HAYWARD O</v>
          </cell>
          <cell r="D476" t="str">
            <v>LLAGAS</v>
          </cell>
          <cell r="E476" t="str">
            <v>LAKEWOOD</v>
          </cell>
          <cell r="I476" t="e">
            <v>#VALUE!</v>
          </cell>
        </row>
        <row r="477">
          <cell r="A477" t="str">
            <v>GUALALA</v>
          </cell>
          <cell r="B477" t="str">
            <v>WATSONVILLE</v>
          </cell>
          <cell r="C477" t="str">
            <v>HIGGINS</v>
          </cell>
          <cell r="D477" t="str">
            <v>LLAGAS</v>
          </cell>
          <cell r="E477" t="str">
            <v>LAKEWOOD</v>
          </cell>
          <cell r="I477" t="e">
            <v>#VALUE!</v>
          </cell>
        </row>
        <row r="478">
          <cell r="A478" t="str">
            <v>GUALALA</v>
          </cell>
          <cell r="B478" t="str">
            <v>WATSONVILLE</v>
          </cell>
          <cell r="C478" t="str">
            <v>OAKLAND C (OAKLAND PP)</v>
          </cell>
          <cell r="D478" t="str">
            <v>MABURY</v>
          </cell>
          <cell r="E478" t="str">
            <v>LAKEWOOD</v>
          </cell>
          <cell r="I478" t="e">
            <v>#VALUE!</v>
          </cell>
        </row>
        <row r="479">
          <cell r="A479" t="str">
            <v>GUALALA</v>
          </cell>
          <cell r="B479" t="str">
            <v>LOCKHEED #2</v>
          </cell>
          <cell r="C479" t="str">
            <v>HORSESHOE</v>
          </cell>
          <cell r="D479" t="str">
            <v>MABURY</v>
          </cell>
          <cell r="E479" t="str">
            <v>BRITTON</v>
          </cell>
          <cell r="I479" t="str">
            <v>LE GRAND</v>
          </cell>
        </row>
        <row r="480">
          <cell r="A480" t="str">
            <v>GUSTINE</v>
          </cell>
          <cell r="B480" t="str">
            <v>CALISTOGA</v>
          </cell>
          <cell r="C480" t="str">
            <v>HORSESHOE</v>
          </cell>
          <cell r="D480" t="str">
            <v>MABURY</v>
          </cell>
          <cell r="E480" t="str">
            <v>BRITTON</v>
          </cell>
          <cell r="I480" t="str">
            <v>CAMDEN</v>
          </cell>
        </row>
        <row r="481">
          <cell r="A481" t="str">
            <v>GUSTINE</v>
          </cell>
          <cell r="B481" t="str">
            <v>MAXWELL</v>
          </cell>
          <cell r="C481" t="str">
            <v>HORSESHOE</v>
          </cell>
          <cell r="D481" t="str">
            <v>MCKEE</v>
          </cell>
          <cell r="E481" t="str">
            <v>BIG BASIN</v>
          </cell>
          <cell r="I481" t="str">
            <v>DAIRYLAND</v>
          </cell>
        </row>
        <row r="482">
          <cell r="A482" t="str">
            <v>GUSTINE</v>
          </cell>
          <cell r="B482" t="str">
            <v>MARTELL</v>
          </cell>
          <cell r="C482" t="str">
            <v>HOWLAND RD</v>
          </cell>
          <cell r="D482" t="str">
            <v>MCKEE</v>
          </cell>
          <cell r="E482" t="str">
            <v>SAN ARDO</v>
          </cell>
          <cell r="I482" t="str">
            <v>EL NIDO</v>
          </cell>
        </row>
        <row r="483">
          <cell r="A483" t="str">
            <v>HAMILTON A</v>
          </cell>
          <cell r="B483" t="str">
            <v>MARTELL</v>
          </cell>
          <cell r="C483" t="str">
            <v>LE GRAND</v>
          </cell>
          <cell r="D483" t="str">
            <v>MCKEE</v>
          </cell>
          <cell r="E483" t="str">
            <v>MONTEREY</v>
          </cell>
          <cell r="I483" t="str">
            <v>STOCKTON A</v>
          </cell>
        </row>
        <row r="484">
          <cell r="A484" t="str">
            <v>HAMILTON A</v>
          </cell>
          <cell r="B484" t="str">
            <v>ELK</v>
          </cell>
          <cell r="C484" t="str">
            <v>BEAR VALLEY</v>
          </cell>
          <cell r="D484" t="str">
            <v>MILPITAS</v>
          </cell>
          <cell r="E484" t="str">
            <v>ERTA</v>
          </cell>
          <cell r="I484" t="str">
            <v>OCEANO</v>
          </cell>
        </row>
        <row r="485">
          <cell r="A485" t="str">
            <v>HAMILTON A</v>
          </cell>
          <cell r="B485" t="str">
            <v>FORT SEWARD</v>
          </cell>
          <cell r="C485" t="str">
            <v>BEAR VALLEY</v>
          </cell>
          <cell r="D485" t="str">
            <v>MILPITAS</v>
          </cell>
          <cell r="E485" t="str">
            <v>GONZALES</v>
          </cell>
          <cell r="I485" t="str">
            <v>BONITA</v>
          </cell>
        </row>
        <row r="486">
          <cell r="A486" t="str">
            <v>HAMILTON A</v>
          </cell>
          <cell r="B486" t="str">
            <v>FORT SEWARD</v>
          </cell>
          <cell r="C486" t="str">
            <v>JACINTO</v>
          </cell>
          <cell r="D486" t="str">
            <v>MILPITAS</v>
          </cell>
          <cell r="E486" t="str">
            <v>GABILAN</v>
          </cell>
          <cell r="I486" t="str">
            <v>BARRY</v>
          </cell>
        </row>
        <row r="487">
          <cell r="A487" t="str">
            <v>MOUNTAIN VIEW</v>
          </cell>
          <cell r="B487" t="str">
            <v>FORT SEWARD</v>
          </cell>
          <cell r="C487" t="str">
            <v>TASSAJARA</v>
          </cell>
          <cell r="D487" t="str">
            <v>MILPITAS</v>
          </cell>
          <cell r="E487" t="str">
            <v>LAWRENCE</v>
          </cell>
          <cell r="I487" t="str">
            <v>KERMAN</v>
          </cell>
        </row>
        <row r="488">
          <cell r="A488" t="str">
            <v>HARDING</v>
          </cell>
          <cell r="B488" t="str">
            <v>OAKLAND K (CLAREMONT)</v>
          </cell>
          <cell r="C488" t="str">
            <v>MT EDEN</v>
          </cell>
          <cell r="D488" t="str">
            <v>MILPITAS</v>
          </cell>
          <cell r="E488" t="str">
            <v>LAWRENCE</v>
          </cell>
          <cell r="I488" t="str">
            <v>DAIRYVILLE</v>
          </cell>
        </row>
        <row r="489">
          <cell r="A489" t="str">
            <v>HAYWARD O</v>
          </cell>
          <cell r="B489" t="str">
            <v>OAKLAND K (CLAREMONT)</v>
          </cell>
          <cell r="C489" t="str">
            <v>MT EDEN</v>
          </cell>
          <cell r="D489" t="str">
            <v>MILPITAS</v>
          </cell>
          <cell r="E489" t="str">
            <v>LAWRENCE</v>
          </cell>
          <cell r="I489" t="str">
            <v>CAL WATER</v>
          </cell>
        </row>
        <row r="490">
          <cell r="A490" t="str">
            <v>DUMBARTON</v>
          </cell>
          <cell r="B490" t="str">
            <v>OAKLAND K (CLAREMONT)</v>
          </cell>
          <cell r="C490" t="str">
            <v>DUMBARTON</v>
          </cell>
          <cell r="D490" t="str">
            <v>MILPITAS</v>
          </cell>
          <cell r="E490" t="str">
            <v>LAWRENCE</v>
          </cell>
          <cell r="I490" t="str">
            <v>LOGAN CREEK</v>
          </cell>
        </row>
        <row r="491">
          <cell r="A491" t="str">
            <v>HICKS</v>
          </cell>
          <cell r="B491" t="str">
            <v>HILLSDALE</v>
          </cell>
          <cell r="C491" t="str">
            <v>KERN OIL</v>
          </cell>
          <cell r="D491" t="str">
            <v>MONTAGUE</v>
          </cell>
          <cell r="E491" t="str">
            <v>LAWRENCE</v>
          </cell>
          <cell r="I491" t="str">
            <v>KERN PP DIST</v>
          </cell>
        </row>
        <row r="492">
          <cell r="A492" t="str">
            <v>HIGGINS</v>
          </cell>
          <cell r="B492" t="str">
            <v>HILLSDALE</v>
          </cell>
          <cell r="C492" t="str">
            <v>KERN OIL</v>
          </cell>
          <cell r="D492" t="str">
            <v>MONTAGUE</v>
          </cell>
          <cell r="E492" t="str">
            <v>LAWRENCE</v>
          </cell>
          <cell r="I492" t="str">
            <v>HOOPA</v>
          </cell>
        </row>
        <row r="493">
          <cell r="A493" t="str">
            <v>OROVILLE</v>
          </cell>
          <cell r="B493" t="str">
            <v>HILLSDALE</v>
          </cell>
          <cell r="C493" t="str">
            <v>KERN PP DIST</v>
          </cell>
          <cell r="D493" t="str">
            <v>MONTAGUE</v>
          </cell>
          <cell r="E493" t="str">
            <v>LAWRENCE</v>
          </cell>
          <cell r="I493" t="str">
            <v>PITTSBURG</v>
          </cell>
        </row>
        <row r="494">
          <cell r="A494" t="str">
            <v>HILLSDALE</v>
          </cell>
          <cell r="B494" t="str">
            <v>HILLSDALE</v>
          </cell>
          <cell r="C494" t="str">
            <v>KERN PP DIST</v>
          </cell>
          <cell r="D494" t="str">
            <v>MONTAGUE</v>
          </cell>
          <cell r="E494" t="str">
            <v>LAWRENCE</v>
          </cell>
          <cell r="I494" t="str">
            <v>WOODWARD</v>
          </cell>
        </row>
        <row r="495">
          <cell r="A495" t="str">
            <v>HOLLISTER</v>
          </cell>
          <cell r="B495" t="str">
            <v>HILLSDALE</v>
          </cell>
          <cell r="C495" t="str">
            <v>DUMBARTON</v>
          </cell>
          <cell r="D495" t="str">
            <v>MONTAGUE</v>
          </cell>
          <cell r="E495" t="str">
            <v>TUDOR</v>
          </cell>
          <cell r="I495" t="str">
            <v>PINE GROVE</v>
          </cell>
        </row>
        <row r="496">
          <cell r="A496" t="str">
            <v>HOLLISTER</v>
          </cell>
          <cell r="B496" t="str">
            <v>HILLSDALE</v>
          </cell>
          <cell r="C496" t="str">
            <v>HILLSDALE</v>
          </cell>
          <cell r="D496" t="str">
            <v>MORGAN HILL</v>
          </cell>
          <cell r="E496" t="str">
            <v>JOLON</v>
          </cell>
          <cell r="I496" t="str">
            <v>FELLOWS</v>
          </cell>
        </row>
        <row r="497">
          <cell r="A497" t="str">
            <v>HONCUT</v>
          </cell>
          <cell r="B497" t="str">
            <v>OAKLAND K (CLAREMONT)</v>
          </cell>
          <cell r="C497" t="str">
            <v>KIRKER</v>
          </cell>
          <cell r="D497" t="str">
            <v>MORGAN HILL</v>
          </cell>
          <cell r="E497" t="str">
            <v>LOS OSITOS</v>
          </cell>
          <cell r="I497" t="str">
            <v>TEVIS</v>
          </cell>
        </row>
        <row r="498">
          <cell r="A498" t="str">
            <v>ALHAMBRA</v>
          </cell>
          <cell r="B498" t="str">
            <v>OAKLAND K (CLAREMONT)</v>
          </cell>
          <cell r="C498" t="str">
            <v>LAWNDALE</v>
          </cell>
          <cell r="D498" t="str">
            <v>MORGAN HILL</v>
          </cell>
          <cell r="E498" t="str">
            <v>LAURELES</v>
          </cell>
          <cell r="I498" t="str">
            <v>PANORAMA</v>
          </cell>
        </row>
        <row r="499">
          <cell r="A499" t="e">
            <v>#VALUE!</v>
          </cell>
          <cell r="B499" t="str">
            <v>OAKLAND K (CLAREMONT)</v>
          </cell>
          <cell r="C499" t="str">
            <v>LAWNDALE</v>
          </cell>
          <cell r="D499" t="str">
            <v>SAN JOSE A</v>
          </cell>
          <cell r="E499" t="str">
            <v>LAGUNITAS</v>
          </cell>
          <cell r="I499" t="str">
            <v>BIOLA</v>
          </cell>
        </row>
        <row r="500">
          <cell r="A500" t="str">
            <v>BEAR VALLEY</v>
          </cell>
          <cell r="B500" t="str">
            <v>FRUITVALE</v>
          </cell>
          <cell r="C500" t="str">
            <v>LAS POSITAS</v>
          </cell>
          <cell r="D500" t="str">
            <v>SAN JOSE A</v>
          </cell>
          <cell r="E500" t="str">
            <v>OTTER</v>
          </cell>
          <cell r="I500" t="str">
            <v>LIVINGSTON</v>
          </cell>
        </row>
        <row r="501">
          <cell r="A501" t="str">
            <v>IGNACIO</v>
          </cell>
          <cell r="B501" t="str">
            <v>FRUITVALE</v>
          </cell>
          <cell r="C501" t="str">
            <v>LAMONT</v>
          </cell>
          <cell r="D501" t="str">
            <v>SAN JOSE A</v>
          </cell>
          <cell r="E501" t="str">
            <v>PRUNEDALE</v>
          </cell>
          <cell r="I501" t="str">
            <v>CROWS LANDING</v>
          </cell>
        </row>
        <row r="502">
          <cell r="A502" t="str">
            <v>NAPA</v>
          </cell>
          <cell r="B502" t="str">
            <v>FRUITVALE</v>
          </cell>
          <cell r="C502" t="str">
            <v>LAWRENCE</v>
          </cell>
          <cell r="D502" t="str">
            <v>SAN JOSE A</v>
          </cell>
          <cell r="E502" t="str">
            <v>PRUNEDALE</v>
          </cell>
          <cell r="I502" t="str">
            <v>HARDWICK</v>
          </cell>
        </row>
        <row r="503">
          <cell r="A503" t="str">
            <v>NAPA</v>
          </cell>
          <cell r="B503" t="str">
            <v>CHICO A</v>
          </cell>
          <cell r="C503" t="str">
            <v>LAWRENCE</v>
          </cell>
          <cell r="D503" t="str">
            <v>SAN JOSE A</v>
          </cell>
          <cell r="E503" t="str">
            <v>STAUFFER</v>
          </cell>
          <cell r="I503" t="str">
            <v>WINDSOR</v>
          </cell>
        </row>
        <row r="504">
          <cell r="A504" t="str">
            <v>INDUSTRIAL ACRES</v>
          </cell>
          <cell r="B504" t="str">
            <v>PEACHTON</v>
          </cell>
          <cell r="C504" t="str">
            <v>BELL</v>
          </cell>
          <cell r="D504" t="str">
            <v>SAN JOSE B</v>
          </cell>
          <cell r="E504" t="str">
            <v>NAVY LAB</v>
          </cell>
          <cell r="I504" t="str">
            <v>FOOTHILL</v>
          </cell>
        </row>
        <row r="505">
          <cell r="A505" t="str">
            <v>INDUSTRIAL ACRES</v>
          </cell>
          <cell r="B505" t="str">
            <v>PEACHTON</v>
          </cell>
          <cell r="C505" t="str">
            <v>VASONA</v>
          </cell>
          <cell r="D505" t="str">
            <v>SAN JOSE B</v>
          </cell>
          <cell r="E505" t="str">
            <v>NAVY SCHOOL</v>
          </cell>
          <cell r="I505" t="str">
            <v>SAN MIGUEL</v>
          </cell>
        </row>
        <row r="506">
          <cell r="A506" t="str">
            <v>IUKA</v>
          </cell>
          <cell r="B506" t="str">
            <v>PEACHTON</v>
          </cell>
          <cell r="C506" t="str">
            <v>COLUMBUS</v>
          </cell>
          <cell r="D506" t="str">
            <v>SAN JOSE B</v>
          </cell>
          <cell r="E506" t="str">
            <v>HATTON</v>
          </cell>
          <cell r="I506" t="str">
            <v>MONTICELLO</v>
          </cell>
        </row>
        <row r="507">
          <cell r="A507" t="str">
            <v>IUKA</v>
          </cell>
          <cell r="B507" t="str">
            <v>MONTEREY</v>
          </cell>
          <cell r="C507" t="str">
            <v>EL PATIO</v>
          </cell>
          <cell r="D507" t="str">
            <v>SAN JOSE B</v>
          </cell>
          <cell r="E507" t="e">
            <v>#VALUE!</v>
          </cell>
          <cell r="I507" t="str">
            <v>CHEROKEE</v>
          </cell>
        </row>
        <row r="508">
          <cell r="A508" t="str">
            <v>IUKA</v>
          </cell>
          <cell r="B508" t="str">
            <v>RECLAMATION DIST#1500</v>
          </cell>
          <cell r="C508" t="str">
            <v>NEWARK DIST</v>
          </cell>
          <cell r="D508" t="str">
            <v>SAN JOSE B</v>
          </cell>
          <cell r="E508" t="str">
            <v>SPENCE</v>
          </cell>
          <cell r="I508" t="str">
            <v>BOGUE</v>
          </cell>
        </row>
        <row r="509">
          <cell r="A509" t="str">
            <v>STAGG</v>
          </cell>
          <cell r="B509" t="str">
            <v>RECLAMATION DIST#1500</v>
          </cell>
          <cell r="C509" t="str">
            <v>NEWARK DIST</v>
          </cell>
          <cell r="D509" t="str">
            <v>SAN JOSE B</v>
          </cell>
          <cell r="E509" t="str">
            <v>WHITMORE</v>
          </cell>
          <cell r="I509" t="str">
            <v>JACOBS CORNER</v>
          </cell>
        </row>
        <row r="510">
          <cell r="A510" t="str">
            <v>NEWBURG</v>
          </cell>
          <cell r="B510" t="str">
            <v>RECLAMATION DIST#1500</v>
          </cell>
          <cell r="C510" t="str">
            <v>LOS COCHES</v>
          </cell>
          <cell r="D510" t="str">
            <v>SAN JOSE B</v>
          </cell>
          <cell r="E510" t="str">
            <v>MCARTHUR</v>
          </cell>
          <cell r="I510" t="str">
            <v>HAMILTON A</v>
          </cell>
        </row>
        <row r="511">
          <cell r="A511" t="str">
            <v>JARVIS</v>
          </cell>
          <cell r="B511" t="str">
            <v>OLEMA</v>
          </cell>
          <cell r="C511" t="str">
            <v>BELL</v>
          </cell>
          <cell r="D511" t="str">
            <v>STONE</v>
          </cell>
          <cell r="E511" t="str">
            <v>RAWSON</v>
          </cell>
          <cell r="I511" t="str">
            <v>FAIRMOUNT</v>
          </cell>
        </row>
        <row r="512">
          <cell r="A512" t="str">
            <v>JARVIS</v>
          </cell>
          <cell r="B512" t="str">
            <v>OLEMA</v>
          </cell>
          <cell r="C512" t="str">
            <v>DUNLAP</v>
          </cell>
          <cell r="D512" t="str">
            <v>STONE</v>
          </cell>
          <cell r="E512" t="str">
            <v>RAWSON</v>
          </cell>
          <cell r="I512" t="str">
            <v>ROSEDALE</v>
          </cell>
        </row>
        <row r="513">
          <cell r="A513" t="str">
            <v>NEWBURG</v>
          </cell>
          <cell r="B513" t="str">
            <v>OLEMA</v>
          </cell>
          <cell r="C513" t="str">
            <v>DUNLAP</v>
          </cell>
          <cell r="D513" t="str">
            <v>SWIFT</v>
          </cell>
          <cell r="E513" t="str">
            <v>TYLER</v>
          </cell>
          <cell r="I513" t="str">
            <v>ANDERSON</v>
          </cell>
        </row>
        <row r="514">
          <cell r="A514" t="str">
            <v>SAN BERNARD</v>
          </cell>
          <cell r="B514" t="str">
            <v>MONTEREY</v>
          </cell>
          <cell r="C514" t="str">
            <v>VINEYARD</v>
          </cell>
          <cell r="D514" t="str">
            <v>SWIFT</v>
          </cell>
          <cell r="E514" t="str">
            <v>GERBER</v>
          </cell>
          <cell r="I514" t="str">
            <v>OLEMA</v>
          </cell>
        </row>
        <row r="515">
          <cell r="A515" t="str">
            <v>NEWBURG</v>
          </cell>
          <cell r="B515" t="str">
            <v>MONTEREY</v>
          </cell>
          <cell r="C515" t="str">
            <v>VINEYARD</v>
          </cell>
          <cell r="D515" t="str">
            <v>SWIFT</v>
          </cell>
          <cell r="E515" t="str">
            <v>DAIRYVILLE</v>
          </cell>
          <cell r="I515" t="str">
            <v>ASHLAN AVE</v>
          </cell>
        </row>
        <row r="516">
          <cell r="A516" t="str">
            <v>JESSUP</v>
          </cell>
          <cell r="B516" t="str">
            <v>MONTEREY</v>
          </cell>
          <cell r="C516" t="str">
            <v>VINEYARD</v>
          </cell>
          <cell r="D516" t="str">
            <v>SWIFT</v>
          </cell>
          <cell r="E516" t="str">
            <v>PANORAMA</v>
          </cell>
          <cell r="I516" t="str">
            <v>COPPERMINE</v>
          </cell>
        </row>
        <row r="517">
          <cell r="A517" t="str">
            <v>JOLON</v>
          </cell>
          <cell r="B517" t="str">
            <v>KANAKA</v>
          </cell>
          <cell r="C517" t="str">
            <v>PINE GROVE</v>
          </cell>
          <cell r="D517" t="str">
            <v>TRIMBLE</v>
          </cell>
          <cell r="E517" t="e">
            <v>#VALUE!</v>
          </cell>
          <cell r="I517" t="str">
            <v>EIGHT MILE</v>
          </cell>
        </row>
        <row r="518">
          <cell r="A518" t="str">
            <v>KANAKA</v>
          </cell>
          <cell r="B518" t="str">
            <v>WHEATLAND</v>
          </cell>
          <cell r="C518" t="str">
            <v>VACA DIXON</v>
          </cell>
          <cell r="D518" t="str">
            <v>TRIMBLE</v>
          </cell>
          <cell r="E518" t="e">
            <v>#VALUE!</v>
          </cell>
          <cell r="I518" t="str">
            <v>LODI</v>
          </cell>
        </row>
        <row r="519">
          <cell r="A519" t="str">
            <v>KELSO</v>
          </cell>
          <cell r="B519" t="str">
            <v>WHEATLAND</v>
          </cell>
          <cell r="C519" t="str">
            <v>VACA DIXON</v>
          </cell>
          <cell r="D519" t="str">
            <v>TRIMBLE</v>
          </cell>
          <cell r="E519" t="str">
            <v>CORNING</v>
          </cell>
          <cell r="I519" t="str">
            <v>POINT PINOLE</v>
          </cell>
        </row>
        <row r="520">
          <cell r="A520" t="str">
            <v>EMERALD LAKE</v>
          </cell>
          <cell r="B520" t="str">
            <v>WHEATLAND</v>
          </cell>
          <cell r="C520" t="str">
            <v>MANTECA</v>
          </cell>
          <cell r="D520" t="str">
            <v>TRIMBLE</v>
          </cell>
          <cell r="E520" t="str">
            <v>CORNING</v>
          </cell>
          <cell r="I520" t="str">
            <v>COLUMBUS</v>
          </cell>
        </row>
        <row r="521">
          <cell r="A521" t="str">
            <v>KING CITY</v>
          </cell>
          <cell r="B521" t="str">
            <v>VALLEY HOME</v>
          </cell>
          <cell r="C521" t="str">
            <v>MAPLE</v>
          </cell>
          <cell r="D521" t="str">
            <v>TRIMBLE</v>
          </cell>
          <cell r="E521" t="str">
            <v>RED BLUFF</v>
          </cell>
          <cell r="I521" t="str">
            <v>BAKERSFIELD</v>
          </cell>
        </row>
        <row r="522">
          <cell r="A522" t="str">
            <v>KING CITY</v>
          </cell>
          <cell r="B522" t="str">
            <v>VALLEY HOME</v>
          </cell>
          <cell r="C522" t="str">
            <v>STOCKDALE</v>
          </cell>
          <cell r="D522" t="str">
            <v>TRIMBLE</v>
          </cell>
          <cell r="E522" t="str">
            <v>RED BLUFF</v>
          </cell>
          <cell r="I522" t="str">
            <v>TIVY VALLEY</v>
          </cell>
        </row>
        <row r="523">
          <cell r="A523" t="str">
            <v>LAWNDALE</v>
          </cell>
          <cell r="B523" t="str">
            <v>OIL FIELDS</v>
          </cell>
          <cell r="C523" t="str">
            <v>STOCKDALE</v>
          </cell>
          <cell r="D523" t="str">
            <v>TRIMBLE</v>
          </cell>
          <cell r="E523" t="str">
            <v>LOS ALTOS</v>
          </cell>
          <cell r="I523" t="str">
            <v>KNIGHTS LANDING</v>
          </cell>
        </row>
        <row r="524">
          <cell r="A524" t="str">
            <v>LAWNDALE</v>
          </cell>
          <cell r="B524" t="str">
            <v>OIL FIELDS</v>
          </cell>
          <cell r="C524" t="str">
            <v>STOCKDALE</v>
          </cell>
          <cell r="D524" t="str">
            <v>TRIMBLE</v>
          </cell>
          <cell r="E524" t="str">
            <v>LOS ALTOS</v>
          </cell>
          <cell r="I524" t="str">
            <v>CABRILLO</v>
          </cell>
        </row>
        <row r="525">
          <cell r="A525" t="str">
            <v>LAKEVIEW</v>
          </cell>
          <cell r="B525" t="str">
            <v>OIL FIELDS</v>
          </cell>
          <cell r="C525" t="str">
            <v>STOCKDALE</v>
          </cell>
          <cell r="D525" t="str">
            <v>TRIMBLE</v>
          </cell>
          <cell r="E525" t="str">
            <v>LOS ALTOS</v>
          </cell>
          <cell r="I525" t="str">
            <v>FIGARDEN</v>
          </cell>
        </row>
        <row r="526">
          <cell r="A526" t="str">
            <v>LAKEVIEW</v>
          </cell>
          <cell r="B526" t="str">
            <v>LINDEN</v>
          </cell>
          <cell r="C526" t="str">
            <v>STOCKDALE</v>
          </cell>
          <cell r="D526" t="str">
            <v>TRIMBLE</v>
          </cell>
          <cell r="E526" t="str">
            <v>LOS GATOS</v>
          </cell>
          <cell r="I526" t="str">
            <v>WHEATLAND</v>
          </cell>
        </row>
        <row r="527">
          <cell r="A527" t="str">
            <v>LAKEVIEW</v>
          </cell>
          <cell r="B527" t="str">
            <v>SAUSALITO</v>
          </cell>
          <cell r="C527" t="str">
            <v>MARTELL</v>
          </cell>
          <cell r="D527" t="str">
            <v>MTN QUARRIES</v>
          </cell>
          <cell r="E527" t="str">
            <v>LOS GATOS</v>
          </cell>
          <cell r="I527" t="str">
            <v>EUREKA A</v>
          </cell>
        </row>
        <row r="528">
          <cell r="A528" t="str">
            <v>LAKEVILLE</v>
          </cell>
          <cell r="B528" t="str">
            <v>ALTO</v>
          </cell>
          <cell r="C528" t="str">
            <v>PEABODY</v>
          </cell>
          <cell r="D528" t="str">
            <v>ROCKLIN</v>
          </cell>
          <cell r="E528" t="str">
            <v>LOYOLA</v>
          </cell>
          <cell r="I528" t="str">
            <v>PRUNEDALE</v>
          </cell>
        </row>
        <row r="529">
          <cell r="A529" t="str">
            <v>NORD</v>
          </cell>
          <cell r="B529" t="str">
            <v>ALTO</v>
          </cell>
          <cell r="C529" t="str">
            <v>MARYSVILLE</v>
          </cell>
          <cell r="D529" t="str">
            <v>ROCKLIN</v>
          </cell>
          <cell r="E529" t="str">
            <v>LOYOLA</v>
          </cell>
          <cell r="I529" t="str">
            <v>OTTER</v>
          </cell>
        </row>
        <row r="530">
          <cell r="A530" t="str">
            <v>OAKLAND D</v>
          </cell>
          <cell r="B530" t="str">
            <v>ALTO</v>
          </cell>
          <cell r="C530" t="str">
            <v>MARYSVILLE</v>
          </cell>
          <cell r="D530" t="str">
            <v>SHADY GLEN</v>
          </cell>
          <cell r="E530" t="str">
            <v>LAKEWOOD</v>
          </cell>
          <cell r="I530" t="str">
            <v>SAN BERNARD</v>
          </cell>
        </row>
        <row r="531">
          <cell r="A531" t="str">
            <v>LAURELES</v>
          </cell>
          <cell r="B531" t="str">
            <v>DUNBAR</v>
          </cell>
          <cell r="C531" t="str">
            <v>PARADISE</v>
          </cell>
          <cell r="D531" t="str">
            <v>SHADY GLEN</v>
          </cell>
          <cell r="E531" t="str">
            <v>BALFOUR</v>
          </cell>
          <cell r="I531" t="str">
            <v>WILKINS SLOUGH</v>
          </cell>
        </row>
        <row r="532">
          <cell r="A532" t="str">
            <v>LAURELES</v>
          </cell>
          <cell r="B532" t="str">
            <v>DUNBAR</v>
          </cell>
          <cell r="C532" t="str">
            <v>REEDLEY</v>
          </cell>
          <cell r="D532" t="str">
            <v>SUMMIT</v>
          </cell>
          <cell r="E532" t="str">
            <v>LAKEWOOD</v>
          </cell>
          <cell r="I532" t="str">
            <v>GANSNER</v>
          </cell>
        </row>
        <row r="533">
          <cell r="A533" t="str">
            <v>LAURELES</v>
          </cell>
          <cell r="B533" t="str">
            <v>GATES</v>
          </cell>
          <cell r="C533" t="str">
            <v>CLARKSVILLE</v>
          </cell>
          <cell r="D533" t="str">
            <v>TUDOR</v>
          </cell>
          <cell r="E533" t="str">
            <v>CALAVERAS CEMENT</v>
          </cell>
          <cell r="I533" t="str">
            <v>BALFOUR</v>
          </cell>
        </row>
        <row r="534">
          <cell r="A534" t="str">
            <v>LAYTONVILLE</v>
          </cell>
          <cell r="B534" t="str">
            <v>TRACY</v>
          </cell>
          <cell r="C534" t="str">
            <v>MENLO</v>
          </cell>
          <cell r="D534" t="str">
            <v>WEIMAR</v>
          </cell>
          <cell r="E534" t="str">
            <v>CEDAR CREEK</v>
          </cell>
          <cell r="I534" t="str">
            <v>MCARTHUR</v>
          </cell>
        </row>
        <row r="535">
          <cell r="A535" t="str">
            <v>LAYTONVILLE</v>
          </cell>
          <cell r="B535" t="str">
            <v>TRACY</v>
          </cell>
          <cell r="C535" t="str">
            <v>MENLO</v>
          </cell>
          <cell r="D535" t="str">
            <v>WHEATLAND</v>
          </cell>
          <cell r="E535" t="str">
            <v>FRENCH GULCH</v>
          </cell>
          <cell r="I535" t="str">
            <v>TWENTY-FIRST AVE</v>
          </cell>
        </row>
        <row r="536">
          <cell r="A536" t="str">
            <v>LAYTONVILLE</v>
          </cell>
          <cell r="B536" t="str">
            <v>TRACY</v>
          </cell>
          <cell r="C536" t="str">
            <v>LAWRENCE</v>
          </cell>
          <cell r="D536" t="str">
            <v>PRUNEDALE</v>
          </cell>
          <cell r="E536" t="str">
            <v>BURNEY</v>
          </cell>
          <cell r="I536" t="str">
            <v>MOUNTAIN VIEW</v>
          </cell>
        </row>
        <row r="537">
          <cell r="A537" t="str">
            <v>LAYTONVILLE</v>
          </cell>
          <cell r="B537" t="str">
            <v>TRACY</v>
          </cell>
          <cell r="C537" t="str">
            <v>BELMONT</v>
          </cell>
          <cell r="D537" t="str">
            <v>SALINAS</v>
          </cell>
          <cell r="E537" t="str">
            <v>MOUNTAIN VIEW</v>
          </cell>
          <cell r="I537" t="str">
            <v>CYMRIC</v>
          </cell>
        </row>
        <row r="538">
          <cell r="A538" t="str">
            <v>OAKLAND L</v>
          </cell>
          <cell r="B538" t="str">
            <v>TRACY</v>
          </cell>
          <cell r="C538" t="str">
            <v>BELMONT</v>
          </cell>
          <cell r="D538" t="str">
            <v>DIVIDE</v>
          </cell>
          <cell r="E538" t="str">
            <v>MOUNTAIN VIEW</v>
          </cell>
          <cell r="I538" t="e">
            <v>#VALUE!</v>
          </cell>
        </row>
        <row r="539">
          <cell r="A539" t="str">
            <v>LAYTONVILLE</v>
          </cell>
          <cell r="B539" t="str">
            <v>TRACY</v>
          </cell>
          <cell r="C539" t="str">
            <v>SAN LUIS OBISPO</v>
          </cell>
          <cell r="D539" t="str">
            <v>ROSEDALE</v>
          </cell>
          <cell r="E539" t="str">
            <v>MOUNTAIN VIEW</v>
          </cell>
          <cell r="I539" t="str">
            <v>OLETA</v>
          </cell>
        </row>
        <row r="540">
          <cell r="A540" t="str">
            <v>LAYTONVILLE</v>
          </cell>
          <cell r="B540" t="str">
            <v>RIVER ROCK</v>
          </cell>
          <cell r="C540" t="str">
            <v>METTLER</v>
          </cell>
          <cell r="D540" t="str">
            <v>ARVIN</v>
          </cell>
          <cell r="E540" t="str">
            <v>VALLEY VIEW</v>
          </cell>
          <cell r="I540" t="str">
            <v>WEST LANE</v>
          </cell>
        </row>
        <row r="541">
          <cell r="A541" t="str">
            <v>VASONA</v>
          </cell>
          <cell r="B541" t="str">
            <v>RIVER ROCK</v>
          </cell>
          <cell r="C541" t="str">
            <v>METTLER</v>
          </cell>
          <cell r="D541" t="str">
            <v>BAKERSFIELD</v>
          </cell>
          <cell r="E541" t="str">
            <v>VALLEY VIEW</v>
          </cell>
          <cell r="I541" t="str">
            <v>RACETRACK</v>
          </cell>
        </row>
        <row r="542">
          <cell r="A542" t="str">
            <v>OAKLAND X</v>
          </cell>
          <cell r="B542" t="str">
            <v>RIVER ROCK</v>
          </cell>
          <cell r="C542" t="str">
            <v>BRENTWOOD</v>
          </cell>
          <cell r="D542" t="str">
            <v>BAKERSFIELD</v>
          </cell>
          <cell r="E542" t="str">
            <v>FREMONT</v>
          </cell>
          <cell r="I542" t="str">
            <v>CUYAMA</v>
          </cell>
        </row>
        <row r="543">
          <cell r="A543" t="str">
            <v>OAKLAND X</v>
          </cell>
          <cell r="B543" t="str">
            <v>COTATI</v>
          </cell>
          <cell r="C543" t="str">
            <v>CORONA</v>
          </cell>
          <cell r="D543" t="str">
            <v>UPPER LAKE</v>
          </cell>
          <cell r="E543" t="str">
            <v>FREMONT</v>
          </cell>
          <cell r="I543" t="str">
            <v>VALLEJO C</v>
          </cell>
        </row>
        <row r="544">
          <cell r="A544" t="str">
            <v>OAKLAND K (CLAREMONT)</v>
          </cell>
          <cell r="B544" t="e">
            <v>#VALUE!</v>
          </cell>
          <cell r="C544" t="str">
            <v>CORONA</v>
          </cell>
          <cell r="D544" t="str">
            <v>ALPAUGH</v>
          </cell>
          <cell r="E544" t="str">
            <v>FREMONT</v>
          </cell>
          <cell r="I544" t="str">
            <v>CRESCENT MILLS</v>
          </cell>
        </row>
        <row r="545">
          <cell r="A545" t="str">
            <v>OAKLAND K (CLAREMONT)</v>
          </cell>
          <cell r="B545" t="str">
            <v>STROUD</v>
          </cell>
          <cell r="C545" t="str">
            <v>CORONA</v>
          </cell>
          <cell r="D545" t="str">
            <v>WILLITS A</v>
          </cell>
          <cell r="E545" t="str">
            <v>FREMONT</v>
          </cell>
          <cell r="I545" t="str">
            <v>COLUMBIA HILL</v>
          </cell>
        </row>
        <row r="546">
          <cell r="A546" t="str">
            <v>OAKLAND K (CLAREMONT)</v>
          </cell>
          <cell r="B546" t="str">
            <v>STROUD</v>
          </cell>
          <cell r="C546" t="str">
            <v>CORONA</v>
          </cell>
          <cell r="D546" t="str">
            <v>SUNOL</v>
          </cell>
          <cell r="E546" t="str">
            <v>PHILO</v>
          </cell>
          <cell r="I546" t="str">
            <v>MI-WUK</v>
          </cell>
        </row>
        <row r="547">
          <cell r="A547" t="str">
            <v>OAK</v>
          </cell>
          <cell r="B547" t="str">
            <v>STROUD</v>
          </cell>
          <cell r="C547" t="str">
            <v>CORONA</v>
          </cell>
          <cell r="D547" t="str">
            <v>CLAYTON</v>
          </cell>
          <cell r="E547" t="str">
            <v>POINT ARENA</v>
          </cell>
          <cell r="I547" t="str">
            <v>WEEDPATCH</v>
          </cell>
        </row>
        <row r="548">
          <cell r="A548" t="str">
            <v>OAKLAND C (OAKLAND PP)</v>
          </cell>
          <cell r="B548" t="str">
            <v>MCKITTRICK</v>
          </cell>
          <cell r="C548" t="str">
            <v>EDENVALE</v>
          </cell>
          <cell r="D548" t="str">
            <v>AUBERRY</v>
          </cell>
          <cell r="E548" t="str">
            <v>POINT ARENA</v>
          </cell>
          <cell r="I548" t="str">
            <v>TERMINOUS</v>
          </cell>
        </row>
        <row r="549">
          <cell r="A549" t="str">
            <v>LOS COCHES</v>
          </cell>
          <cell r="B549" t="str">
            <v>MCKITTRICK</v>
          </cell>
          <cell r="C549" t="str">
            <v>CONTRA COSTA</v>
          </cell>
          <cell r="D549" t="str">
            <v>BARTON</v>
          </cell>
          <cell r="E549" t="str">
            <v>STELLING</v>
          </cell>
          <cell r="I549" t="str">
            <v>BURLINGAME</v>
          </cell>
        </row>
        <row r="550">
          <cell r="A550" t="str">
            <v>LOS COCHES</v>
          </cell>
          <cell r="B550" t="str">
            <v>MCKITTRICK</v>
          </cell>
          <cell r="C550" t="str">
            <v>MONARCH</v>
          </cell>
          <cell r="D550" t="str">
            <v>ANTELOPE</v>
          </cell>
          <cell r="E550" t="str">
            <v>STELLING</v>
          </cell>
          <cell r="I550" t="str">
            <v>BURLINGAME</v>
          </cell>
        </row>
        <row r="551">
          <cell r="A551" t="str">
            <v>DOS PALOS</v>
          </cell>
          <cell r="B551" t="str">
            <v>WILLOW CREEK</v>
          </cell>
          <cell r="C551" t="str">
            <v>MONARCH</v>
          </cell>
          <cell r="D551" t="str">
            <v>ANTLER</v>
          </cell>
          <cell r="E551" t="str">
            <v>STELLING</v>
          </cell>
          <cell r="I551" t="str">
            <v>VALLEJO B</v>
          </cell>
        </row>
        <row r="552">
          <cell r="A552" t="str">
            <v>LOS OSITOS</v>
          </cell>
          <cell r="B552" t="str">
            <v>SAUSALITO</v>
          </cell>
          <cell r="C552" t="str">
            <v>MONARCH</v>
          </cell>
          <cell r="D552" t="str">
            <v>DESCHUTES</v>
          </cell>
          <cell r="E552" t="str">
            <v>WHISMAN</v>
          </cell>
          <cell r="I552" t="str">
            <v>MIRABEL</v>
          </cell>
        </row>
        <row r="553">
          <cell r="A553" t="str">
            <v>LOW GAP</v>
          </cell>
          <cell r="B553" t="str">
            <v>SAUSALITO</v>
          </cell>
          <cell r="C553" t="str">
            <v>AMES DIST</v>
          </cell>
          <cell r="D553" t="str">
            <v>FRENCH GULCH</v>
          </cell>
          <cell r="E553" t="str">
            <v>WHISMAN</v>
          </cell>
          <cell r="I553" t="str">
            <v>MAXWELL</v>
          </cell>
        </row>
        <row r="554">
          <cell r="A554" t="str">
            <v>COTATI</v>
          </cell>
          <cell r="B554" t="str">
            <v>SAUSALITO</v>
          </cell>
          <cell r="C554" t="str">
            <v>AMES DIST</v>
          </cell>
          <cell r="D554" t="str">
            <v>GIRVAN</v>
          </cell>
          <cell r="E554" t="str">
            <v>WHISMAN</v>
          </cell>
          <cell r="I554" t="str">
            <v>FRENCH GULCH</v>
          </cell>
        </row>
        <row r="555">
          <cell r="A555" t="str">
            <v>OAKHURST</v>
          </cell>
          <cell r="B555" t="str">
            <v>BURLINGAME</v>
          </cell>
          <cell r="C555" t="str">
            <v>MOLINO</v>
          </cell>
          <cell r="D555" t="str">
            <v>BIOLA</v>
          </cell>
          <cell r="E555" t="e">
            <v>#VALUE!</v>
          </cell>
          <cell r="I555" t="str">
            <v>DEEPWATER</v>
          </cell>
        </row>
        <row r="556">
          <cell r="A556" t="str">
            <v>LUCERNE</v>
          </cell>
          <cell r="B556" t="str">
            <v>BURLINGAME</v>
          </cell>
          <cell r="C556" t="str">
            <v>AMES DIST</v>
          </cell>
          <cell r="D556" t="str">
            <v>UKIAH</v>
          </cell>
          <cell r="E556" t="e">
            <v>#VALUE!</v>
          </cell>
          <cell r="I556" t="str">
            <v>CASTRO VALLEY</v>
          </cell>
        </row>
        <row r="557">
          <cell r="A557" t="str">
            <v>BAKERSFIELD</v>
          </cell>
          <cell r="B557" t="str">
            <v>BURLINGAME</v>
          </cell>
          <cell r="C557" t="str">
            <v>AMES DIST</v>
          </cell>
          <cell r="D557" t="str">
            <v>HIGHLANDS</v>
          </cell>
          <cell r="E557" t="e">
            <v>#VALUE!</v>
          </cell>
          <cell r="I557" t="str">
            <v>FLINT</v>
          </cell>
        </row>
        <row r="558">
          <cell r="A558" t="str">
            <v>MABURY</v>
          </cell>
          <cell r="B558" t="str">
            <v>DUNBAR</v>
          </cell>
          <cell r="C558" t="str">
            <v>MILPITAS</v>
          </cell>
          <cell r="D558" t="str">
            <v>HIGHLANDS</v>
          </cell>
          <cell r="E558" t="e">
            <v>#VALUE!</v>
          </cell>
          <cell r="I558" t="str">
            <v>BRUNSWICK</v>
          </cell>
        </row>
        <row r="559">
          <cell r="A559" t="str">
            <v>MABURY</v>
          </cell>
          <cell r="B559" t="str">
            <v>SAUSALITO</v>
          </cell>
          <cell r="C559" t="str">
            <v>REDWOOD CITY</v>
          </cell>
          <cell r="D559" t="str">
            <v>HIGHLANDS</v>
          </cell>
          <cell r="E559" t="e">
            <v>#VALUE!</v>
          </cell>
          <cell r="I559" t="str">
            <v>GOLDTREE</v>
          </cell>
        </row>
        <row r="560">
          <cell r="A560" t="str">
            <v>ORLAND B</v>
          </cell>
          <cell r="B560" t="str">
            <v>SAUSALITO</v>
          </cell>
          <cell r="C560" t="str">
            <v>REDWOOD CITY</v>
          </cell>
          <cell r="D560" t="str">
            <v>HIGHLANDS</v>
          </cell>
          <cell r="E560" t="e">
            <v>#VALUE!</v>
          </cell>
          <cell r="I560" t="str">
            <v>VALLEY VIEW</v>
          </cell>
        </row>
        <row r="561">
          <cell r="A561" t="str">
            <v>CALISTOGA</v>
          </cell>
          <cell r="B561" t="str">
            <v>SAUSALITO</v>
          </cell>
          <cell r="C561" t="str">
            <v>MONTAGUE</v>
          </cell>
          <cell r="D561" t="str">
            <v>STILLWATER</v>
          </cell>
          <cell r="E561" t="e">
            <v>#VALUE!</v>
          </cell>
          <cell r="I561" t="str">
            <v>KING CITY</v>
          </cell>
        </row>
        <row r="562">
          <cell r="A562" t="str">
            <v>CALISTOGA</v>
          </cell>
          <cell r="B562" t="str">
            <v>ROCKLIN</v>
          </cell>
          <cell r="C562" t="str">
            <v>MONTAGUE</v>
          </cell>
          <cell r="D562" t="str">
            <v>CALPELLA</v>
          </cell>
          <cell r="E562" t="e">
            <v>#VALUE!</v>
          </cell>
          <cell r="I562" t="str">
            <v>SHAFTER</v>
          </cell>
        </row>
        <row r="563">
          <cell r="A563" t="str">
            <v>CALISTOGA</v>
          </cell>
          <cell r="B563" t="str">
            <v>ROCKLIN</v>
          </cell>
          <cell r="C563" t="str">
            <v>MONTAGUE</v>
          </cell>
          <cell r="D563" t="str">
            <v>CALPELLA</v>
          </cell>
          <cell r="E563" t="e">
            <v>#VALUE!</v>
          </cell>
          <cell r="I563" t="str">
            <v>PIKE CITY</v>
          </cell>
        </row>
        <row r="564">
          <cell r="A564" t="str">
            <v>MADISON</v>
          </cell>
          <cell r="B564" t="str">
            <v>ROCKLIN</v>
          </cell>
          <cell r="C564" t="str">
            <v>HOLLISTER</v>
          </cell>
          <cell r="D564" t="str">
            <v>BULLARD</v>
          </cell>
          <cell r="E564" t="e">
            <v>#VALUE!</v>
          </cell>
          <cell r="I564" t="str">
            <v>TUPMAN</v>
          </cell>
        </row>
        <row r="565">
          <cell r="A565" t="str">
            <v>MADISON</v>
          </cell>
          <cell r="B565" t="str">
            <v>BERKELEY F</v>
          </cell>
          <cell r="C565" t="str">
            <v>MONTAGUE</v>
          </cell>
          <cell r="D565" t="str">
            <v>CALPELLA</v>
          </cell>
          <cell r="E565" t="e">
            <v>#VALUE!</v>
          </cell>
          <cell r="I565" t="str">
            <v>FREMONT</v>
          </cell>
        </row>
        <row r="566">
          <cell r="A566" t="str">
            <v>MAGUNDEN</v>
          </cell>
          <cell r="B566" t="str">
            <v>BRIDGEVILLE</v>
          </cell>
          <cell r="C566" t="str">
            <v>MONTAGUE</v>
          </cell>
          <cell r="D566" t="str">
            <v>COTTONWOOD</v>
          </cell>
          <cell r="E566" t="e">
            <v>#VALUE!</v>
          </cell>
          <cell r="I566" t="str">
            <v>NOTRE DAME</v>
          </cell>
        </row>
        <row r="567">
          <cell r="A567" t="str">
            <v>OAKLAND D</v>
          </cell>
          <cell r="B567" t="str">
            <v>BRIDGEVILLE</v>
          </cell>
          <cell r="C567" t="str">
            <v>VACA DIXON</v>
          </cell>
          <cell r="D567" t="str">
            <v>OREGON TRAIL</v>
          </cell>
          <cell r="E567" t="e">
            <v>#VALUE!</v>
          </cell>
          <cell r="I567" t="str">
            <v>CMC</v>
          </cell>
        </row>
        <row r="568">
          <cell r="A568" t="str">
            <v>PINE GROVE</v>
          </cell>
          <cell r="B568" t="str">
            <v>BRIDGEVILLE</v>
          </cell>
          <cell r="C568" t="str">
            <v>VACA DIXON</v>
          </cell>
          <cell r="D568" t="str">
            <v>CALIFORNIA AVE</v>
          </cell>
          <cell r="E568" t="e">
            <v>#VALUE!</v>
          </cell>
          <cell r="I568" t="str">
            <v>COUNTRY CLUB</v>
          </cell>
        </row>
        <row r="569">
          <cell r="A569" t="str">
            <v>MANTECA</v>
          </cell>
          <cell r="B569" t="str">
            <v>WILLITS A</v>
          </cell>
          <cell r="C569" t="str">
            <v>WOODWARD</v>
          </cell>
          <cell r="D569" t="str">
            <v>CAMDEN</v>
          </cell>
          <cell r="E569" t="e">
            <v>#VALUE!</v>
          </cell>
          <cell r="I569" t="str">
            <v>NORTH BRANCH</v>
          </cell>
        </row>
        <row r="570">
          <cell r="A570" t="str">
            <v>MANTECA</v>
          </cell>
          <cell r="B570" t="str">
            <v>BURLINGAME</v>
          </cell>
          <cell r="C570" t="str">
            <v>MORGAN HILL</v>
          </cell>
          <cell r="D570" t="str">
            <v>CLOVIS</v>
          </cell>
          <cell r="E570" t="e">
            <v>#VALUE!</v>
          </cell>
          <cell r="I570" t="str">
            <v>NEW HOPE</v>
          </cell>
        </row>
        <row r="571">
          <cell r="A571" t="str">
            <v>MANTECA</v>
          </cell>
          <cell r="B571" t="str">
            <v>BURLINGAME</v>
          </cell>
          <cell r="C571" t="str">
            <v>MORGAN HILL</v>
          </cell>
          <cell r="D571" t="str">
            <v>FIGARDEN</v>
          </cell>
          <cell r="E571" t="e">
            <v>#VALUE!</v>
          </cell>
          <cell r="I571" t="str">
            <v>HARDING</v>
          </cell>
        </row>
        <row r="572">
          <cell r="A572" t="str">
            <v>MANTECA</v>
          </cell>
          <cell r="B572" t="str">
            <v>BURLINGAME</v>
          </cell>
          <cell r="C572" t="str">
            <v>WAHTOKE</v>
          </cell>
          <cell r="D572" t="str">
            <v>MALAGA</v>
          </cell>
          <cell r="E572" t="e">
            <v>#VALUE!</v>
          </cell>
          <cell r="I572" t="str">
            <v>CALAVERAS CEMENT</v>
          </cell>
        </row>
        <row r="573">
          <cell r="A573" t="str">
            <v>MANTECA</v>
          </cell>
          <cell r="B573" t="e">
            <v>#VALUE!</v>
          </cell>
          <cell r="C573" t="str">
            <v>WAHTOKE</v>
          </cell>
          <cell r="D573" t="str">
            <v>OAKHURST</v>
          </cell>
          <cell r="E573" t="e">
            <v>#VALUE!</v>
          </cell>
          <cell r="I573" t="str">
            <v>LAS POSITAS</v>
          </cell>
        </row>
        <row r="574">
          <cell r="A574" t="str">
            <v>MANTECA</v>
          </cell>
          <cell r="B574" t="str">
            <v>BELLE HAVEN</v>
          </cell>
          <cell r="C574" t="str">
            <v>MALAGA</v>
          </cell>
          <cell r="D574" t="str">
            <v>RAINBOW</v>
          </cell>
          <cell r="E574" t="e">
            <v>#VALUE!</v>
          </cell>
          <cell r="I574" t="str">
            <v>MONARCH</v>
          </cell>
        </row>
        <row r="575">
          <cell r="A575" t="str">
            <v>MAPLE CREEK</v>
          </cell>
          <cell r="B575" t="str">
            <v>BELLE HAVEN</v>
          </cell>
          <cell r="C575" t="str">
            <v>PUEBLO</v>
          </cell>
          <cell r="D575" t="str">
            <v>SAN JOAQUIN</v>
          </cell>
          <cell r="E575" t="e">
            <v>#VALUE!</v>
          </cell>
          <cell r="I575" t="str">
            <v>FITCH MTN</v>
          </cell>
        </row>
        <row r="576">
          <cell r="A576" t="str">
            <v>MARICOPA</v>
          </cell>
          <cell r="B576" t="str">
            <v>BELLE HAVEN</v>
          </cell>
          <cell r="C576" t="str">
            <v>AMES DIST</v>
          </cell>
          <cell r="D576" t="str">
            <v>SANGER</v>
          </cell>
          <cell r="E576" t="e">
            <v>#VALUE!</v>
          </cell>
          <cell r="I576" t="str">
            <v>OLD KEARNEY</v>
          </cell>
        </row>
        <row r="577">
          <cell r="A577" t="str">
            <v>MARICOPA</v>
          </cell>
          <cell r="B577" t="str">
            <v>BELLE HAVEN</v>
          </cell>
          <cell r="C577" t="str">
            <v>BERKELEY F</v>
          </cell>
          <cell r="D577" t="str">
            <v>WAHTOKE</v>
          </cell>
          <cell r="E577" t="e">
            <v>#VALUE!</v>
          </cell>
          <cell r="I577" t="str">
            <v>WHITMORE</v>
          </cell>
        </row>
        <row r="578">
          <cell r="A578" t="str">
            <v>MARICOPA</v>
          </cell>
          <cell r="B578" t="str">
            <v>BELLE HAVEN</v>
          </cell>
          <cell r="C578" t="str">
            <v>ALPAUGH</v>
          </cell>
          <cell r="D578" t="str">
            <v>WOODWARD</v>
          </cell>
          <cell r="E578" t="e">
            <v>#VALUE!</v>
          </cell>
          <cell r="I578" t="str">
            <v>LODI</v>
          </cell>
        </row>
        <row r="579">
          <cell r="A579" t="str">
            <v>MARIPOSA</v>
          </cell>
          <cell r="B579" t="str">
            <v>BELLE HAVEN</v>
          </cell>
          <cell r="C579" t="str">
            <v>JARVIS</v>
          </cell>
          <cell r="D579" t="str">
            <v>PHILO</v>
          </cell>
          <cell r="E579" t="str">
            <v>RADUM</v>
          </cell>
          <cell r="I579" t="str">
            <v>ARBUCKLE</v>
          </cell>
        </row>
        <row r="580">
          <cell r="A580" t="str">
            <v>MARSH</v>
          </cell>
          <cell r="B580" t="str">
            <v>OAKLAND K (CLAREMONT)</v>
          </cell>
          <cell r="C580" t="str">
            <v>MT EDEN</v>
          </cell>
          <cell r="D580" t="str">
            <v>PHILO</v>
          </cell>
          <cell r="E580" t="str">
            <v>RADUM</v>
          </cell>
          <cell r="I580" t="e">
            <v>#VALUE!</v>
          </cell>
        </row>
        <row r="581">
          <cell r="A581" t="str">
            <v>MARSH</v>
          </cell>
          <cell r="B581" t="str">
            <v>OAKLAND K (CLAREMONT)</v>
          </cell>
          <cell r="C581" t="str">
            <v>NEWBURG</v>
          </cell>
          <cell r="D581" t="str">
            <v>PHILO</v>
          </cell>
          <cell r="E581" t="str">
            <v>SUNOL</v>
          </cell>
          <cell r="I581" t="str">
            <v>PARADISE</v>
          </cell>
        </row>
        <row r="582">
          <cell r="A582" t="str">
            <v>OCEAN AVE</v>
          </cell>
          <cell r="B582" t="str">
            <v>OAKLAND K (CLAREMONT)</v>
          </cell>
          <cell r="C582" t="str">
            <v>NEWMAN</v>
          </cell>
          <cell r="D582" t="str">
            <v>PHILO</v>
          </cell>
          <cell r="E582" t="str">
            <v>REDBUD</v>
          </cell>
          <cell r="I582" t="str">
            <v>ORICK</v>
          </cell>
        </row>
        <row r="583">
          <cell r="A583" t="str">
            <v>OCEAN AVE</v>
          </cell>
          <cell r="B583" t="str">
            <v>MERIDIAN</v>
          </cell>
          <cell r="C583" t="str">
            <v>NEWMAN</v>
          </cell>
          <cell r="D583" t="e">
            <v>#VALUE!</v>
          </cell>
          <cell r="E583" t="str">
            <v>REDBUD</v>
          </cell>
          <cell r="I583" t="str">
            <v>CORONA</v>
          </cell>
        </row>
        <row r="584">
          <cell r="A584" t="str">
            <v>MARYSVILLE</v>
          </cell>
          <cell r="B584" t="str">
            <v>MERIDIAN</v>
          </cell>
          <cell r="C584" t="str">
            <v>FRANKLIN</v>
          </cell>
          <cell r="D584" t="str">
            <v>ELK</v>
          </cell>
          <cell r="E584" t="str">
            <v>JARVIS</v>
          </cell>
          <cell r="I584" t="str">
            <v>LAMMERS</v>
          </cell>
        </row>
        <row r="585">
          <cell r="A585" t="str">
            <v>MARYSVILLE</v>
          </cell>
          <cell r="B585" t="str">
            <v>MERIDIAN</v>
          </cell>
          <cell r="C585" t="str">
            <v>FRANKLIN</v>
          </cell>
          <cell r="D585" t="str">
            <v>FORT BRAGG A</v>
          </cell>
          <cell r="E585" t="str">
            <v>JARVIS</v>
          </cell>
          <cell r="I585" t="str">
            <v>ERTA</v>
          </cell>
        </row>
        <row r="586">
          <cell r="A586" t="str">
            <v>MARYSVILLE</v>
          </cell>
          <cell r="B586" t="str">
            <v>BELLE HAVEN</v>
          </cell>
          <cell r="C586" t="e">
            <v>#VALUE!</v>
          </cell>
          <cell r="D586" t="str">
            <v>FORT BRAGG A</v>
          </cell>
          <cell r="E586" t="str">
            <v>JARVIS</v>
          </cell>
          <cell r="I586" t="str">
            <v>LOS ALTOS</v>
          </cell>
        </row>
        <row r="587">
          <cell r="A587" t="str">
            <v>CORONA</v>
          </cell>
          <cell r="B587" t="str">
            <v>BELLE HAVEN</v>
          </cell>
          <cell r="C587" t="str">
            <v>FRANKLIN</v>
          </cell>
          <cell r="D587" t="str">
            <v>FORT BRAGG A</v>
          </cell>
          <cell r="E587" t="str">
            <v>ESQUON</v>
          </cell>
          <cell r="I587" t="str">
            <v>LOS ALTOS</v>
          </cell>
        </row>
        <row r="588">
          <cell r="A588" t="str">
            <v>ROCKLIN</v>
          </cell>
          <cell r="B588" t="str">
            <v>BELLE HAVEN</v>
          </cell>
          <cell r="C588" t="str">
            <v>FRANKLIN</v>
          </cell>
          <cell r="D588" t="str">
            <v>GARCIA</v>
          </cell>
          <cell r="E588" t="str">
            <v>CAPAY</v>
          </cell>
          <cell r="I588" t="str">
            <v>TASSAJARA</v>
          </cell>
        </row>
        <row r="589">
          <cell r="A589" t="str">
            <v>ORLAND B</v>
          </cell>
          <cell r="B589" t="str">
            <v>SAN MATEO</v>
          </cell>
          <cell r="C589" t="str">
            <v>TIDEWATER</v>
          </cell>
          <cell r="D589" t="str">
            <v>HOPLAND</v>
          </cell>
          <cell r="E589" t="str">
            <v>HAMILTON A</v>
          </cell>
          <cell r="I589" t="str">
            <v>RICE</v>
          </cell>
        </row>
        <row r="590">
          <cell r="A590" t="str">
            <v>ORLAND B</v>
          </cell>
          <cell r="B590" t="str">
            <v>SAN MATEO</v>
          </cell>
          <cell r="C590" t="str">
            <v>TIDEWATER</v>
          </cell>
          <cell r="D590" t="str">
            <v>LAYTONVILLE</v>
          </cell>
          <cell r="E590" t="str">
            <v>HAMILTON A</v>
          </cell>
          <cell r="I590" t="str">
            <v>VINA</v>
          </cell>
        </row>
        <row r="591">
          <cell r="A591" t="e">
            <v>#VALUE!</v>
          </cell>
          <cell r="B591" t="str">
            <v>BELLE HAVEN</v>
          </cell>
          <cell r="C591" t="str">
            <v>OAK PARK</v>
          </cell>
          <cell r="D591" t="str">
            <v>LUCERNE</v>
          </cell>
          <cell r="E591" t="str">
            <v>HAMILTON A</v>
          </cell>
          <cell r="I591" t="str">
            <v>PASO ROBLES</v>
          </cell>
        </row>
        <row r="592">
          <cell r="A592" t="e">
            <v>#VALUE!</v>
          </cell>
          <cell r="B592" t="str">
            <v>BELLE HAVEN</v>
          </cell>
          <cell r="C592" t="str">
            <v>OAK PARK</v>
          </cell>
          <cell r="D592" t="str">
            <v>ROB ROY</v>
          </cell>
          <cell r="E592" t="str">
            <v>NORD</v>
          </cell>
          <cell r="I592" t="str">
            <v>HICKS</v>
          </cell>
        </row>
        <row r="593">
          <cell r="A593" t="str">
            <v>ORLAND B</v>
          </cell>
          <cell r="B593" t="str">
            <v>BELLE HAVEN</v>
          </cell>
          <cell r="C593" t="str">
            <v>OAK PARK</v>
          </cell>
          <cell r="D593" t="str">
            <v>PAUL SWEET</v>
          </cell>
          <cell r="E593" t="str">
            <v>NORD</v>
          </cell>
          <cell r="I593" t="str">
            <v>NOVATO</v>
          </cell>
        </row>
        <row r="594">
          <cell r="A594" t="str">
            <v>MERCY SPRINGS</v>
          </cell>
          <cell r="B594" t="str">
            <v>SAN MATEO</v>
          </cell>
          <cell r="C594" t="str">
            <v>OAKLAND C (OAKLAND PP)</v>
          </cell>
          <cell r="D594" t="str">
            <v>SAN FRAN W (BAYSHORE)</v>
          </cell>
          <cell r="E594" t="str">
            <v>CHICO B</v>
          </cell>
          <cell r="I594" t="str">
            <v>MONTE RIO</v>
          </cell>
        </row>
        <row r="595">
          <cell r="A595" t="str">
            <v>MERCY SPRINGS</v>
          </cell>
          <cell r="B595" t="str">
            <v>PITTSBURG</v>
          </cell>
          <cell r="C595" t="str">
            <v>OAKLAND C (OAKLAND PP)</v>
          </cell>
          <cell r="D595" t="str">
            <v>DALY CITY</v>
          </cell>
          <cell r="E595" t="str">
            <v>CHICO B</v>
          </cell>
          <cell r="I595" t="str">
            <v>GEYSERVILLE</v>
          </cell>
        </row>
        <row r="596">
          <cell r="A596" t="str">
            <v>MERCY SPRINGS</v>
          </cell>
          <cell r="B596" t="str">
            <v>PITTSBURG</v>
          </cell>
          <cell r="C596" t="str">
            <v>BELL</v>
          </cell>
          <cell r="D596" t="str">
            <v>EAST GRAND</v>
          </cell>
          <cell r="E596" t="str">
            <v>ORLAND B</v>
          </cell>
          <cell r="I596" t="str">
            <v>DUNBAR</v>
          </cell>
        </row>
        <row r="597">
          <cell r="A597" t="str">
            <v>MERCY SPRINGS</v>
          </cell>
          <cell r="B597" t="str">
            <v>PITTSBURG</v>
          </cell>
          <cell r="C597" t="str">
            <v>LEMOORE</v>
          </cell>
          <cell r="D597" t="str">
            <v>ARVIN</v>
          </cell>
          <cell r="E597" t="str">
            <v>ORLAND B</v>
          </cell>
          <cell r="I597" t="str">
            <v>MORMON</v>
          </cell>
        </row>
        <row r="598">
          <cell r="A598" t="str">
            <v>MERCY SPRINGS</v>
          </cell>
          <cell r="B598" t="str">
            <v>SAN MATEO</v>
          </cell>
          <cell r="C598" t="str">
            <v>GRANT</v>
          </cell>
          <cell r="D598" t="str">
            <v>BLACKWELL</v>
          </cell>
          <cell r="E598" t="str">
            <v>MARSH</v>
          </cell>
          <cell r="I598" t="str">
            <v>GUALALA</v>
          </cell>
        </row>
        <row r="599">
          <cell r="A599" t="str">
            <v>METTLER</v>
          </cell>
          <cell r="B599" t="str">
            <v>SAN MATEO</v>
          </cell>
          <cell r="C599" t="str">
            <v>BAY MEADOWS</v>
          </cell>
          <cell r="D599" t="str">
            <v>BLACKWELL</v>
          </cell>
          <cell r="E599" t="str">
            <v>DAYTON RD</v>
          </cell>
          <cell r="I599" t="str">
            <v>RAWSON</v>
          </cell>
        </row>
        <row r="600">
          <cell r="A600" t="str">
            <v>FMC</v>
          </cell>
          <cell r="B600" t="str">
            <v>LODI</v>
          </cell>
          <cell r="C600" t="str">
            <v>ROCKLIN</v>
          </cell>
          <cell r="D600" t="str">
            <v>CADET</v>
          </cell>
          <cell r="E600" t="str">
            <v>ORO FINO</v>
          </cell>
          <cell r="I600" t="str">
            <v>OLIVEHURST</v>
          </cell>
        </row>
        <row r="601">
          <cell r="A601" t="str">
            <v>OLETA</v>
          </cell>
          <cell r="B601" t="str">
            <v>CRESCENT MILLS</v>
          </cell>
          <cell r="C601" t="str">
            <v>OAKLAND D</v>
          </cell>
          <cell r="D601" t="str">
            <v>KERN PP DIST</v>
          </cell>
          <cell r="E601" t="str">
            <v>PITTSBURG</v>
          </cell>
          <cell r="I601" t="str">
            <v>SARATOGA</v>
          </cell>
        </row>
        <row r="602">
          <cell r="A602" t="str">
            <v>OLETA</v>
          </cell>
          <cell r="B602" t="str">
            <v>OIL FIELDS</v>
          </cell>
          <cell r="C602" t="str">
            <v>OAKLAND D</v>
          </cell>
          <cell r="D602" t="str">
            <v>LAS POSITAS</v>
          </cell>
          <cell r="E602" t="str">
            <v>PITTSBURG</v>
          </cell>
          <cell r="I602" t="str">
            <v>NEWHALL</v>
          </cell>
        </row>
        <row r="603">
          <cell r="A603" t="str">
            <v>OLETA</v>
          </cell>
          <cell r="B603" t="str">
            <v>OIL FIELDS</v>
          </cell>
          <cell r="C603" t="str">
            <v>OAKLAND D</v>
          </cell>
          <cell r="D603" t="str">
            <v>SNEATH LANE</v>
          </cell>
          <cell r="E603" t="str">
            <v>PITTSBURG</v>
          </cell>
          <cell r="I603" t="str">
            <v>WILLOWS A</v>
          </cell>
        </row>
        <row r="604">
          <cell r="A604" t="str">
            <v>MONTE RIO</v>
          </cell>
          <cell r="B604" t="str">
            <v>AVENA</v>
          </cell>
          <cell r="C604" t="str">
            <v>OAKLAND D</v>
          </cell>
          <cell r="D604" t="str">
            <v>SERRAMONTE</v>
          </cell>
          <cell r="E604" t="str">
            <v>PITTSBURG</v>
          </cell>
          <cell r="I604" t="str">
            <v>HARTLEY</v>
          </cell>
        </row>
        <row r="605">
          <cell r="A605" t="str">
            <v>MILLBRAE</v>
          </cell>
          <cell r="B605" t="str">
            <v>CALISTOGA</v>
          </cell>
          <cell r="C605" t="str">
            <v>OAKLAND D</v>
          </cell>
          <cell r="D605" t="str">
            <v>MILLBRAE</v>
          </cell>
          <cell r="E605" t="str">
            <v>WILLOW PASS</v>
          </cell>
          <cell r="I605" t="str">
            <v>CALIFORNIA AVE</v>
          </cell>
        </row>
        <row r="606">
          <cell r="A606" t="str">
            <v>MILPITAS</v>
          </cell>
          <cell r="B606" t="str">
            <v>AVENA</v>
          </cell>
          <cell r="C606" t="str">
            <v>OAKLAND D</v>
          </cell>
          <cell r="D606" t="str">
            <v>SAN FRAN L</v>
          </cell>
          <cell r="E606" t="str">
            <v>PEACHTON</v>
          </cell>
          <cell r="I606" t="str">
            <v>PINEDALE</v>
          </cell>
        </row>
        <row r="607">
          <cell r="A607" t="str">
            <v>MINERAL</v>
          </cell>
          <cell r="B607" t="str">
            <v>SAN MATEO</v>
          </cell>
          <cell r="C607" t="str">
            <v>OAKLAND D</v>
          </cell>
          <cell r="D607" t="str">
            <v>WESTPARK</v>
          </cell>
          <cell r="E607" t="str">
            <v>PEACHTON</v>
          </cell>
          <cell r="I607" t="str">
            <v>LAKEWOOD</v>
          </cell>
        </row>
        <row r="608">
          <cell r="A608" t="str">
            <v>MINERAL</v>
          </cell>
          <cell r="B608" t="str">
            <v>SAN MATEO</v>
          </cell>
          <cell r="C608" t="str">
            <v>OAKLAND D</v>
          </cell>
          <cell r="D608" t="str">
            <v>WESTPARK</v>
          </cell>
          <cell r="E608" t="str">
            <v>HONCUT</v>
          </cell>
          <cell r="I608" t="str">
            <v>APPLE HILL</v>
          </cell>
        </row>
        <row r="609">
          <cell r="A609" t="str">
            <v>MINERAL</v>
          </cell>
          <cell r="B609" t="str">
            <v>SAN MATEO</v>
          </cell>
          <cell r="C609" t="str">
            <v>OAKLAND D</v>
          </cell>
          <cell r="D609" t="str">
            <v>JACALITOS</v>
          </cell>
          <cell r="E609" t="str">
            <v>WYANDOTTE</v>
          </cell>
        </row>
        <row r="610">
          <cell r="A610" t="str">
            <v>MONROE</v>
          </cell>
          <cell r="B610" t="str">
            <v>BELLE HAVEN</v>
          </cell>
          <cell r="C610" t="str">
            <v>OAKLAND I</v>
          </cell>
          <cell r="D610" t="str">
            <v>JACALITOS</v>
          </cell>
          <cell r="E610" t="str">
            <v>WYANDOTTE</v>
          </cell>
        </row>
        <row r="611">
          <cell r="A611" t="str">
            <v>MOLINO</v>
          </cell>
          <cell r="B611" t="str">
            <v>BELLE HAVEN</v>
          </cell>
          <cell r="C611" t="str">
            <v>WHEELER RIDGE</v>
          </cell>
          <cell r="D611" t="str">
            <v>BOSWELL</v>
          </cell>
          <cell r="E611" t="str">
            <v>WYANDOTTE</v>
          </cell>
        </row>
        <row r="612">
          <cell r="A612" t="str">
            <v>SAN JOAQUIN</v>
          </cell>
          <cell r="B612" t="str">
            <v>BELLE HAVEN</v>
          </cell>
          <cell r="C612" t="str">
            <v>OAKLAND L</v>
          </cell>
          <cell r="D612" t="str">
            <v>BOSWELL</v>
          </cell>
          <cell r="E612" t="str">
            <v>BANGOR</v>
          </cell>
        </row>
        <row r="613">
          <cell r="A613" t="str">
            <v>REDWOOD CITY</v>
          </cell>
          <cell r="B613" t="str">
            <v>CORNING</v>
          </cell>
          <cell r="C613" t="str">
            <v>OAKLAND X</v>
          </cell>
          <cell r="D613" t="str">
            <v>WESTPARK</v>
          </cell>
          <cell r="E613" t="str">
            <v>OROVILLE</v>
          </cell>
        </row>
        <row r="614">
          <cell r="A614" t="str">
            <v>VACA DIXON</v>
          </cell>
          <cell r="B614" t="str">
            <v>WHITMORE</v>
          </cell>
          <cell r="C614" t="str">
            <v>OAKLAND X</v>
          </cell>
          <cell r="D614" t="str">
            <v>RESERVE OIL</v>
          </cell>
          <cell r="E614" t="str">
            <v>OROVILLE</v>
          </cell>
        </row>
        <row r="615">
          <cell r="A615" t="str">
            <v>MONTEREY</v>
          </cell>
          <cell r="B615" t="str">
            <v>WHITMORE</v>
          </cell>
          <cell r="C615" t="str">
            <v>SAN JOSE B</v>
          </cell>
          <cell r="D615" t="str">
            <v>RESERVE OIL</v>
          </cell>
          <cell r="E615" t="str">
            <v>KANAKA</v>
          </cell>
        </row>
        <row r="616">
          <cell r="A616" t="str">
            <v>DUNBAR</v>
          </cell>
          <cell r="B616" t="str">
            <v>WHITMORE</v>
          </cell>
          <cell r="C616" t="str">
            <v>SAN JOSE B</v>
          </cell>
          <cell r="D616" t="str">
            <v>ANGIOLA</v>
          </cell>
          <cell r="E616" t="str">
            <v>DOBBINS</v>
          </cell>
        </row>
        <row r="617">
          <cell r="A617" t="str">
            <v>DUNBAR</v>
          </cell>
          <cell r="B617" t="str">
            <v>INDUSTRIAL ACRES</v>
          </cell>
          <cell r="C617" t="str">
            <v>ORO LOMA</v>
          </cell>
          <cell r="D617" t="str">
            <v>ANGIOLA</v>
          </cell>
          <cell r="E617" t="str">
            <v>PIKE CITY</v>
          </cell>
        </row>
        <row r="618">
          <cell r="A618" t="str">
            <v>DUNBAR</v>
          </cell>
          <cell r="B618" t="str">
            <v>INDUSTRIAL ACRES</v>
          </cell>
          <cell r="C618" t="str">
            <v>PAUL SWEET</v>
          </cell>
          <cell r="D618" t="str">
            <v>COVELO</v>
          </cell>
          <cell r="E618" t="str">
            <v>COLUMBIA HILL</v>
          </cell>
        </row>
        <row r="619">
          <cell r="A619" t="str">
            <v>ORICK</v>
          </cell>
          <cell r="B619" t="str">
            <v>INDUSTRIAL ACRES</v>
          </cell>
          <cell r="C619" t="str">
            <v>OROVILLE</v>
          </cell>
          <cell r="D619" t="str">
            <v>COVELO</v>
          </cell>
          <cell r="E619" t="str">
            <v>CHALLENGE</v>
          </cell>
        </row>
        <row r="620">
          <cell r="A620" t="str">
            <v>ORICK</v>
          </cell>
          <cell r="B620" t="str">
            <v>SAN BRUNO</v>
          </cell>
          <cell r="C620" t="str">
            <v>OROVILLE</v>
          </cell>
          <cell r="D620" t="str">
            <v>CANTUA</v>
          </cell>
          <cell r="E620" t="str">
            <v>KIRKER</v>
          </cell>
        </row>
        <row r="621">
          <cell r="A621" t="e">
            <v>#VALUE!</v>
          </cell>
          <cell r="B621" t="str">
            <v>SAN BRUNO</v>
          </cell>
          <cell r="C621" t="str">
            <v>PANORAMA</v>
          </cell>
          <cell r="D621" t="str">
            <v>CANTUA</v>
          </cell>
          <cell r="E621" t="str">
            <v>KIRKER</v>
          </cell>
        </row>
        <row r="622">
          <cell r="A622" t="e">
            <v>#VALUE!</v>
          </cell>
          <cell r="B622" t="str">
            <v>SAN BRUNO</v>
          </cell>
          <cell r="C622" t="str">
            <v>PARADISE</v>
          </cell>
          <cell r="D622" t="str">
            <v>ELK</v>
          </cell>
          <cell r="E622" t="str">
            <v>KIRKER</v>
          </cell>
        </row>
        <row r="623">
          <cell r="A623" t="str">
            <v>MORGAN HILL</v>
          </cell>
          <cell r="B623" t="str">
            <v>GARBERVILLE</v>
          </cell>
          <cell r="C623" t="str">
            <v>PARADISE</v>
          </cell>
          <cell r="D623" t="str">
            <v>ELK</v>
          </cell>
          <cell r="E623" t="str">
            <v>LOGAN CREEK</v>
          </cell>
        </row>
        <row r="624">
          <cell r="A624" t="str">
            <v>PASO ROBLES</v>
          </cell>
          <cell r="B624" t="str">
            <v>GARBERVILLE</v>
          </cell>
          <cell r="C624" t="str">
            <v>PARADISE</v>
          </cell>
          <cell r="D624" t="str">
            <v>ELK</v>
          </cell>
          <cell r="E624" t="str">
            <v>LOGAN CREEK</v>
          </cell>
        </row>
        <row r="625">
          <cell r="A625" t="str">
            <v>PASO ROBLES</v>
          </cell>
          <cell r="B625" t="str">
            <v>GARBERVILLE</v>
          </cell>
          <cell r="C625" t="str">
            <v>PAUL SWEET</v>
          </cell>
          <cell r="D625" t="str">
            <v>FORT BRAGG A</v>
          </cell>
          <cell r="E625" t="str">
            <v>JACINTO</v>
          </cell>
        </row>
        <row r="626">
          <cell r="A626" t="str">
            <v>MOSHER</v>
          </cell>
          <cell r="B626" t="str">
            <v>HILLSDALE</v>
          </cell>
          <cell r="C626" t="str">
            <v>PAUL SWEET</v>
          </cell>
          <cell r="D626" t="str">
            <v>FORT BRAGG A</v>
          </cell>
          <cell r="E626" t="str">
            <v>PEASE</v>
          </cell>
        </row>
        <row r="627">
          <cell r="A627" t="str">
            <v>COPPERMINE</v>
          </cell>
          <cell r="B627" t="str">
            <v>HILLSDALE</v>
          </cell>
          <cell r="C627" t="str">
            <v>PENRYN</v>
          </cell>
          <cell r="D627" t="str">
            <v>FORT BRAGG A</v>
          </cell>
          <cell r="E627" t="str">
            <v>PEASE</v>
          </cell>
        </row>
        <row r="628">
          <cell r="A628" t="str">
            <v>MOUNTAIN VIEW</v>
          </cell>
          <cell r="B628" t="str">
            <v>HILLSDALE</v>
          </cell>
          <cell r="C628" t="str">
            <v>MARICOPA</v>
          </cell>
          <cell r="D628" t="str">
            <v>FORT BRAGG A</v>
          </cell>
          <cell r="E628" t="e">
            <v>#VALUE!</v>
          </cell>
        </row>
        <row r="629">
          <cell r="A629" t="str">
            <v>OROVILLE</v>
          </cell>
          <cell r="B629" t="str">
            <v>SAN BRUNO</v>
          </cell>
          <cell r="C629" t="str">
            <v>KERN OIL</v>
          </cell>
          <cell r="D629" t="str">
            <v>FORT BRAGG A</v>
          </cell>
          <cell r="E629" t="e">
            <v>#VALUE!</v>
          </cell>
        </row>
        <row r="630">
          <cell r="A630" t="str">
            <v>NAPA</v>
          </cell>
          <cell r="B630" t="str">
            <v>SAN BRUNO</v>
          </cell>
          <cell r="C630" t="str">
            <v>KERN OIL</v>
          </cell>
          <cell r="D630" t="str">
            <v>GARCIA</v>
          </cell>
          <cell r="E630" t="str">
            <v>BELLE HAVEN</v>
          </cell>
        </row>
        <row r="631">
          <cell r="A631" t="str">
            <v>NAVY LAB</v>
          </cell>
          <cell r="B631" t="str">
            <v>SAN BRUNO</v>
          </cell>
          <cell r="C631" t="str">
            <v>PHILO</v>
          </cell>
          <cell r="D631" t="str">
            <v>GARCIA</v>
          </cell>
          <cell r="E631" t="str">
            <v>BELLE HAVEN</v>
          </cell>
        </row>
        <row r="632">
          <cell r="A632" t="str">
            <v>NAVY LAB</v>
          </cell>
          <cell r="B632" t="str">
            <v>SAN BRUNO</v>
          </cell>
          <cell r="C632" t="e">
            <v>#VALUE!</v>
          </cell>
          <cell r="D632" t="str">
            <v>GARCIA</v>
          </cell>
          <cell r="E632" t="str">
            <v>BELLE HAVEN</v>
          </cell>
        </row>
        <row r="633">
          <cell r="A633" t="str">
            <v>NAVY LAB</v>
          </cell>
          <cell r="B633" t="str">
            <v>SAN BRUNO</v>
          </cell>
          <cell r="C633" t="str">
            <v>BELLE HAVEN</v>
          </cell>
          <cell r="D633" t="str">
            <v>GARCIA</v>
          </cell>
          <cell r="E633" t="str">
            <v>BROWNS VALLEY</v>
          </cell>
        </row>
        <row r="634">
          <cell r="A634" t="str">
            <v>NAVY SCHOOL</v>
          </cell>
          <cell r="B634" t="str">
            <v>SAN BRUNO</v>
          </cell>
          <cell r="C634" t="str">
            <v>PLACERVILLE</v>
          </cell>
          <cell r="D634" t="str">
            <v>GARCIA</v>
          </cell>
          <cell r="E634" t="str">
            <v>BRENTWOOD</v>
          </cell>
        </row>
        <row r="635">
          <cell r="A635" t="str">
            <v>NAVY SCHOOL</v>
          </cell>
          <cell r="B635" t="e">
            <v>#VALUE!</v>
          </cell>
          <cell r="C635" t="str">
            <v>PLACERVILLE</v>
          </cell>
          <cell r="D635" t="str">
            <v>GUALALA</v>
          </cell>
          <cell r="E635" t="str">
            <v>MCKEE</v>
          </cell>
        </row>
        <row r="636">
          <cell r="A636" t="str">
            <v>NEW HOPE</v>
          </cell>
          <cell r="B636" t="str">
            <v>DEVILS DEN</v>
          </cell>
          <cell r="C636" t="str">
            <v>PLACERVILLE</v>
          </cell>
          <cell r="D636" t="str">
            <v>GUALALA</v>
          </cell>
          <cell r="E636" t="str">
            <v>CONTRA COSTA</v>
          </cell>
        </row>
        <row r="637">
          <cell r="A637" t="str">
            <v>NEW HOPE</v>
          </cell>
          <cell r="B637" t="str">
            <v>DEVILS DEN</v>
          </cell>
          <cell r="C637" t="str">
            <v>PLACERVILLE</v>
          </cell>
          <cell r="D637" t="str">
            <v>GUALALA</v>
          </cell>
          <cell r="E637" t="str">
            <v>CONTRA COSTA</v>
          </cell>
        </row>
        <row r="638">
          <cell r="A638" t="str">
            <v>NEW HOPE</v>
          </cell>
          <cell r="B638" t="str">
            <v>DEVILS DEN</v>
          </cell>
          <cell r="C638" t="str">
            <v>PLACERVILLE</v>
          </cell>
          <cell r="D638" t="str">
            <v>GUALALA</v>
          </cell>
          <cell r="E638" t="str">
            <v>CONTRA COSTA</v>
          </cell>
        </row>
        <row r="639">
          <cell r="A639" t="str">
            <v>PACIFICA</v>
          </cell>
          <cell r="B639" t="str">
            <v>BELMONT</v>
          </cell>
          <cell r="C639" t="str">
            <v>PLEASANT GROVE</v>
          </cell>
          <cell r="D639" t="str">
            <v>GUALALA</v>
          </cell>
          <cell r="E639" t="str">
            <v>CONTRA COSTA</v>
          </cell>
        </row>
        <row r="640">
          <cell r="A640" t="str">
            <v>NEWMAN</v>
          </cell>
          <cell r="B640" t="str">
            <v>BERKELEY F</v>
          </cell>
          <cell r="C640" t="str">
            <v>PAUL SWEET</v>
          </cell>
          <cell r="D640" t="str">
            <v>HARTLEY</v>
          </cell>
          <cell r="E640" t="str">
            <v>CONTRA COSTA</v>
          </cell>
        </row>
        <row r="641">
          <cell r="A641" t="e">
            <v>#VALUE!</v>
          </cell>
          <cell r="B641" t="str">
            <v>BERKELEY F</v>
          </cell>
          <cell r="C641" t="str">
            <v>PLYMOUTH</v>
          </cell>
          <cell r="D641" t="str">
            <v>HIGHLANDS</v>
          </cell>
          <cell r="E641" t="str">
            <v>CONTRA COSTA</v>
          </cell>
        </row>
        <row r="642">
          <cell r="A642" t="str">
            <v>NEWMAN</v>
          </cell>
          <cell r="B642" t="str">
            <v>OAKLAND D</v>
          </cell>
          <cell r="C642" t="str">
            <v>EAST STOCKTON</v>
          </cell>
          <cell r="D642" t="str">
            <v>HIGHLANDS</v>
          </cell>
          <cell r="E642" t="str">
            <v>EAST MARYSVILLE</v>
          </cell>
        </row>
        <row r="643">
          <cell r="A643" t="str">
            <v>NEWMAN</v>
          </cell>
          <cell r="B643" t="str">
            <v>BURLINGAME</v>
          </cell>
          <cell r="C643" t="str">
            <v>SAN FRAN A (POTRERO PP)</v>
          </cell>
          <cell r="D643" t="str">
            <v>HIGHLANDS</v>
          </cell>
          <cell r="E643" t="str">
            <v>EAST MARYSVILLE</v>
          </cell>
        </row>
        <row r="644">
          <cell r="A644" t="str">
            <v>NEWHALL</v>
          </cell>
          <cell r="B644" t="str">
            <v>CHALLENGE</v>
          </cell>
          <cell r="C644" t="str">
            <v>SAN FRAN A (POTRERO PP)</v>
          </cell>
          <cell r="D644" t="str">
            <v>HOPLAND</v>
          </cell>
          <cell r="E644" t="str">
            <v>LIVE OAK</v>
          </cell>
        </row>
        <row r="645">
          <cell r="A645" t="str">
            <v>NORCO</v>
          </cell>
          <cell r="B645" t="str">
            <v>CHALLENGE</v>
          </cell>
          <cell r="C645" t="str">
            <v>SAN FRAN A (POTRERO PP)</v>
          </cell>
          <cell r="D645" t="str">
            <v>HOPLAND</v>
          </cell>
          <cell r="E645" t="str">
            <v>ENCINAL</v>
          </cell>
        </row>
        <row r="646">
          <cell r="A646" t="str">
            <v>NORD</v>
          </cell>
          <cell r="B646" t="str">
            <v>CHALLENGE</v>
          </cell>
          <cell r="C646" t="str">
            <v>SAN FRAN A (POTRERO PP)</v>
          </cell>
          <cell r="D646" t="str">
            <v>HOPLAND</v>
          </cell>
          <cell r="E646" t="str">
            <v>SMARTVILLE</v>
          </cell>
        </row>
        <row r="647">
          <cell r="A647" t="str">
            <v>NORTH BRANCH</v>
          </cell>
          <cell r="B647" t="str">
            <v>CORDELIA</v>
          </cell>
          <cell r="C647" t="str">
            <v>PUEBLO</v>
          </cell>
          <cell r="D647" t="str">
            <v>KONOCTI</v>
          </cell>
          <cell r="E647" t="str">
            <v>APPLE HILL</v>
          </cell>
        </row>
        <row r="648">
          <cell r="A648" t="str">
            <v>NORTH BRANCH</v>
          </cell>
          <cell r="B648" t="str">
            <v>CORDELIA</v>
          </cell>
          <cell r="C648" t="str">
            <v>TASSAJARA</v>
          </cell>
          <cell r="D648" t="str">
            <v>KONOCTI</v>
          </cell>
          <cell r="E648" t="str">
            <v>APPLE HILL</v>
          </cell>
        </row>
        <row r="649">
          <cell r="A649" t="str">
            <v>NORTH BRANCH</v>
          </cell>
          <cell r="B649" t="str">
            <v>VALLEY HOME</v>
          </cell>
          <cell r="C649" t="str">
            <v>OAKLAND D</v>
          </cell>
          <cell r="D649" t="str">
            <v>WEEDPATCH</v>
          </cell>
          <cell r="E649" t="str">
            <v>BELL</v>
          </cell>
        </row>
        <row r="650">
          <cell r="A650" t="str">
            <v>NORTH BRANCH</v>
          </cell>
          <cell r="B650" t="str">
            <v>BIOLA</v>
          </cell>
          <cell r="C650" t="str">
            <v>RANDOLPH</v>
          </cell>
          <cell r="D650" t="str">
            <v>RENFRO</v>
          </cell>
          <cell r="E650" t="str">
            <v>MORAGA</v>
          </cell>
        </row>
        <row r="651">
          <cell r="A651" t="str">
            <v>NORTH BRANCH</v>
          </cell>
          <cell r="B651" t="str">
            <v>BIOLA</v>
          </cell>
          <cell r="C651" t="str">
            <v>RANDOLPH</v>
          </cell>
          <cell r="D651" t="str">
            <v>STOCKDALE</v>
          </cell>
          <cell r="E651" t="str">
            <v>MORAGA</v>
          </cell>
        </row>
        <row r="652">
          <cell r="A652" t="str">
            <v>FRANKLIN</v>
          </cell>
          <cell r="B652" t="str">
            <v>BIOLA</v>
          </cell>
          <cell r="C652" t="str">
            <v>EDES</v>
          </cell>
          <cell r="D652" t="str">
            <v>GUERNSEY</v>
          </cell>
          <cell r="E652" t="str">
            <v>SAN FRAN Y (LARKIN)</v>
          </cell>
        </row>
        <row r="653">
          <cell r="A653" t="str">
            <v>OAK PARK</v>
          </cell>
          <cell r="B653" t="str">
            <v>MIDDLETOWN</v>
          </cell>
          <cell r="C653" t="str">
            <v>RISING RIVER</v>
          </cell>
          <cell r="D653" t="str">
            <v>STROUD</v>
          </cell>
          <cell r="E653" t="str">
            <v>SAN FRAN Y (LARKIN)</v>
          </cell>
        </row>
        <row r="654">
          <cell r="A654" t="str">
            <v>OAKHURST</v>
          </cell>
          <cell r="B654" t="str">
            <v>MIDDLETOWN</v>
          </cell>
          <cell r="C654" t="str">
            <v>ROCKLIN</v>
          </cell>
          <cell r="D654" t="str">
            <v>TULARE LAKE</v>
          </cell>
          <cell r="E654" t="str">
            <v>SAN FRAN Y (LARKIN)</v>
          </cell>
        </row>
        <row r="655">
          <cell r="A655" t="str">
            <v>TRINIDAD</v>
          </cell>
          <cell r="B655" t="str">
            <v>FAIRHAVEN</v>
          </cell>
          <cell r="C655" t="str">
            <v>PAUL SWEET</v>
          </cell>
          <cell r="D655" t="str">
            <v>MAGUNDEN</v>
          </cell>
          <cell r="E655" t="str">
            <v>WATSONVILLE</v>
          </cell>
        </row>
        <row r="656">
          <cell r="A656" t="str">
            <v>TRINIDAD</v>
          </cell>
          <cell r="B656" t="str">
            <v>FAIRHAVEN</v>
          </cell>
          <cell r="C656" t="str">
            <v>SAN FRAN E</v>
          </cell>
          <cell r="D656" t="str">
            <v>TWISSELMAN</v>
          </cell>
          <cell r="E656" t="str">
            <v>CAMPHORA</v>
          </cell>
        </row>
        <row r="657">
          <cell r="A657" t="str">
            <v>TRINIDAD</v>
          </cell>
          <cell r="B657" t="str">
            <v>FAIRHAVEN</v>
          </cell>
          <cell r="C657" t="str">
            <v>SAN FRAN E</v>
          </cell>
          <cell r="D657" t="str">
            <v>TWISSELMAN</v>
          </cell>
          <cell r="E657" t="str">
            <v>CAMPHORA</v>
          </cell>
        </row>
        <row r="658">
          <cell r="A658" t="str">
            <v>DAYTON RD</v>
          </cell>
          <cell r="B658" t="str">
            <v>BURLINGAME</v>
          </cell>
          <cell r="C658" t="str">
            <v>SAN FRAN E</v>
          </cell>
          <cell r="D658" t="str">
            <v>TWISSELMAN</v>
          </cell>
          <cell r="E658" t="str">
            <v>MILLBRAE</v>
          </cell>
        </row>
        <row r="659">
          <cell r="A659" t="str">
            <v>OAKLAND I</v>
          </cell>
          <cell r="B659" t="str">
            <v>SAUSALITO</v>
          </cell>
          <cell r="C659" t="str">
            <v>JARVIS</v>
          </cell>
          <cell r="D659" t="str">
            <v>TWISSELMAN</v>
          </cell>
          <cell r="E659" t="str">
            <v>MILLBRAE</v>
          </cell>
        </row>
        <row r="660">
          <cell r="A660" t="str">
            <v>OAKLAND I</v>
          </cell>
          <cell r="B660" t="str">
            <v>POINT ARENA</v>
          </cell>
          <cell r="C660" t="str">
            <v>SAN FRAN E</v>
          </cell>
          <cell r="D660" t="str">
            <v>TWISSELMAN</v>
          </cell>
          <cell r="E660" t="str">
            <v>AUBURN</v>
          </cell>
        </row>
        <row r="661">
          <cell r="A661" t="str">
            <v>PEACHTON</v>
          </cell>
          <cell r="B661" t="str">
            <v>POINT ARENA</v>
          </cell>
          <cell r="C661" t="str">
            <v>SAN FRAN E</v>
          </cell>
          <cell r="D661" t="str">
            <v>TWISSELMAN</v>
          </cell>
          <cell r="E661" t="str">
            <v>BOGUE</v>
          </cell>
        </row>
        <row r="662">
          <cell r="A662" t="str">
            <v>PEACHTON</v>
          </cell>
          <cell r="B662" t="str">
            <v>POINT ARENA</v>
          </cell>
          <cell r="C662" t="str">
            <v>SAN FRAN E</v>
          </cell>
          <cell r="D662" t="str">
            <v>BERRENDA A</v>
          </cell>
          <cell r="E662" t="str">
            <v>BOGUE</v>
          </cell>
        </row>
        <row r="663">
          <cell r="A663" t="str">
            <v>PEACHTON</v>
          </cell>
          <cell r="B663" t="str">
            <v>MIDDLETOWN</v>
          </cell>
          <cell r="C663" t="str">
            <v>SAN FRAN E</v>
          </cell>
          <cell r="D663" t="str">
            <v>BERRENDA A</v>
          </cell>
          <cell r="E663" t="str">
            <v>LIVERMORE</v>
          </cell>
        </row>
        <row r="664">
          <cell r="A664" t="str">
            <v>PEACHTON</v>
          </cell>
          <cell r="B664" t="str">
            <v>BELMONT</v>
          </cell>
          <cell r="C664" t="str">
            <v>SAN FRAN G</v>
          </cell>
          <cell r="D664" t="str">
            <v>SAN FRAN J</v>
          </cell>
          <cell r="E664" t="str">
            <v>LIVERMORE</v>
          </cell>
        </row>
        <row r="665">
          <cell r="A665" t="str">
            <v>PEACHTON</v>
          </cell>
          <cell r="B665" t="str">
            <v>BASALT</v>
          </cell>
          <cell r="C665" t="str">
            <v>SAN FRAN G</v>
          </cell>
          <cell r="D665" t="str">
            <v>PACIFICA</v>
          </cell>
          <cell r="E665" t="str">
            <v>VASCO</v>
          </cell>
        </row>
        <row r="666">
          <cell r="A666" t="str">
            <v>PEORIA</v>
          </cell>
          <cell r="B666" t="e">
            <v>#VALUE!</v>
          </cell>
          <cell r="C666" t="str">
            <v>SAN FRAN G</v>
          </cell>
          <cell r="D666" t="str">
            <v>CEDAR CREEK</v>
          </cell>
          <cell r="E666" t="str">
            <v>VASCO</v>
          </cell>
        </row>
        <row r="667">
          <cell r="A667" t="str">
            <v>PEORIA</v>
          </cell>
          <cell r="B667" t="str">
            <v>REDBUD</v>
          </cell>
          <cell r="C667" t="str">
            <v>SAN FRAN G</v>
          </cell>
          <cell r="D667" t="str">
            <v>WHITMORE</v>
          </cell>
          <cell r="E667" t="str">
            <v>BONNIE NOOK</v>
          </cell>
        </row>
        <row r="668">
          <cell r="A668" t="str">
            <v>LLAGAS</v>
          </cell>
          <cell r="B668" t="str">
            <v>REDBUD</v>
          </cell>
          <cell r="C668" t="str">
            <v>SAN FRAN G</v>
          </cell>
          <cell r="D668" t="str">
            <v>MCARTHUR</v>
          </cell>
          <cell r="E668" t="str">
            <v>EDES</v>
          </cell>
        </row>
        <row r="669">
          <cell r="A669" t="str">
            <v>PEORIA</v>
          </cell>
          <cell r="B669" t="str">
            <v>PIKE CITY</v>
          </cell>
          <cell r="C669" t="str">
            <v>SAN FRAN G</v>
          </cell>
          <cell r="D669" t="str">
            <v>RISING RIVER</v>
          </cell>
          <cell r="E669" t="str">
            <v>EL CERRITO G</v>
          </cell>
        </row>
        <row r="670">
          <cell r="A670" t="str">
            <v>OIL FIELDS</v>
          </cell>
          <cell r="B670" t="str">
            <v>PIKE CITY</v>
          </cell>
          <cell r="C670" t="str">
            <v>SAN FRAN G</v>
          </cell>
          <cell r="D670" t="str">
            <v>BURNEY</v>
          </cell>
          <cell r="E670" t="str">
            <v>EL CERRITO G</v>
          </cell>
        </row>
        <row r="671">
          <cell r="A671" t="str">
            <v>OIL FIELDS</v>
          </cell>
          <cell r="B671" t="str">
            <v>PIKE CITY</v>
          </cell>
          <cell r="C671" t="str">
            <v>SAN FRAN G</v>
          </cell>
          <cell r="D671" t="str">
            <v>BURNEY</v>
          </cell>
          <cell r="E671" t="str">
            <v>EL CERRITO G</v>
          </cell>
        </row>
        <row r="672">
          <cell r="A672" t="str">
            <v>OIL FIELDS</v>
          </cell>
          <cell r="B672" t="str">
            <v>MAXWELL</v>
          </cell>
          <cell r="C672" t="str">
            <v>SAN FRAN G</v>
          </cell>
          <cell r="D672" t="str">
            <v>COALINGA #2</v>
          </cell>
          <cell r="E672" t="str">
            <v>EL CERRITO G</v>
          </cell>
        </row>
        <row r="673">
          <cell r="A673" t="str">
            <v>OIL FIELDS</v>
          </cell>
          <cell r="B673" t="str">
            <v>CLOVERDALE</v>
          </cell>
          <cell r="C673" t="str">
            <v>SAN FRAN G</v>
          </cell>
          <cell r="D673" t="str">
            <v>COALINGA #2</v>
          </cell>
          <cell r="E673" t="str">
            <v>EL CERRITO G</v>
          </cell>
        </row>
        <row r="674">
          <cell r="A674" t="str">
            <v>OIL FIELDS</v>
          </cell>
          <cell r="B674" t="str">
            <v>DUNNIGAN</v>
          </cell>
          <cell r="C674" t="str">
            <v>SAN FRAN G</v>
          </cell>
          <cell r="D674" t="str">
            <v>COALINGA #2</v>
          </cell>
          <cell r="E674" t="str">
            <v>EL CERRITO G</v>
          </cell>
        </row>
        <row r="675">
          <cell r="A675" t="str">
            <v>PETALUMA A</v>
          </cell>
          <cell r="B675" t="str">
            <v>WELLFIELD</v>
          </cell>
          <cell r="C675" t="str">
            <v>SAN FRAN G</v>
          </cell>
          <cell r="D675" t="str">
            <v>COALINGA #2</v>
          </cell>
          <cell r="E675" t="str">
            <v>ANNAPOLIS</v>
          </cell>
        </row>
        <row r="676">
          <cell r="A676" t="str">
            <v>PETALUMA A</v>
          </cell>
          <cell r="B676" t="str">
            <v>OAKLAND D</v>
          </cell>
          <cell r="C676" t="str">
            <v>SAN FRAN G</v>
          </cell>
          <cell r="D676" t="str">
            <v>LOST HILLS</v>
          </cell>
          <cell r="E676" t="str">
            <v>DESCHUTES</v>
          </cell>
        </row>
        <row r="677">
          <cell r="A677" t="str">
            <v>PETALUMA A</v>
          </cell>
          <cell r="B677" t="str">
            <v>OAKLAND D</v>
          </cell>
          <cell r="C677" t="str">
            <v>SAN FRAN J</v>
          </cell>
          <cell r="D677" t="str">
            <v>LOST HILLS</v>
          </cell>
          <cell r="E677" t="str">
            <v>CALAVERAS CEMENT</v>
          </cell>
        </row>
        <row r="678">
          <cell r="A678" t="str">
            <v>OREGON TRAIL</v>
          </cell>
          <cell r="B678" t="str">
            <v>PERRY</v>
          </cell>
          <cell r="C678" t="str">
            <v>SAN FRAN G</v>
          </cell>
          <cell r="D678" t="str">
            <v>TEVIS</v>
          </cell>
          <cell r="E678" t="str">
            <v>CHANNEL</v>
          </cell>
        </row>
        <row r="679">
          <cell r="A679" t="str">
            <v>OREGON TRAIL</v>
          </cell>
          <cell r="B679" t="str">
            <v>PERRY</v>
          </cell>
          <cell r="C679" t="str">
            <v>WESTLEY</v>
          </cell>
          <cell r="D679" t="str">
            <v>JACOBS CORNER</v>
          </cell>
          <cell r="E679" t="str">
            <v>CHEROKEE</v>
          </cell>
        </row>
        <row r="680">
          <cell r="A680" t="str">
            <v>OREGON TRAIL</v>
          </cell>
          <cell r="B680" t="str">
            <v>PERRY</v>
          </cell>
          <cell r="C680" t="str">
            <v>SANGER</v>
          </cell>
          <cell r="D680" t="str">
            <v>JACOBS CORNER</v>
          </cell>
          <cell r="E680" t="str">
            <v>SOBRANTE</v>
          </cell>
        </row>
        <row r="681">
          <cell r="A681" t="str">
            <v>ORICK</v>
          </cell>
          <cell r="B681" t="str">
            <v>SAN FRAN E</v>
          </cell>
          <cell r="C681" t="str">
            <v>SANGER</v>
          </cell>
          <cell r="D681" t="str">
            <v>CALFLAX</v>
          </cell>
          <cell r="E681" t="str">
            <v>SOBRANTE</v>
          </cell>
        </row>
        <row r="682">
          <cell r="A682" t="str">
            <v>PHILO</v>
          </cell>
          <cell r="B682" t="str">
            <v>SAN FRAN E</v>
          </cell>
          <cell r="C682" t="str">
            <v>BRUNSWICK</v>
          </cell>
          <cell r="D682" t="str">
            <v>CALFLAX</v>
          </cell>
          <cell r="E682" t="str">
            <v>SAN PABLO</v>
          </cell>
        </row>
        <row r="683">
          <cell r="A683" t="str">
            <v>ORLAND B</v>
          </cell>
          <cell r="B683" t="str">
            <v>BURLINGAME</v>
          </cell>
          <cell r="C683" t="str">
            <v>HORSESHOE</v>
          </cell>
          <cell r="D683" t="str">
            <v>LEMOORE</v>
          </cell>
          <cell r="E683" t="str">
            <v>OAKLAND X</v>
          </cell>
        </row>
        <row r="684">
          <cell r="A684" t="str">
            <v>ORLAND B</v>
          </cell>
          <cell r="B684" t="str">
            <v>SAN FRAN E</v>
          </cell>
          <cell r="C684" t="str">
            <v>WEIMAR</v>
          </cell>
          <cell r="D684" t="str">
            <v>GIFFEN</v>
          </cell>
          <cell r="E684" t="str">
            <v>OAKLAND X</v>
          </cell>
        </row>
        <row r="685">
          <cell r="A685" t="str">
            <v>PHILO</v>
          </cell>
          <cell r="B685" t="e">
            <v>#VALUE!</v>
          </cell>
          <cell r="C685" t="str">
            <v>CONTRA COSTA</v>
          </cell>
          <cell r="D685" t="str">
            <v>GIFFEN</v>
          </cell>
          <cell r="E685" t="str">
            <v>OAKLAND X</v>
          </cell>
        </row>
        <row r="686">
          <cell r="A686" t="str">
            <v>ORO FINO</v>
          </cell>
          <cell r="B686" t="str">
            <v>ORO FINO</v>
          </cell>
          <cell r="C686" t="str">
            <v>CONTRA COSTA</v>
          </cell>
          <cell r="D686" t="str">
            <v>HURON</v>
          </cell>
          <cell r="E686" t="str">
            <v>OAKLAND X</v>
          </cell>
        </row>
        <row r="687">
          <cell r="A687" t="e">
            <v>#VALUE!</v>
          </cell>
          <cell r="B687" t="str">
            <v>ORO FINO</v>
          </cell>
          <cell r="C687" t="str">
            <v>SAN FRAN J</v>
          </cell>
          <cell r="D687" t="str">
            <v>KETTLEMAN HILLS</v>
          </cell>
          <cell r="E687" t="str">
            <v>DEL MAR</v>
          </cell>
        </row>
        <row r="688">
          <cell r="A688" t="e">
            <v>#VALUE!</v>
          </cell>
          <cell r="B688" t="str">
            <v>ORO FINO</v>
          </cell>
          <cell r="C688" t="str">
            <v>SAN FRAN J</v>
          </cell>
          <cell r="D688" t="str">
            <v>KETTLEMAN HILLS</v>
          </cell>
          <cell r="E688" t="str">
            <v>DIAMOND SPRINGS</v>
          </cell>
        </row>
        <row r="689">
          <cell r="A689" t="e">
            <v>#VALUE!</v>
          </cell>
          <cell r="B689" t="str">
            <v>AVENA</v>
          </cell>
          <cell r="C689" t="str">
            <v>SAN FRAN J</v>
          </cell>
          <cell r="D689" t="str">
            <v>CORCORAN</v>
          </cell>
          <cell r="E689" t="str">
            <v>EDES</v>
          </cell>
        </row>
        <row r="690">
          <cell r="A690" t="str">
            <v>OROVILLE</v>
          </cell>
          <cell r="B690" t="str">
            <v>COTATI</v>
          </cell>
          <cell r="C690" t="str">
            <v>SAN FRAN J</v>
          </cell>
          <cell r="D690" t="str">
            <v>CORCORAN</v>
          </cell>
          <cell r="E690" t="e">
            <v>#VALUE!</v>
          </cell>
        </row>
        <row r="691">
          <cell r="A691" t="str">
            <v>OROVILLE</v>
          </cell>
          <cell r="B691" t="str">
            <v>HAMILTON A</v>
          </cell>
          <cell r="C691" t="str">
            <v>SAN FRAN J</v>
          </cell>
          <cell r="D691" t="str">
            <v>AVENAL</v>
          </cell>
          <cell r="E691" t="e">
            <v>#VALUE!</v>
          </cell>
        </row>
        <row r="692">
          <cell r="A692" t="str">
            <v>ANITA</v>
          </cell>
          <cell r="B692" t="str">
            <v>SAN JOSE A</v>
          </cell>
          <cell r="C692" t="str">
            <v>SAN FRAN J</v>
          </cell>
          <cell r="D692" t="str">
            <v>AVENAL</v>
          </cell>
          <cell r="E692" t="str">
            <v>CAMP EVERS</v>
          </cell>
        </row>
        <row r="693">
          <cell r="A693" t="str">
            <v>PACIFIC GROVE</v>
          </cell>
          <cell r="B693" t="str">
            <v>GRASS VALLEY</v>
          </cell>
          <cell r="C693" t="str">
            <v>SAN JOSE B</v>
          </cell>
          <cell r="D693" t="str">
            <v>AVENAL</v>
          </cell>
          <cell r="E693" t="str">
            <v>CAMP EVERS</v>
          </cell>
        </row>
        <row r="694">
          <cell r="A694" t="str">
            <v>PACIFIC GROVE</v>
          </cell>
          <cell r="B694" t="str">
            <v>LODI</v>
          </cell>
          <cell r="C694" t="str">
            <v>SAN JOSE B</v>
          </cell>
          <cell r="D694" t="str">
            <v>COALINGA #1</v>
          </cell>
          <cell r="E694" t="str">
            <v>OIL FIELDS</v>
          </cell>
        </row>
        <row r="695">
          <cell r="A695" t="str">
            <v>PACIFICA</v>
          </cell>
          <cell r="B695" t="str">
            <v>LODI</v>
          </cell>
          <cell r="C695" t="str">
            <v>SAN JOSE B</v>
          </cell>
          <cell r="D695" t="str">
            <v>COALINGA #1</v>
          </cell>
          <cell r="E695" t="str">
            <v>OIL FIELDS</v>
          </cell>
        </row>
        <row r="696">
          <cell r="A696" t="str">
            <v>PALMER</v>
          </cell>
          <cell r="B696" t="str">
            <v>MADISON</v>
          </cell>
          <cell r="C696" t="str">
            <v>SAN JOSE B</v>
          </cell>
          <cell r="D696" t="str">
            <v>COALINGA #1</v>
          </cell>
          <cell r="E696" t="str">
            <v>PAUL SWEET</v>
          </cell>
        </row>
        <row r="697">
          <cell r="A697" t="str">
            <v>PANORAMA</v>
          </cell>
          <cell r="B697" t="str">
            <v>STILLWATER</v>
          </cell>
          <cell r="C697" t="str">
            <v>SAN FRAN J</v>
          </cell>
          <cell r="D697" t="str">
            <v>HOLLISTER</v>
          </cell>
          <cell r="E697" t="str">
            <v>PAUL SWEET</v>
          </cell>
        </row>
        <row r="698">
          <cell r="A698" t="str">
            <v>PARSONS</v>
          </cell>
          <cell r="B698" t="str">
            <v>STILLWATER</v>
          </cell>
          <cell r="C698" t="str">
            <v>SAN FRAN J</v>
          </cell>
          <cell r="D698" t="str">
            <v>LAURELES</v>
          </cell>
          <cell r="E698" t="str">
            <v>GUALALA</v>
          </cell>
        </row>
        <row r="699">
          <cell r="A699" t="str">
            <v>CARNERAS</v>
          </cell>
          <cell r="B699" t="str">
            <v>STILLWATER</v>
          </cell>
          <cell r="C699" t="str">
            <v>SAN FRAN J</v>
          </cell>
          <cell r="D699" t="str">
            <v>DEVILS DEN</v>
          </cell>
          <cell r="E699" t="str">
            <v>GUALALA</v>
          </cell>
        </row>
        <row r="700">
          <cell r="A700" t="str">
            <v>PLACER</v>
          </cell>
          <cell r="B700" t="e">
            <v>#VALUE!</v>
          </cell>
          <cell r="C700" t="str">
            <v>SAN FRAN J</v>
          </cell>
          <cell r="D700" t="str">
            <v>DEVILS DEN</v>
          </cell>
          <cell r="E700" t="str">
            <v>GUALALA</v>
          </cell>
        </row>
        <row r="701">
          <cell r="A701" t="str">
            <v>PEACHTON</v>
          </cell>
          <cell r="B701" t="e">
            <v>#VALUE!</v>
          </cell>
          <cell r="C701" t="str">
            <v>SAN FRAN J</v>
          </cell>
          <cell r="D701" t="str">
            <v>DEVILS DEN</v>
          </cell>
          <cell r="E701" t="str">
            <v>COLONY</v>
          </cell>
        </row>
        <row r="702">
          <cell r="A702" t="str">
            <v>PLACER</v>
          </cell>
          <cell r="B702" t="str">
            <v>BORONDA</v>
          </cell>
          <cell r="C702" t="str">
            <v>SAN FRAN J</v>
          </cell>
          <cell r="D702" t="str">
            <v>SCHINDLER</v>
          </cell>
          <cell r="E702" t="str">
            <v>COUNTRY CLUB</v>
          </cell>
        </row>
        <row r="703">
          <cell r="A703" t="str">
            <v>PLACERVILLE</v>
          </cell>
          <cell r="B703" t="str">
            <v>BORONDA</v>
          </cell>
          <cell r="C703" t="str">
            <v>SAN FRAN J</v>
          </cell>
          <cell r="D703" t="str">
            <v>SCHINDLER</v>
          </cell>
          <cell r="E703" t="str">
            <v>COUNTRY CLUB</v>
          </cell>
        </row>
        <row r="704">
          <cell r="A704" t="str">
            <v>PLACERVILLE</v>
          </cell>
          <cell r="B704" t="str">
            <v>BORONDA</v>
          </cell>
          <cell r="C704" t="str">
            <v>SAN FRAN J</v>
          </cell>
          <cell r="D704" t="str">
            <v>GATES</v>
          </cell>
          <cell r="E704" t="str">
            <v>COUNTRY CLUB</v>
          </cell>
        </row>
        <row r="705">
          <cell r="A705" t="str">
            <v>PENNGROVE</v>
          </cell>
          <cell r="B705" t="str">
            <v>OIL FIELDS</v>
          </cell>
          <cell r="C705" t="str">
            <v>SAN FRAN J</v>
          </cell>
          <cell r="D705" t="str">
            <v>GERBER</v>
          </cell>
          <cell r="E705" t="str">
            <v>COUNTRY CLUB</v>
          </cell>
        </row>
        <row r="706">
          <cell r="A706" t="str">
            <v>PENRYN</v>
          </cell>
          <cell r="B706" t="str">
            <v>EUREKA E</v>
          </cell>
          <cell r="C706" t="str">
            <v>SAN FRAN J</v>
          </cell>
          <cell r="D706" t="str">
            <v>CORNING</v>
          </cell>
          <cell r="E706" t="str">
            <v>FRENCH CAMP</v>
          </cell>
        </row>
        <row r="707">
          <cell r="A707" t="str">
            <v>PETALUMA C</v>
          </cell>
          <cell r="B707" t="str">
            <v>EUREKA E</v>
          </cell>
          <cell r="C707" t="str">
            <v>LAS POSITAS</v>
          </cell>
          <cell r="D707" t="str">
            <v>RAWSON</v>
          </cell>
          <cell r="E707" t="str">
            <v>FRENCH CAMP</v>
          </cell>
        </row>
        <row r="708">
          <cell r="A708" t="str">
            <v>PETALUMA C</v>
          </cell>
          <cell r="B708" t="str">
            <v>EUREKA E</v>
          </cell>
          <cell r="C708" t="str">
            <v>CMC</v>
          </cell>
          <cell r="D708" t="str">
            <v>VINA</v>
          </cell>
          <cell r="E708" t="str">
            <v>FRENCH CAMP</v>
          </cell>
        </row>
        <row r="709">
          <cell r="A709" t="str">
            <v>KERN OIL</v>
          </cell>
          <cell r="B709" t="str">
            <v>INDIAN FLAT</v>
          </cell>
          <cell r="C709" t="str">
            <v>SAN FRAN K</v>
          </cell>
          <cell r="D709" t="str">
            <v>CARNERAS</v>
          </cell>
          <cell r="E709" t="str">
            <v>FROGTOWN</v>
          </cell>
        </row>
        <row r="710">
          <cell r="A710" t="str">
            <v>PINE GROVE</v>
          </cell>
          <cell r="B710" t="str">
            <v>OROVILLE</v>
          </cell>
          <cell r="C710" t="str">
            <v>VALLEY HOME</v>
          </cell>
          <cell r="D710" t="str">
            <v>KESWICK</v>
          </cell>
          <cell r="E710" t="str">
            <v>FROGTOWN</v>
          </cell>
        </row>
        <row r="711">
          <cell r="A711" t="str">
            <v>PINE GROVE</v>
          </cell>
          <cell r="B711" t="str">
            <v>BASALT</v>
          </cell>
          <cell r="C711" t="str">
            <v>SAN FRAN J</v>
          </cell>
          <cell r="D711" t="str">
            <v>CHARCA</v>
          </cell>
          <cell r="E711" t="str">
            <v>HAMMER</v>
          </cell>
        </row>
        <row r="712">
          <cell r="A712" t="str">
            <v>PITTSBURG</v>
          </cell>
          <cell r="B712" t="str">
            <v>LOYOLA</v>
          </cell>
          <cell r="C712" t="str">
            <v>SAN FRAN J</v>
          </cell>
          <cell r="D712" t="str">
            <v>PANORAMA</v>
          </cell>
          <cell r="E712" t="str">
            <v>HAMMER</v>
          </cell>
        </row>
        <row r="713">
          <cell r="A713" t="str">
            <v>PITTSBURG</v>
          </cell>
          <cell r="B713" t="str">
            <v>LOYOLA</v>
          </cell>
          <cell r="C713" t="str">
            <v>SAN FRAN J</v>
          </cell>
          <cell r="D713" t="e">
            <v>#VALUE!</v>
          </cell>
          <cell r="E713" t="str">
            <v>HARDING</v>
          </cell>
        </row>
        <row r="714">
          <cell r="A714" t="str">
            <v>PITTSBURG</v>
          </cell>
          <cell r="B714" t="str">
            <v>LOYOLA</v>
          </cell>
          <cell r="C714" t="str">
            <v>SAN FRAN J</v>
          </cell>
          <cell r="D714" t="str">
            <v>TYLER</v>
          </cell>
          <cell r="E714" t="str">
            <v>HARDING</v>
          </cell>
        </row>
        <row r="715">
          <cell r="A715" t="str">
            <v>POINT ARENA</v>
          </cell>
          <cell r="B715" t="str">
            <v>SAN JOSE A</v>
          </cell>
          <cell r="C715" t="str">
            <v>SAN FRAN J</v>
          </cell>
          <cell r="D715" t="str">
            <v>RED BLUFF</v>
          </cell>
          <cell r="E715" t="str">
            <v>HOWLAND RD</v>
          </cell>
        </row>
        <row r="716">
          <cell r="A716" t="str">
            <v>POINT ARENA</v>
          </cell>
          <cell r="B716" t="str">
            <v>SAN JOSE A</v>
          </cell>
          <cell r="C716" t="str">
            <v>SAN FRAN J</v>
          </cell>
          <cell r="D716" t="str">
            <v>RED BLUFF</v>
          </cell>
          <cell r="E716" t="str">
            <v>IONE</v>
          </cell>
        </row>
        <row r="717">
          <cell r="A717" t="str">
            <v>POINT MORETTI</v>
          </cell>
          <cell r="B717" t="str">
            <v>SAN JOSE A</v>
          </cell>
          <cell r="C717" t="str">
            <v>SAN FRAN J</v>
          </cell>
          <cell r="D717" t="str">
            <v>CUYAMA</v>
          </cell>
          <cell r="E717" t="str">
            <v>LINDEN</v>
          </cell>
        </row>
        <row r="718">
          <cell r="A718" t="str">
            <v>PLACER</v>
          </cell>
          <cell r="B718" t="str">
            <v>DAIRYVILLE</v>
          </cell>
          <cell r="C718" t="str">
            <v>SAN FRAN J</v>
          </cell>
          <cell r="D718" t="str">
            <v>CUYAMA</v>
          </cell>
          <cell r="E718" t="str">
            <v>LINDEN</v>
          </cell>
        </row>
        <row r="719">
          <cell r="A719" t="str">
            <v>POSO MTN</v>
          </cell>
          <cell r="B719" t="str">
            <v>CAPAY</v>
          </cell>
          <cell r="C719" t="str">
            <v>SAN FRAN J</v>
          </cell>
          <cell r="D719" t="str">
            <v>FAMOSO</v>
          </cell>
          <cell r="E719" t="str">
            <v>GRASS VALLEY</v>
          </cell>
        </row>
        <row r="720">
          <cell r="A720" t="str">
            <v>PLAINFIELD</v>
          </cell>
          <cell r="B720" t="str">
            <v>CAPAY</v>
          </cell>
          <cell r="C720" t="str">
            <v>SAN FRAN J</v>
          </cell>
          <cell r="D720" t="str">
            <v>FELLOWS</v>
          </cell>
          <cell r="E720" t="str">
            <v>GRASS VALLEY</v>
          </cell>
        </row>
        <row r="721">
          <cell r="A721" t="str">
            <v>PLYMOUTH</v>
          </cell>
          <cell r="B721" t="str">
            <v>CAPAY</v>
          </cell>
          <cell r="C721" t="str">
            <v>SAN FRAN J</v>
          </cell>
          <cell r="D721" t="str">
            <v>FORT BRAGG A</v>
          </cell>
          <cell r="E721" t="str">
            <v>LOCKEFORD</v>
          </cell>
        </row>
        <row r="722">
          <cell r="A722" t="str">
            <v>POINT ARENA</v>
          </cell>
          <cell r="B722" t="str">
            <v>SPENCE</v>
          </cell>
          <cell r="C722" t="str">
            <v>SAN FRAN J</v>
          </cell>
          <cell r="D722" t="str">
            <v>KINGSBURG</v>
          </cell>
          <cell r="E722" t="str">
            <v>HIGGINS</v>
          </cell>
        </row>
        <row r="723">
          <cell r="A723" t="str">
            <v>PORTOLA</v>
          </cell>
          <cell r="B723" t="str">
            <v>SPENCE</v>
          </cell>
          <cell r="C723" t="str">
            <v>SAN FRAN J</v>
          </cell>
          <cell r="D723" t="str">
            <v>HILLSDALE</v>
          </cell>
          <cell r="E723" t="str">
            <v>MILLBRAE</v>
          </cell>
        </row>
        <row r="724">
          <cell r="A724" t="str">
            <v>PORTOLA</v>
          </cell>
          <cell r="B724" t="str">
            <v>SPENCE</v>
          </cell>
          <cell r="C724" t="str">
            <v>SAN FRAN J</v>
          </cell>
          <cell r="D724" t="str">
            <v>ANNAPOLIS</v>
          </cell>
          <cell r="E724" t="str">
            <v>MILLBRAE</v>
          </cell>
        </row>
        <row r="725">
          <cell r="A725" t="e">
            <v>#VALUE!</v>
          </cell>
          <cell r="B725" t="str">
            <v>REDBUD</v>
          </cell>
          <cell r="C725" t="str">
            <v>MCKEE</v>
          </cell>
          <cell r="D725" t="str">
            <v>MIDDLETOWN</v>
          </cell>
          <cell r="E725" t="str">
            <v>MTN QUARRIES</v>
          </cell>
        </row>
        <row r="726">
          <cell r="A726" t="e">
            <v>#VALUE!</v>
          </cell>
          <cell r="B726" t="e">
            <v>#VALUE!</v>
          </cell>
          <cell r="C726" t="str">
            <v>MCKEE</v>
          </cell>
          <cell r="D726" t="str">
            <v>POINT ARENA</v>
          </cell>
          <cell r="E726" t="str">
            <v>PENRYN</v>
          </cell>
        </row>
        <row r="727">
          <cell r="A727" t="str">
            <v>RACETRACK</v>
          </cell>
          <cell r="B727" t="str">
            <v>UPPER LAKE</v>
          </cell>
          <cell r="C727" t="str">
            <v>MCKEE</v>
          </cell>
          <cell r="D727" t="str">
            <v>POINT ARENA</v>
          </cell>
          <cell r="E727" t="str">
            <v>PLACER</v>
          </cell>
        </row>
        <row r="728">
          <cell r="A728" t="str">
            <v>RANDOLPH</v>
          </cell>
          <cell r="B728" t="str">
            <v>UPPER LAKE</v>
          </cell>
          <cell r="C728" t="str">
            <v>SAN FRAN K</v>
          </cell>
          <cell r="D728" t="str">
            <v>POINT ARENA</v>
          </cell>
          <cell r="E728" t="str">
            <v>PLACERVILLE</v>
          </cell>
        </row>
        <row r="729">
          <cell r="A729" t="str">
            <v>RANDOLPH</v>
          </cell>
          <cell r="B729" t="str">
            <v>UPPER LAKE</v>
          </cell>
          <cell r="C729" t="str">
            <v>SAN FRAN K</v>
          </cell>
          <cell r="D729" t="str">
            <v>POINT ARENA</v>
          </cell>
          <cell r="E729" t="str">
            <v>PLACERVILLE</v>
          </cell>
        </row>
        <row r="730">
          <cell r="A730" t="str">
            <v>RAWSON</v>
          </cell>
          <cell r="B730" t="str">
            <v>CEDAR CREEK</v>
          </cell>
          <cell r="C730" t="str">
            <v>SAN FRAN J</v>
          </cell>
          <cell r="D730" t="str">
            <v>MIDDLETOWN</v>
          </cell>
          <cell r="E730" t="str">
            <v>MIDDLE RIVER</v>
          </cell>
        </row>
        <row r="731">
          <cell r="A731" t="str">
            <v>RAWSON</v>
          </cell>
          <cell r="B731" t="str">
            <v>CEDAR CREEK</v>
          </cell>
          <cell r="C731" t="str">
            <v>SAN FRAN K</v>
          </cell>
          <cell r="D731" t="str">
            <v>MIDDLETOWN</v>
          </cell>
          <cell r="E731" t="str">
            <v>MONARCH</v>
          </cell>
        </row>
        <row r="732">
          <cell r="A732" t="str">
            <v>RAWSON</v>
          </cell>
          <cell r="B732" t="str">
            <v>CEDAR CREEK</v>
          </cell>
          <cell r="C732" t="str">
            <v>SAN FRAN K</v>
          </cell>
          <cell r="D732" t="str">
            <v>REDWOOD CITY</v>
          </cell>
          <cell r="E732" t="str">
            <v>ROCKLIN</v>
          </cell>
        </row>
        <row r="733">
          <cell r="A733" t="str">
            <v>RECLAMATION DIST#108</v>
          </cell>
          <cell r="B733" t="str">
            <v>INDUSTRIAL ACRES</v>
          </cell>
          <cell r="C733" t="str">
            <v>SAN FRAN J</v>
          </cell>
          <cell r="D733" t="str">
            <v>WOODSIDE</v>
          </cell>
          <cell r="E733" t="str">
            <v>ROCKLIN</v>
          </cell>
        </row>
        <row r="734">
          <cell r="A734" t="str">
            <v>RECLAMATION DIST#1500</v>
          </cell>
          <cell r="B734" t="str">
            <v>INDUSTRIAL ACRES</v>
          </cell>
          <cell r="C734" t="str">
            <v>SAN FRAN J</v>
          </cell>
          <cell r="D734" t="str">
            <v>HIGHWAY</v>
          </cell>
          <cell r="E734" t="str">
            <v>SHADY GLEN</v>
          </cell>
        </row>
        <row r="735">
          <cell r="A735" t="str">
            <v>RECLAMATION DIST#1500</v>
          </cell>
          <cell r="B735" t="str">
            <v>INDUSTRIAL ACRES</v>
          </cell>
          <cell r="C735" t="str">
            <v>SAN FRAN J</v>
          </cell>
          <cell r="D735" t="str">
            <v>BAHIA</v>
          </cell>
          <cell r="E735" t="str">
            <v>SHINGLE SPRINGS</v>
          </cell>
        </row>
        <row r="736">
          <cell r="A736" t="str">
            <v>RECLAMATION DIST#1500</v>
          </cell>
          <cell r="B736" t="str">
            <v>WILKINS SLOUGH</v>
          </cell>
          <cell r="C736" t="str">
            <v>SAN FRAN J</v>
          </cell>
          <cell r="D736" t="str">
            <v>BAHIA</v>
          </cell>
          <cell r="E736" t="str">
            <v>SHINGLE SPRINGS</v>
          </cell>
        </row>
        <row r="737">
          <cell r="A737" t="str">
            <v>RECLAMATION DIST#2047</v>
          </cell>
          <cell r="B737" t="str">
            <v>CATLETT</v>
          </cell>
          <cell r="C737" t="str">
            <v>SAN FRAN J</v>
          </cell>
          <cell r="D737" t="str">
            <v>BAHIA</v>
          </cell>
          <cell r="E737" t="str">
            <v>TUDOR</v>
          </cell>
        </row>
        <row r="738">
          <cell r="A738" t="str">
            <v>RED BLUFF</v>
          </cell>
          <cell r="B738" t="str">
            <v>CATLETT</v>
          </cell>
          <cell r="C738" t="str">
            <v>SAN FRAN J</v>
          </cell>
          <cell r="D738" t="str">
            <v>CARQUINEZ</v>
          </cell>
          <cell r="E738" t="str">
            <v>LINCOLN</v>
          </cell>
        </row>
        <row r="739">
          <cell r="A739" t="str">
            <v>RED BLUFF</v>
          </cell>
          <cell r="B739" t="str">
            <v>CATLETT</v>
          </cell>
          <cell r="C739" t="str">
            <v>SAN FRAN J</v>
          </cell>
          <cell r="D739" t="str">
            <v>CARQUINEZ</v>
          </cell>
          <cell r="E739" t="str">
            <v>NEW HOPE</v>
          </cell>
        </row>
        <row r="740">
          <cell r="A740" t="str">
            <v>RED BLUFF</v>
          </cell>
          <cell r="B740" t="str">
            <v>DAIRYVILLE</v>
          </cell>
          <cell r="C740" t="str">
            <v>SAN FRAN J</v>
          </cell>
          <cell r="D740" t="str">
            <v>HIGHWAY</v>
          </cell>
          <cell r="E740" t="str">
            <v>BARRY</v>
          </cell>
        </row>
        <row r="741">
          <cell r="A741" t="str">
            <v>RED BLUFF</v>
          </cell>
          <cell r="B741" t="str">
            <v>DAIRYVILLE</v>
          </cell>
          <cell r="C741" t="str">
            <v>SAN FRAN J</v>
          </cell>
          <cell r="D741" t="str">
            <v>PENNGROVE</v>
          </cell>
          <cell r="E741" t="str">
            <v>WILLITS A</v>
          </cell>
        </row>
        <row r="742">
          <cell r="A742" t="str">
            <v>REDBUD</v>
          </cell>
          <cell r="B742" t="str">
            <v>MAXWELL</v>
          </cell>
          <cell r="C742" t="str">
            <v>SAN FRAN J</v>
          </cell>
          <cell r="D742" t="str">
            <v>MONROE</v>
          </cell>
          <cell r="E742" t="str">
            <v>WILLITS A</v>
          </cell>
        </row>
        <row r="743">
          <cell r="A743" t="str">
            <v>REDBUD</v>
          </cell>
          <cell r="B743" t="str">
            <v>DUNBAR</v>
          </cell>
          <cell r="C743" t="str">
            <v>SAN FRAN J</v>
          </cell>
          <cell r="D743" t="str">
            <v>MONROE</v>
          </cell>
          <cell r="E743" t="str">
            <v>WILLITS A</v>
          </cell>
        </row>
        <row r="744">
          <cell r="A744" t="str">
            <v>EL PATIO</v>
          </cell>
          <cell r="B744" t="str">
            <v>BOGARD</v>
          </cell>
          <cell r="C744" t="str">
            <v>SAN FRAN J</v>
          </cell>
          <cell r="D744" t="str">
            <v>BELLEVUE</v>
          </cell>
          <cell r="E744" t="str">
            <v>WILLITS A</v>
          </cell>
        </row>
        <row r="745">
          <cell r="A745" t="e">
            <v>#VALUE!</v>
          </cell>
          <cell r="B745" t="str">
            <v>OROVILLE</v>
          </cell>
          <cell r="C745" t="str">
            <v>SAN FRAN K</v>
          </cell>
          <cell r="D745" t="str">
            <v>CLOVERDALE</v>
          </cell>
          <cell r="E745" t="str">
            <v>WILLITS A</v>
          </cell>
        </row>
        <row r="746">
          <cell r="A746" t="str">
            <v>RIO BRAVO</v>
          </cell>
          <cell r="B746" t="str">
            <v>OROVILLE</v>
          </cell>
          <cell r="C746" t="str">
            <v>SAN FRAN K</v>
          </cell>
          <cell r="D746" t="str">
            <v>STAFFORD</v>
          </cell>
          <cell r="E746" t="str">
            <v>WILLITS A</v>
          </cell>
        </row>
        <row r="747">
          <cell r="A747" t="str">
            <v>RIO BRAVO</v>
          </cell>
          <cell r="B747" t="str">
            <v>SAN FRAN K</v>
          </cell>
          <cell r="C747" t="str">
            <v>SAN FRAN K</v>
          </cell>
          <cell r="D747" t="str">
            <v>STAFFORD</v>
          </cell>
          <cell r="E747" t="str">
            <v>WILLITS A</v>
          </cell>
        </row>
        <row r="748">
          <cell r="A748" t="str">
            <v>RIO BRAVO</v>
          </cell>
          <cell r="B748" t="str">
            <v>SAN FRAN K</v>
          </cell>
          <cell r="C748" t="str">
            <v>BELMONT</v>
          </cell>
          <cell r="D748" t="str">
            <v>STAFFORD</v>
          </cell>
          <cell r="E748" t="str">
            <v>WILLITS A</v>
          </cell>
        </row>
        <row r="749">
          <cell r="A749" t="str">
            <v>RIPON</v>
          </cell>
          <cell r="B749" t="str">
            <v>SAN FRAN K</v>
          </cell>
          <cell r="C749" t="str">
            <v>SAN FRAN Z (EMBARCADERO)</v>
          </cell>
          <cell r="D749" t="str">
            <v>CASSIDY</v>
          </cell>
          <cell r="E749" t="str">
            <v>WILLITS A</v>
          </cell>
        </row>
        <row r="750">
          <cell r="A750" t="str">
            <v>RIVER ROCK</v>
          </cell>
          <cell r="B750" t="str">
            <v>SAN FRAN K</v>
          </cell>
          <cell r="C750" t="str">
            <v>SAN FRAN Z (EMBARCADERO)</v>
          </cell>
          <cell r="D750" t="str">
            <v>BOLINAS</v>
          </cell>
          <cell r="E750" t="str">
            <v>WILLITS A</v>
          </cell>
        </row>
        <row r="751">
          <cell r="A751" t="str">
            <v>RIVERBANK</v>
          </cell>
          <cell r="B751" t="str">
            <v>SAN FRAN K</v>
          </cell>
          <cell r="C751" t="str">
            <v>SAN FRAN Z (EMBARCADERO)</v>
          </cell>
          <cell r="D751" t="str">
            <v>TOCALOMA</v>
          </cell>
          <cell r="E751" t="str">
            <v>WILLITS A</v>
          </cell>
        </row>
        <row r="752">
          <cell r="A752" t="str">
            <v>RIVERBANK</v>
          </cell>
          <cell r="B752" t="str">
            <v>SAN FRAN K</v>
          </cell>
          <cell r="C752" t="str">
            <v>SAN FRAN Z (EMBARCADERO)</v>
          </cell>
          <cell r="D752" t="str">
            <v>COARSEGOLD</v>
          </cell>
          <cell r="E752" t="str">
            <v>WILLITS A</v>
          </cell>
        </row>
        <row r="753">
          <cell r="A753" t="str">
            <v>RIVERBANK</v>
          </cell>
          <cell r="B753" t="str">
            <v>GERBER</v>
          </cell>
          <cell r="C753" t="str">
            <v>DIXON LANDING</v>
          </cell>
          <cell r="D753" t="str">
            <v>COTATI</v>
          </cell>
          <cell r="E753" t="str">
            <v>WILLITS A</v>
          </cell>
        </row>
        <row r="754">
          <cell r="A754" t="str">
            <v>ROCKLIN</v>
          </cell>
          <cell r="B754" t="str">
            <v>GERBER</v>
          </cell>
          <cell r="C754" t="str">
            <v>DIXON LANDING</v>
          </cell>
          <cell r="D754" t="str">
            <v>HARDWICK</v>
          </cell>
          <cell r="E754" t="str">
            <v>WILLITS A</v>
          </cell>
        </row>
        <row r="755">
          <cell r="A755" t="str">
            <v>ROCKLIN</v>
          </cell>
          <cell r="B755" t="str">
            <v>GERBER</v>
          </cell>
          <cell r="C755" t="str">
            <v>DIXON LANDING</v>
          </cell>
          <cell r="D755" t="str">
            <v>HARDWICK</v>
          </cell>
          <cell r="E755" t="str">
            <v>WILLITS A</v>
          </cell>
        </row>
        <row r="756">
          <cell r="A756" t="str">
            <v>ROSEDALE</v>
          </cell>
          <cell r="B756" t="e">
            <v>#VALUE!</v>
          </cell>
          <cell r="C756" t="str">
            <v>SAN FRAN P(HUNTERS POINT)</v>
          </cell>
          <cell r="D756" t="str">
            <v>OLD KEARNEY</v>
          </cell>
          <cell r="E756" t="str">
            <v>WILLITS A</v>
          </cell>
        </row>
        <row r="757">
          <cell r="A757" t="str">
            <v>RUSS RANCH</v>
          </cell>
          <cell r="B757" t="e">
            <v>#VALUE!</v>
          </cell>
          <cell r="C757" t="str">
            <v>LLAGAS</v>
          </cell>
          <cell r="D757" t="str">
            <v>OLD KEARNEY</v>
          </cell>
          <cell r="E757" t="str">
            <v>WILLITS A</v>
          </cell>
        </row>
        <row r="758">
          <cell r="A758" t="str">
            <v>SAN FRAN J</v>
          </cell>
          <cell r="B758" t="e">
            <v>#VALUE!</v>
          </cell>
          <cell r="C758" t="str">
            <v>LLAGAS</v>
          </cell>
          <cell r="D758" t="str">
            <v>MCMULLIN</v>
          </cell>
          <cell r="E758" t="str">
            <v>WILLITS A</v>
          </cell>
        </row>
        <row r="759">
          <cell r="A759" t="str">
            <v>SAN FRAN J</v>
          </cell>
          <cell r="B759" t="str">
            <v>HAMILTON A</v>
          </cell>
          <cell r="C759" t="str">
            <v>SAN FRAN J</v>
          </cell>
          <cell r="D759" t="str">
            <v>SILVERADO</v>
          </cell>
          <cell r="E759" t="str">
            <v>WILLITS A</v>
          </cell>
        </row>
        <row r="760">
          <cell r="A760" t="str">
            <v>SAN ARDO</v>
          </cell>
          <cell r="B760" t="str">
            <v>HAMILTON A</v>
          </cell>
          <cell r="C760" t="str">
            <v>BUTTE</v>
          </cell>
          <cell r="D760" t="str">
            <v>CALISTOGA</v>
          </cell>
          <cell r="E760" t="str">
            <v>WILLITS A</v>
          </cell>
        </row>
        <row r="761">
          <cell r="A761" t="str">
            <v>SAN ARDO</v>
          </cell>
          <cell r="B761" t="str">
            <v>OAKLAND D</v>
          </cell>
          <cell r="C761" t="str">
            <v>WESTPARK</v>
          </cell>
          <cell r="D761" t="str">
            <v>TOCALOMA</v>
          </cell>
          <cell r="E761" t="str">
            <v>ANTLER</v>
          </cell>
        </row>
        <row r="762">
          <cell r="A762" t="str">
            <v>SAN ARDO</v>
          </cell>
          <cell r="B762" t="str">
            <v>OAKLAND D</v>
          </cell>
          <cell r="C762" t="str">
            <v>CANAL</v>
          </cell>
          <cell r="D762" t="str">
            <v>GREENBRAE</v>
          </cell>
          <cell r="E762" t="str">
            <v>ANTLER</v>
          </cell>
        </row>
        <row r="763">
          <cell r="A763" t="str">
            <v>STOCKTON A</v>
          </cell>
          <cell r="B763" t="str">
            <v>TYLER</v>
          </cell>
          <cell r="C763" t="str">
            <v>ROSSMOOR</v>
          </cell>
          <cell r="D763" t="str">
            <v>BARTON</v>
          </cell>
          <cell r="E763" t="str">
            <v>ANTLER</v>
          </cell>
        </row>
        <row r="764">
          <cell r="A764" t="str">
            <v>PERRY</v>
          </cell>
          <cell r="B764" t="str">
            <v>TYLER</v>
          </cell>
          <cell r="C764" t="str">
            <v>LAKEWOOD</v>
          </cell>
          <cell r="D764" t="str">
            <v>MIRABEL</v>
          </cell>
          <cell r="E764" t="str">
            <v>ANTLER</v>
          </cell>
        </row>
        <row r="765">
          <cell r="A765" t="str">
            <v>SAN BRUNO</v>
          </cell>
          <cell r="B765" t="str">
            <v>TYLER</v>
          </cell>
          <cell r="C765" t="str">
            <v>LAKEWOOD</v>
          </cell>
          <cell r="D765" t="str">
            <v>CARQUINEZ</v>
          </cell>
          <cell r="E765" t="str">
            <v>ANTLER</v>
          </cell>
        </row>
        <row r="766">
          <cell r="A766" t="str">
            <v>SAN BRUNO</v>
          </cell>
          <cell r="B766" t="str">
            <v>OROSI</v>
          </cell>
          <cell r="C766" t="str">
            <v>LAKEWOOD</v>
          </cell>
          <cell r="D766" t="str">
            <v>NORTH TOWER</v>
          </cell>
          <cell r="E766" t="str">
            <v>ANTLER</v>
          </cell>
        </row>
        <row r="767">
          <cell r="A767" t="str">
            <v>AMES DIST</v>
          </cell>
          <cell r="B767" t="str">
            <v>PETALUMA A</v>
          </cell>
          <cell r="C767" t="str">
            <v>MTN QUARRIES</v>
          </cell>
          <cell r="D767" t="str">
            <v>NORTH TOWER</v>
          </cell>
          <cell r="E767" t="str">
            <v>DESCHUTES</v>
          </cell>
        </row>
        <row r="768">
          <cell r="A768" t="str">
            <v>SAN FRAN E</v>
          </cell>
          <cell r="B768" t="str">
            <v>HOOPA</v>
          </cell>
          <cell r="C768" t="str">
            <v>RINCON</v>
          </cell>
          <cell r="D768" t="str">
            <v>NORTH TOWER</v>
          </cell>
          <cell r="E768" t="str">
            <v>DESCHUTES</v>
          </cell>
        </row>
        <row r="769">
          <cell r="A769" t="e">
            <v>#VALUE!</v>
          </cell>
          <cell r="B769" t="str">
            <v>HOOPA</v>
          </cell>
          <cell r="C769" t="str">
            <v>RINCON</v>
          </cell>
          <cell r="D769" t="str">
            <v>NORTH TOWER</v>
          </cell>
          <cell r="E769" t="str">
            <v>GIRVAN</v>
          </cell>
        </row>
        <row r="770">
          <cell r="A770" t="e">
            <v>#VALUE!</v>
          </cell>
          <cell r="B770" t="str">
            <v>HOOPA</v>
          </cell>
          <cell r="C770" t="str">
            <v>PIERCY</v>
          </cell>
          <cell r="D770" t="str">
            <v>PUEBLO</v>
          </cell>
          <cell r="E770" t="str">
            <v>GIRVAN</v>
          </cell>
        </row>
        <row r="771">
          <cell r="A771" t="str">
            <v>PALO SECO</v>
          </cell>
          <cell r="B771" t="str">
            <v>BELLE HAVEN</v>
          </cell>
          <cell r="C771" t="str">
            <v>PIERCY</v>
          </cell>
          <cell r="D771" t="str">
            <v>PUEBLO</v>
          </cell>
          <cell r="E771" t="str">
            <v>GIRVAN</v>
          </cell>
        </row>
        <row r="772">
          <cell r="A772" t="str">
            <v>ALHAMBRA</v>
          </cell>
          <cell r="B772" t="str">
            <v>BELLE HAVEN</v>
          </cell>
          <cell r="C772" t="str">
            <v>PIERCY</v>
          </cell>
          <cell r="D772" t="str">
            <v>PUEBLO</v>
          </cell>
          <cell r="E772" t="str">
            <v>GIRVAN</v>
          </cell>
        </row>
        <row r="773">
          <cell r="A773" t="str">
            <v>CLAYTON</v>
          </cell>
          <cell r="B773" t="str">
            <v>BELLE HAVEN</v>
          </cell>
          <cell r="C773" t="str">
            <v>PIERCY</v>
          </cell>
          <cell r="D773" t="str">
            <v>LAS GALLINAS A</v>
          </cell>
          <cell r="E773" t="str">
            <v>GIRVAN</v>
          </cell>
        </row>
        <row r="774">
          <cell r="A774" t="str">
            <v>SAN JOSE B</v>
          </cell>
          <cell r="B774" t="str">
            <v>DUNBAR</v>
          </cell>
          <cell r="C774" t="str">
            <v>PIERCY</v>
          </cell>
          <cell r="D774" t="str">
            <v>LAS GALLINAS A</v>
          </cell>
          <cell r="E774" t="str">
            <v>GIRVAN</v>
          </cell>
        </row>
        <row r="775">
          <cell r="A775" t="str">
            <v>CMC</v>
          </cell>
          <cell r="B775" t="str">
            <v>LOYOLA</v>
          </cell>
          <cell r="C775" t="str">
            <v>SAN JOSE B</v>
          </cell>
          <cell r="D775" t="str">
            <v>LAS GALLINAS A</v>
          </cell>
          <cell r="E775" t="str">
            <v>STILLWATER</v>
          </cell>
        </row>
        <row r="776">
          <cell r="A776" t="str">
            <v>OREGON TRAIL</v>
          </cell>
          <cell r="B776" t="str">
            <v>LOYOLA</v>
          </cell>
          <cell r="C776" t="str">
            <v>SAN JOSE B</v>
          </cell>
          <cell r="D776" t="str">
            <v>BORDEN</v>
          </cell>
          <cell r="E776" t="str">
            <v>STILLWATER</v>
          </cell>
        </row>
        <row r="777">
          <cell r="A777" t="str">
            <v>MCKEE</v>
          </cell>
          <cell r="B777" t="str">
            <v>LOYOLA</v>
          </cell>
          <cell r="C777" t="str">
            <v>SAN JOSE B</v>
          </cell>
          <cell r="D777" t="str">
            <v>CURTIS</v>
          </cell>
          <cell r="E777" t="str">
            <v>STILLWATER</v>
          </cell>
        </row>
        <row r="778">
          <cell r="A778" t="str">
            <v>PETALUMA C</v>
          </cell>
          <cell r="B778" t="str">
            <v>EAST GRAND</v>
          </cell>
          <cell r="C778" t="str">
            <v>SAN JOSE B</v>
          </cell>
          <cell r="D778" t="str">
            <v>EL CAPITAN</v>
          </cell>
          <cell r="E778" t="str">
            <v>STILLWATER</v>
          </cell>
        </row>
        <row r="779">
          <cell r="A779" t="str">
            <v>PETALUMA C</v>
          </cell>
          <cell r="B779" t="str">
            <v>EAST GRAND</v>
          </cell>
          <cell r="C779" t="str">
            <v>SAN JUSTO</v>
          </cell>
          <cell r="D779" t="str">
            <v>EL CAPITAN</v>
          </cell>
          <cell r="E779" t="str">
            <v>STILLWATER</v>
          </cell>
        </row>
        <row r="780">
          <cell r="A780" t="str">
            <v>BONITA</v>
          </cell>
          <cell r="B780" t="str">
            <v>EAST GRAND</v>
          </cell>
          <cell r="C780" t="str">
            <v>PARADISE</v>
          </cell>
          <cell r="D780" t="str">
            <v>EL NIDO</v>
          </cell>
          <cell r="E780" t="str">
            <v>STILLWATER</v>
          </cell>
        </row>
        <row r="781">
          <cell r="A781" t="str">
            <v>APPLE HILL</v>
          </cell>
          <cell r="B781" t="str">
            <v>STOCKTON A</v>
          </cell>
          <cell r="C781" t="str">
            <v>STAGG</v>
          </cell>
          <cell r="D781" t="str">
            <v>FIREBAUGH</v>
          </cell>
          <cell r="E781" t="str">
            <v>STILLWATER</v>
          </cell>
        </row>
        <row r="782">
          <cell r="A782" t="e">
            <v>#VALUE!</v>
          </cell>
          <cell r="B782" t="str">
            <v>SAN JOSE A</v>
          </cell>
          <cell r="C782" t="str">
            <v>SANGER</v>
          </cell>
          <cell r="D782" t="str">
            <v>LE GRAND</v>
          </cell>
          <cell r="E782" t="str">
            <v>STILLWATER</v>
          </cell>
        </row>
        <row r="783">
          <cell r="A783" t="str">
            <v>COALINGA #1</v>
          </cell>
          <cell r="B783" t="str">
            <v>SAN JOSE A</v>
          </cell>
          <cell r="C783" t="str">
            <v>SARANAP</v>
          </cell>
          <cell r="D783" t="str">
            <v>CHOWCHILLA</v>
          </cell>
          <cell r="E783" t="str">
            <v>COTTONWOOD</v>
          </cell>
        </row>
        <row r="784">
          <cell r="A784" t="e">
            <v>#VALUE!</v>
          </cell>
          <cell r="B784" t="str">
            <v>SAN JOSE A</v>
          </cell>
          <cell r="C784" t="str">
            <v>MT EDEN</v>
          </cell>
          <cell r="D784" t="str">
            <v>LIVINGSTON</v>
          </cell>
          <cell r="E784" t="str">
            <v>COTTONWOOD</v>
          </cell>
        </row>
        <row r="785">
          <cell r="A785" t="str">
            <v>PARADISE</v>
          </cell>
          <cell r="B785" t="str">
            <v>FAIRVIEW</v>
          </cell>
          <cell r="C785" t="str">
            <v>SAN FRAN A (POTRERO PP)</v>
          </cell>
          <cell r="D785" t="str">
            <v>MADERA</v>
          </cell>
          <cell r="E785" t="str">
            <v>COTTONWOOD</v>
          </cell>
        </row>
        <row r="786">
          <cell r="A786" t="str">
            <v>CANAL</v>
          </cell>
          <cell r="B786" t="str">
            <v>FAIRVIEW</v>
          </cell>
          <cell r="C786" t="str">
            <v>SAN FRAN A (POTRERO PP)</v>
          </cell>
          <cell r="D786" t="str">
            <v>MADERA</v>
          </cell>
          <cell r="E786" t="str">
            <v>COTTONWOOD</v>
          </cell>
        </row>
        <row r="787">
          <cell r="A787" t="str">
            <v>WESTLEY</v>
          </cell>
          <cell r="B787" t="str">
            <v>FAIRVIEW</v>
          </cell>
          <cell r="C787" t="str">
            <v>SAN FRAN A (POTRERO PP)</v>
          </cell>
          <cell r="D787" t="str">
            <v>MERCED</v>
          </cell>
          <cell r="E787" t="str">
            <v>COTTONWOOD</v>
          </cell>
        </row>
        <row r="788">
          <cell r="A788" t="str">
            <v>TRACY</v>
          </cell>
          <cell r="B788" t="str">
            <v>OAKLAND K (CLAREMONT)</v>
          </cell>
          <cell r="C788" t="str">
            <v>BASALT</v>
          </cell>
          <cell r="D788" t="e">
            <v>#VALUE!</v>
          </cell>
          <cell r="E788" t="str">
            <v>COTTONWOOD</v>
          </cell>
        </row>
        <row r="789">
          <cell r="A789" t="str">
            <v>MOSHER</v>
          </cell>
          <cell r="B789" t="str">
            <v>OAKLAND K (CLAREMONT)</v>
          </cell>
          <cell r="C789" t="str">
            <v>BASALT</v>
          </cell>
          <cell r="D789" t="str">
            <v>MARIPOSA</v>
          </cell>
          <cell r="E789" t="str">
            <v>OREGON TRAIL</v>
          </cell>
        </row>
        <row r="790">
          <cell r="A790" t="str">
            <v>LAKEWOOD</v>
          </cell>
          <cell r="B790" t="str">
            <v>OAKLAND K (CLAREMONT)</v>
          </cell>
          <cell r="C790" t="str">
            <v>SONOMA A</v>
          </cell>
          <cell r="D790" t="str">
            <v>BEAR VALLEY</v>
          </cell>
          <cell r="E790" t="str">
            <v>OREGON TRAIL</v>
          </cell>
        </row>
        <row r="791">
          <cell r="A791" t="str">
            <v>PIERCY</v>
          </cell>
          <cell r="B791" t="str">
            <v>BELLE HAVEN</v>
          </cell>
          <cell r="C791" t="str">
            <v>SOTO</v>
          </cell>
          <cell r="D791" t="str">
            <v>BEAR VALLEY</v>
          </cell>
          <cell r="E791" t="str">
            <v>OREGON TRAIL</v>
          </cell>
        </row>
        <row r="792">
          <cell r="A792" t="str">
            <v>PUEBLO</v>
          </cell>
          <cell r="B792" t="str">
            <v>BELLE HAVEN</v>
          </cell>
          <cell r="C792" t="str">
            <v>SAN RAFAEL</v>
          </cell>
          <cell r="D792" t="str">
            <v>DOS PALOS</v>
          </cell>
          <cell r="E792" t="str">
            <v>OREGON TRAIL</v>
          </cell>
        </row>
        <row r="793">
          <cell r="A793" t="str">
            <v>MTN QUARRIES</v>
          </cell>
          <cell r="B793" t="str">
            <v>BELLE HAVEN</v>
          </cell>
          <cell r="C793" t="str">
            <v>SAN RAFAEL</v>
          </cell>
          <cell r="D793" t="str">
            <v>NEWHALL</v>
          </cell>
          <cell r="E793" t="str">
            <v>OREGON TRAIL</v>
          </cell>
        </row>
        <row r="794">
          <cell r="A794" t="str">
            <v>PAUL SWEET</v>
          </cell>
          <cell r="B794" t="str">
            <v>CLOVERDALE</v>
          </cell>
          <cell r="C794" t="str">
            <v>REDWOOD CITY</v>
          </cell>
          <cell r="D794" t="str">
            <v>SANTA RITA</v>
          </cell>
          <cell r="E794" t="str">
            <v>OREGON TRAIL</v>
          </cell>
        </row>
        <row r="795">
          <cell r="A795" t="e">
            <v>#VALUE!</v>
          </cell>
          <cell r="B795" t="str">
            <v>COTATI</v>
          </cell>
          <cell r="C795" t="str">
            <v>STAGG</v>
          </cell>
          <cell r="D795" t="str">
            <v>RACETRACK</v>
          </cell>
          <cell r="E795" t="str">
            <v>OREGON TRAIL</v>
          </cell>
        </row>
        <row r="796">
          <cell r="A796" t="str">
            <v>PURISIMA</v>
          </cell>
          <cell r="B796" t="str">
            <v>COTATI</v>
          </cell>
          <cell r="C796" t="str">
            <v>STAGG</v>
          </cell>
          <cell r="D796" t="str">
            <v>TAR FLAT</v>
          </cell>
          <cell r="E796" t="str">
            <v>OREGON TRAIL</v>
          </cell>
        </row>
        <row r="797">
          <cell r="A797" t="str">
            <v>PUTAH CREEK</v>
          </cell>
          <cell r="B797" t="str">
            <v>COTATI</v>
          </cell>
          <cell r="C797" t="str">
            <v>STAGG</v>
          </cell>
          <cell r="D797" t="str">
            <v>KERN OIL</v>
          </cell>
          <cell r="E797" t="str">
            <v>OREGON TRAIL</v>
          </cell>
        </row>
        <row r="798">
          <cell r="A798" t="str">
            <v>RINCON</v>
          </cell>
          <cell r="B798" t="str">
            <v>WILLOWS A</v>
          </cell>
          <cell r="C798" t="str">
            <v>STAGG</v>
          </cell>
          <cell r="D798" t="str">
            <v>CABRILLO</v>
          </cell>
          <cell r="E798" t="str">
            <v>OREGON TRAIL</v>
          </cell>
        </row>
        <row r="799">
          <cell r="A799" t="str">
            <v>CLAYTON</v>
          </cell>
          <cell r="B799" t="str">
            <v>WILLOWS A</v>
          </cell>
          <cell r="C799" t="str">
            <v>STAGG</v>
          </cell>
          <cell r="D799" t="str">
            <v>CABRILLO</v>
          </cell>
          <cell r="E799" t="str">
            <v>OREGON TRAIL</v>
          </cell>
        </row>
        <row r="800">
          <cell r="A800" t="str">
            <v>SAN FRAN A (POTRERO PP)</v>
          </cell>
          <cell r="B800" t="str">
            <v>WILLOWS A</v>
          </cell>
          <cell r="C800" t="str">
            <v>STOCKDALE</v>
          </cell>
          <cell r="D800" t="str">
            <v>KERN PP DIST</v>
          </cell>
          <cell r="E800" t="str">
            <v>OREGON TRAIL</v>
          </cell>
        </row>
        <row r="801">
          <cell r="A801" t="str">
            <v>MIDWAY</v>
          </cell>
          <cell r="B801" t="str">
            <v>MARTELL</v>
          </cell>
          <cell r="C801" t="str">
            <v>TASSAJARA</v>
          </cell>
          <cell r="D801" t="str">
            <v>ATASCADERO</v>
          </cell>
          <cell r="E801" t="str">
            <v>OREGON TRAIL</v>
          </cell>
        </row>
        <row r="802">
          <cell r="A802" t="str">
            <v>RADUM</v>
          </cell>
          <cell r="B802" t="str">
            <v>STOCKTON A</v>
          </cell>
          <cell r="C802" t="str">
            <v>LAS POSITAS</v>
          </cell>
          <cell r="D802" t="str">
            <v>ATASCADERO</v>
          </cell>
          <cell r="E802" t="str">
            <v>OREGON TRAIL</v>
          </cell>
        </row>
        <row r="803">
          <cell r="A803" t="str">
            <v>RADUM</v>
          </cell>
          <cell r="B803" t="str">
            <v>BURNEY</v>
          </cell>
          <cell r="C803" t="str">
            <v>NEWARK DIST</v>
          </cell>
          <cell r="D803" t="str">
            <v>LAKEVIEW</v>
          </cell>
          <cell r="E803" t="str">
            <v>STAGG</v>
          </cell>
        </row>
        <row r="804">
          <cell r="A804" t="str">
            <v>RADUM</v>
          </cell>
          <cell r="B804" t="str">
            <v>BURNEY</v>
          </cell>
          <cell r="C804" t="str">
            <v>STOCKTON A</v>
          </cell>
          <cell r="D804" t="str">
            <v>BUELLTON</v>
          </cell>
          <cell r="E804" t="str">
            <v>STAGG</v>
          </cell>
        </row>
        <row r="805">
          <cell r="A805" t="str">
            <v>RADUM</v>
          </cell>
          <cell r="B805" t="str">
            <v>BURNEY</v>
          </cell>
          <cell r="C805" t="str">
            <v>STOCKTON A</v>
          </cell>
          <cell r="D805" t="str">
            <v>BUELLTON</v>
          </cell>
          <cell r="E805" t="str">
            <v>ALPAUGH</v>
          </cell>
        </row>
        <row r="806">
          <cell r="A806" t="str">
            <v>SAN LEANDRO U</v>
          </cell>
          <cell r="B806" t="str">
            <v>COTATI</v>
          </cell>
          <cell r="C806" t="str">
            <v>STOCKTON A</v>
          </cell>
          <cell r="D806" t="str">
            <v>LAMONT</v>
          </cell>
          <cell r="E806" t="str">
            <v>BELLRIDGE 1A</v>
          </cell>
        </row>
        <row r="807">
          <cell r="A807" t="str">
            <v>RADUM</v>
          </cell>
          <cell r="B807" t="str">
            <v>OROVILLE</v>
          </cell>
          <cell r="C807" t="str">
            <v>PIERCY</v>
          </cell>
          <cell r="D807" t="str">
            <v>LERDO</v>
          </cell>
          <cell r="E807" t="str">
            <v>BELLRIDGE 1A</v>
          </cell>
        </row>
        <row r="808">
          <cell r="A808" t="str">
            <v>OAKLAND D</v>
          </cell>
          <cell r="C808" t="str">
            <v>STOCKTON ACRES</v>
          </cell>
          <cell r="D808" t="str">
            <v>OLD RIVER</v>
          </cell>
          <cell r="E808" t="str">
            <v>BELLRIDGE 1B</v>
          </cell>
        </row>
        <row r="809">
          <cell r="A809" t="str">
            <v>SAN LORENZO</v>
          </cell>
          <cell r="C809" t="str">
            <v>STOREY</v>
          </cell>
          <cell r="D809" t="str">
            <v>PANAMA</v>
          </cell>
          <cell r="E809" t="str">
            <v>BELLRIDGE 1B</v>
          </cell>
        </row>
        <row r="810">
          <cell r="A810" t="str">
            <v>RAINBOW</v>
          </cell>
          <cell r="C810" t="str">
            <v>STOREY</v>
          </cell>
          <cell r="D810" t="str">
            <v>SAN BERNARD</v>
          </cell>
          <cell r="E810" t="str">
            <v>BERRENDA C</v>
          </cell>
        </row>
        <row r="811">
          <cell r="A811" t="str">
            <v>SAN LUIS #3</v>
          </cell>
          <cell r="C811" t="str">
            <v>SYCAMORE CREEK</v>
          </cell>
          <cell r="D811" t="str">
            <v>TEJON</v>
          </cell>
          <cell r="E811" t="str">
            <v>BERRENDA C</v>
          </cell>
        </row>
        <row r="812">
          <cell r="A812" t="str">
            <v>RALSTON</v>
          </cell>
          <cell r="C812" t="str">
            <v>CURTIS</v>
          </cell>
          <cell r="D812" t="str">
            <v>EDES</v>
          </cell>
          <cell r="E812" t="str">
            <v>BLACKWELL</v>
          </cell>
        </row>
        <row r="813">
          <cell r="A813" t="str">
            <v>RALSTON</v>
          </cell>
          <cell r="C813" t="str">
            <v>LAMONT</v>
          </cell>
          <cell r="D813" t="str">
            <v>EDES</v>
          </cell>
          <cell r="E813" t="str">
            <v>BLACKWELL</v>
          </cell>
        </row>
        <row r="814">
          <cell r="A814" t="str">
            <v>RALSTON</v>
          </cell>
          <cell r="C814" t="str">
            <v>CURTIS</v>
          </cell>
          <cell r="D814" t="str">
            <v>EDES</v>
          </cell>
          <cell r="E814" t="str">
            <v>VASCO</v>
          </cell>
        </row>
        <row r="815">
          <cell r="A815" t="str">
            <v>RALSTON</v>
          </cell>
          <cell r="C815" t="str">
            <v>SAN RAMON</v>
          </cell>
          <cell r="D815" t="str">
            <v>EDES</v>
          </cell>
          <cell r="E815" t="str">
            <v>CADET</v>
          </cell>
        </row>
        <row r="816">
          <cell r="A816" t="str">
            <v>ROCKLIN</v>
          </cell>
          <cell r="C816" t="str">
            <v>PUEBLO</v>
          </cell>
          <cell r="D816" t="str">
            <v>EDES</v>
          </cell>
          <cell r="E816" t="str">
            <v>CADET</v>
          </cell>
        </row>
        <row r="817">
          <cell r="A817" t="str">
            <v>SAN RAMON</v>
          </cell>
          <cell r="C817" t="str">
            <v>CURTIS</v>
          </cell>
          <cell r="D817" t="str">
            <v>EDES</v>
          </cell>
          <cell r="E817" t="str">
            <v>CADET</v>
          </cell>
        </row>
        <row r="818">
          <cell r="A818" t="str">
            <v>DESCHUTES</v>
          </cell>
          <cell r="C818" t="str">
            <v>CURTIS</v>
          </cell>
          <cell r="D818" t="str">
            <v>BERKELEY T</v>
          </cell>
          <cell r="E818" t="str">
            <v>CARNATION</v>
          </cell>
        </row>
        <row r="819">
          <cell r="A819" t="str">
            <v>SANTA NELLA</v>
          </cell>
          <cell r="C819" t="str">
            <v>KIRKER</v>
          </cell>
          <cell r="D819" t="str">
            <v>BERKELEY T</v>
          </cell>
          <cell r="E819" t="str">
            <v>CARNATION</v>
          </cell>
        </row>
        <row r="820">
          <cell r="A820" t="str">
            <v>REDBUD</v>
          </cell>
          <cell r="C820" t="str">
            <v>CONTRA COSTA</v>
          </cell>
          <cell r="D820" t="str">
            <v>OAKLAND J</v>
          </cell>
          <cell r="E820" t="str">
            <v>CAWELO C</v>
          </cell>
        </row>
        <row r="821">
          <cell r="A821" t="str">
            <v>BASALT</v>
          </cell>
          <cell r="C821" t="str">
            <v>CLARK RD</v>
          </cell>
          <cell r="D821" t="str">
            <v>OAKLAND J</v>
          </cell>
          <cell r="E821" t="str">
            <v>CAWELO C</v>
          </cell>
        </row>
        <row r="822">
          <cell r="A822" t="str">
            <v>SARATOGA</v>
          </cell>
          <cell r="C822" t="e">
            <v>#VALUE!</v>
          </cell>
          <cell r="D822" t="str">
            <v>OAKLAND J</v>
          </cell>
          <cell r="E822" t="str">
            <v>CELERON HILL</v>
          </cell>
        </row>
        <row r="823">
          <cell r="A823" t="str">
            <v>EAST GRAND</v>
          </cell>
          <cell r="C823" t="str">
            <v>TASSAJARA</v>
          </cell>
          <cell r="D823" t="str">
            <v>OAKLAND J</v>
          </cell>
          <cell r="E823" t="str">
            <v>CHARCA</v>
          </cell>
        </row>
        <row r="824">
          <cell r="A824" t="str">
            <v>SEACLIFF</v>
          </cell>
          <cell r="C824" t="str">
            <v>TASSAJARA</v>
          </cell>
          <cell r="D824" t="str">
            <v>OAKLAND J</v>
          </cell>
          <cell r="E824" t="str">
            <v>COPUS</v>
          </cell>
        </row>
        <row r="825">
          <cell r="A825" t="str">
            <v>SEACLIFF</v>
          </cell>
          <cell r="C825" t="str">
            <v>TASSAJARA</v>
          </cell>
          <cell r="D825" t="str">
            <v>OAKLAND J</v>
          </cell>
          <cell r="E825" t="str">
            <v>CYMRIC</v>
          </cell>
        </row>
        <row r="826">
          <cell r="A826" t="str">
            <v>RESERVE OIL</v>
          </cell>
          <cell r="C826" t="str">
            <v>TIDEWATER</v>
          </cell>
          <cell r="D826" t="str">
            <v>OAKLAND J</v>
          </cell>
          <cell r="E826" t="str">
            <v>ELK HILLS</v>
          </cell>
        </row>
        <row r="827">
          <cell r="A827" t="str">
            <v>SHARON</v>
          </cell>
          <cell r="C827" t="str">
            <v>TIDEWATER</v>
          </cell>
          <cell r="D827" t="str">
            <v>OAKLAND K (CLAREMONT)</v>
          </cell>
          <cell r="E827" t="str">
            <v>VASCO</v>
          </cell>
        </row>
        <row r="828">
          <cell r="A828" t="str">
            <v>SHINGLE SPRINGS</v>
          </cell>
          <cell r="C828" t="str">
            <v>TIDEWATER</v>
          </cell>
          <cell r="D828" t="str">
            <v>OAKLAND L</v>
          </cell>
          <cell r="E828" t="str">
            <v>VASCO</v>
          </cell>
        </row>
        <row r="829">
          <cell r="A829" t="str">
            <v>SHINGLE SPRINGS</v>
          </cell>
          <cell r="C829" t="str">
            <v>TIDEWATER</v>
          </cell>
          <cell r="D829" t="str">
            <v>OAKLAND L</v>
          </cell>
          <cell r="E829" t="str">
            <v>VASCO</v>
          </cell>
        </row>
        <row r="830">
          <cell r="A830" t="str">
            <v>ARBUCKLE</v>
          </cell>
          <cell r="C830" t="str">
            <v>TRACY</v>
          </cell>
          <cell r="D830" t="str">
            <v>POINT PINOLE</v>
          </cell>
          <cell r="E830" t="str">
            <v>FELLOWS</v>
          </cell>
        </row>
        <row r="831">
          <cell r="A831" t="str">
            <v>SHREDDER</v>
          </cell>
          <cell r="C831" t="str">
            <v>TRIMBLE</v>
          </cell>
          <cell r="D831" t="str">
            <v>SAN PABLO</v>
          </cell>
          <cell r="E831" t="str">
            <v>FELLOWS</v>
          </cell>
        </row>
        <row r="832">
          <cell r="A832" t="str">
            <v>SILVER AVE</v>
          </cell>
          <cell r="C832" t="str">
            <v>TRINIDAD</v>
          </cell>
          <cell r="D832" t="str">
            <v>SAN LUIS OBISPO</v>
          </cell>
          <cell r="E832" t="str">
            <v>GANSO</v>
          </cell>
        </row>
        <row r="833">
          <cell r="A833" t="str">
            <v>SILVERADO</v>
          </cell>
          <cell r="C833" t="str">
            <v>TRINIDAD</v>
          </cell>
          <cell r="D833" t="str">
            <v>SAN LUIS OBISPO</v>
          </cell>
          <cell r="E833" t="str">
            <v>FRUITVALE</v>
          </cell>
        </row>
        <row r="834">
          <cell r="A834" t="str">
            <v>SISQUOC</v>
          </cell>
          <cell r="C834" t="str">
            <v>WALNUT CREEK</v>
          </cell>
          <cell r="D834" t="str">
            <v>SAN LUIS OBISPO</v>
          </cell>
          <cell r="E834" t="str">
            <v>GOOSE LAKE</v>
          </cell>
        </row>
        <row r="835">
          <cell r="A835" t="str">
            <v>SIXTH AVE</v>
          </cell>
          <cell r="C835" t="str">
            <v>WEBER</v>
          </cell>
          <cell r="D835" t="e">
            <v>#VALUE!</v>
          </cell>
          <cell r="E835" t="str">
            <v>GOOSE LAKE</v>
          </cell>
        </row>
        <row r="836">
          <cell r="A836" t="str">
            <v>SIXTH AVE</v>
          </cell>
          <cell r="C836" t="str">
            <v>WEBER</v>
          </cell>
          <cell r="D836" t="str">
            <v>SAN RAMON</v>
          </cell>
          <cell r="E836" t="str">
            <v>GOOSE LAKE</v>
          </cell>
        </row>
        <row r="837">
          <cell r="A837" t="str">
            <v>SMYRNA</v>
          </cell>
          <cell r="C837" t="str">
            <v>WHISMAN</v>
          </cell>
          <cell r="D837" t="str">
            <v>DIXON LANDING</v>
          </cell>
          <cell r="E837" t="str">
            <v>GARDNER</v>
          </cell>
        </row>
        <row r="838">
          <cell r="A838" t="str">
            <v>SMYRNA</v>
          </cell>
          <cell r="C838" t="str">
            <v>WHISMAN</v>
          </cell>
          <cell r="D838" t="str">
            <v>DIXON LANDING</v>
          </cell>
          <cell r="E838" t="str">
            <v>GARDNER</v>
          </cell>
        </row>
        <row r="839">
          <cell r="A839" t="str">
            <v>SMYRNA</v>
          </cell>
          <cell r="C839" t="str">
            <v>WHISMAN</v>
          </cell>
          <cell r="D839" t="str">
            <v>SUMMIT</v>
          </cell>
          <cell r="E839" t="str">
            <v>KERN PP DIST</v>
          </cell>
        </row>
        <row r="840">
          <cell r="A840" t="str">
            <v>SOLEDAD</v>
          </cell>
          <cell r="C840" t="str">
            <v>WHITMORE</v>
          </cell>
          <cell r="D840" t="str">
            <v>RIO BRAVO</v>
          </cell>
          <cell r="E840" t="str">
            <v>FAMOSO</v>
          </cell>
        </row>
        <row r="841">
          <cell r="A841" t="str">
            <v>SOTO</v>
          </cell>
          <cell r="C841" t="str">
            <v>WHITNEY</v>
          </cell>
          <cell r="D841" t="str">
            <v>SEMITROPIC</v>
          </cell>
          <cell r="E841" t="str">
            <v>ROSEDALE</v>
          </cell>
        </row>
        <row r="842">
          <cell r="A842" t="str">
            <v>SPANISH CREEK</v>
          </cell>
          <cell r="C842" t="str">
            <v>WILLOWS A</v>
          </cell>
          <cell r="D842" t="str">
            <v>SMYRNA</v>
          </cell>
          <cell r="E842" t="str">
            <v>SAN BERNARD</v>
          </cell>
        </row>
        <row r="843">
          <cell r="A843" t="str">
            <v>ARBUCKLE</v>
          </cell>
          <cell r="C843" t="str">
            <v>WOOD</v>
          </cell>
          <cell r="D843" t="str">
            <v>MIDWAY</v>
          </cell>
          <cell r="E843" t="str">
            <v>MARICOPA</v>
          </cell>
        </row>
        <row r="844">
          <cell r="A844" t="str">
            <v>SPENCE</v>
          </cell>
          <cell r="C844" t="str">
            <v>WOODWARD</v>
          </cell>
          <cell r="D844" t="str">
            <v>COLUMBUS</v>
          </cell>
          <cell r="E844" t="str">
            <v>NORCO</v>
          </cell>
        </row>
        <row r="845">
          <cell r="A845" t="str">
            <v>SPENCE</v>
          </cell>
          <cell r="C845" t="str">
            <v>WOODWARD</v>
          </cell>
          <cell r="D845" t="str">
            <v>TEMBLOR</v>
          </cell>
          <cell r="E845" t="str">
            <v>NORCO</v>
          </cell>
        </row>
        <row r="846">
          <cell r="A846" t="str">
            <v>SPENCE</v>
          </cell>
          <cell r="C846" t="str">
            <v>YOSEMITE</v>
          </cell>
          <cell r="D846" t="str">
            <v>PARKWAY</v>
          </cell>
          <cell r="E846" t="str">
            <v>ROCKLIN</v>
          </cell>
        </row>
        <row r="847">
          <cell r="A847" t="str">
            <v>STAFFORD</v>
          </cell>
          <cell r="C847" t="str">
            <v>ATWATER</v>
          </cell>
          <cell r="D847" t="str">
            <v>BLACKWELL</v>
          </cell>
          <cell r="E847" t="str">
            <v>TECUYA</v>
          </cell>
        </row>
        <row r="848">
          <cell r="A848" t="str">
            <v>STAFFORD</v>
          </cell>
          <cell r="C848" t="str">
            <v>BAHIA</v>
          </cell>
          <cell r="D848" t="str">
            <v>DEL MONTE</v>
          </cell>
          <cell r="E848" t="str">
            <v>TECUYA</v>
          </cell>
        </row>
        <row r="849">
          <cell r="A849" t="str">
            <v>STAGG</v>
          </cell>
          <cell r="C849" t="str">
            <v>BRYANT</v>
          </cell>
          <cell r="D849" t="str">
            <v>VASONA</v>
          </cell>
          <cell r="E849" t="str">
            <v>TEJON</v>
          </cell>
        </row>
        <row r="850">
          <cell r="A850" t="str">
            <v>STAGG</v>
          </cell>
          <cell r="C850" t="str">
            <v>CAMBRIA</v>
          </cell>
          <cell r="D850" t="str">
            <v>OLEMA</v>
          </cell>
          <cell r="E850" t="str">
            <v>TUPMAN</v>
          </cell>
        </row>
        <row r="851">
          <cell r="A851" t="str">
            <v>STAUFFER</v>
          </cell>
          <cell r="C851" t="str">
            <v>COUNTRY CLUB</v>
          </cell>
          <cell r="D851" t="str">
            <v>CMC</v>
          </cell>
          <cell r="E851" t="str">
            <v>TUPMAN</v>
          </cell>
        </row>
        <row r="852">
          <cell r="A852" t="str">
            <v>STILLWATER</v>
          </cell>
          <cell r="C852" t="e">
            <v>#VALUE!</v>
          </cell>
          <cell r="D852" t="str">
            <v>CMC</v>
          </cell>
          <cell r="E852" t="str">
            <v>POSO MTN</v>
          </cell>
        </row>
        <row r="853">
          <cell r="A853" t="str">
            <v>STILLWATER</v>
          </cell>
          <cell r="C853" t="str">
            <v>EL PATIO</v>
          </cell>
          <cell r="D853" t="str">
            <v>SAN FRAN J</v>
          </cell>
          <cell r="E853" t="str">
            <v>KERN OIL</v>
          </cell>
        </row>
        <row r="854">
          <cell r="A854" t="str">
            <v>REDWOOD CITY</v>
          </cell>
          <cell r="C854" t="str">
            <v>FIGARDEN</v>
          </cell>
          <cell r="D854" t="str">
            <v>LIVERMORE</v>
          </cell>
          <cell r="E854" t="str">
            <v>TEVIS</v>
          </cell>
        </row>
        <row r="855">
          <cell r="A855" t="str">
            <v>EDES</v>
          </cell>
          <cell r="C855" t="str">
            <v>FRENCH CAMP</v>
          </cell>
          <cell r="D855" t="str">
            <v>LIVERMORE</v>
          </cell>
          <cell r="E855" t="str">
            <v>TEVIS</v>
          </cell>
        </row>
        <row r="856">
          <cell r="A856" t="str">
            <v>ARBUCKLE</v>
          </cell>
          <cell r="C856" t="str">
            <v>FRENCH GULCH</v>
          </cell>
          <cell r="D856" t="str">
            <v>VASCO</v>
          </cell>
          <cell r="E856" t="str">
            <v>TEVIS</v>
          </cell>
        </row>
        <row r="857">
          <cell r="A857" t="str">
            <v>STOCKDALE</v>
          </cell>
          <cell r="C857" t="str">
            <v>GOLDTREE</v>
          </cell>
          <cell r="D857" t="str">
            <v>VASCO</v>
          </cell>
          <cell r="E857" t="str">
            <v>MCFARLAND</v>
          </cell>
        </row>
        <row r="858">
          <cell r="A858" t="str">
            <v>STOCKDALE</v>
          </cell>
          <cell r="C858" t="str">
            <v>HAMMER</v>
          </cell>
          <cell r="D858" t="str">
            <v>RIVER OAKS</v>
          </cell>
          <cell r="E858" t="str">
            <v>MCFARLAND</v>
          </cell>
        </row>
        <row r="859">
          <cell r="A859" t="str">
            <v>REDWOOD CITY</v>
          </cell>
          <cell r="C859" t="str">
            <v>HARDING</v>
          </cell>
          <cell r="D859" t="str">
            <v>RIVER OAKS</v>
          </cell>
          <cell r="E859" t="str">
            <v>MCFARLAND</v>
          </cell>
        </row>
        <row r="860">
          <cell r="A860" t="str">
            <v>STOCKTON A</v>
          </cell>
          <cell r="C860" t="str">
            <v>JACINTO</v>
          </cell>
          <cell r="D860" t="str">
            <v>PUEBLO</v>
          </cell>
          <cell r="E860" t="str">
            <v>RIO BRAVO</v>
          </cell>
        </row>
        <row r="861">
          <cell r="A861" t="str">
            <v>STOCKTON A</v>
          </cell>
          <cell r="C861" t="str">
            <v>KERN PP DIST</v>
          </cell>
          <cell r="D861" t="str">
            <v>PUEBLO</v>
          </cell>
          <cell r="E861" t="str">
            <v>OLD RIVER</v>
          </cell>
        </row>
        <row r="862">
          <cell r="A862" t="str">
            <v>STOCKTON A</v>
          </cell>
          <cell r="C862" t="str">
            <v>LUCERNE</v>
          </cell>
          <cell r="D862" t="str">
            <v>KING CITY</v>
          </cell>
          <cell r="E862" t="str">
            <v>OLD RIVER</v>
          </cell>
        </row>
        <row r="863">
          <cell r="A863" t="str">
            <v>STOCKTON A</v>
          </cell>
          <cell r="C863" t="str">
            <v>MAGUNDEN</v>
          </cell>
          <cell r="D863" t="str">
            <v>KING CITY</v>
          </cell>
          <cell r="E863" t="str">
            <v>OLD RIVER</v>
          </cell>
        </row>
        <row r="864">
          <cell r="A864" t="str">
            <v>REDWOOD CITY</v>
          </cell>
          <cell r="C864" t="str">
            <v>MONTAGUE</v>
          </cell>
          <cell r="D864" t="str">
            <v>KING CITY</v>
          </cell>
          <cell r="E864" t="str">
            <v>WEEDPATCH</v>
          </cell>
        </row>
        <row r="865">
          <cell r="A865" t="str">
            <v>STOCKTON ACRES</v>
          </cell>
          <cell r="C865" t="str">
            <v>MONTAGUE</v>
          </cell>
          <cell r="D865" t="str">
            <v>KING CITY</v>
          </cell>
          <cell r="E865" t="str">
            <v>WEEDPATCH</v>
          </cell>
        </row>
        <row r="866">
          <cell r="A866" t="str">
            <v>RIDGE</v>
          </cell>
          <cell r="C866" t="str">
            <v>NEWBURG</v>
          </cell>
          <cell r="D866" t="str">
            <v>RED BLUFF</v>
          </cell>
          <cell r="E866" t="str">
            <v>WASCO</v>
          </cell>
        </row>
        <row r="867">
          <cell r="A867" t="str">
            <v>RIDGE</v>
          </cell>
          <cell r="C867" t="str">
            <v>ROSEDALE</v>
          </cell>
          <cell r="D867" t="str">
            <v>EAST MARYSVILLE</v>
          </cell>
          <cell r="E867" t="str">
            <v>WESTPARK</v>
          </cell>
        </row>
        <row r="868">
          <cell r="A868" t="str">
            <v>RIDGE</v>
          </cell>
          <cell r="C868" t="str">
            <v>SAN FRAN E</v>
          </cell>
          <cell r="D868" t="str">
            <v>EAST MARYSVILLE</v>
          </cell>
          <cell r="E868" t="str">
            <v>WESTPARK</v>
          </cell>
        </row>
        <row r="869">
          <cell r="A869" t="str">
            <v>RIDGE</v>
          </cell>
          <cell r="C869" t="str">
            <v>SAN FRAN E</v>
          </cell>
          <cell r="D869" t="str">
            <v>EAST MARYSVILLE</v>
          </cell>
          <cell r="E869" t="str">
            <v>WESTPARK</v>
          </cell>
        </row>
        <row r="870">
          <cell r="A870" t="str">
            <v>RIDGE</v>
          </cell>
          <cell r="C870" t="str">
            <v>SAN FRAN G</v>
          </cell>
          <cell r="D870" t="str">
            <v>EAST MARYSVILLE</v>
          </cell>
          <cell r="E870" t="str">
            <v>MCKEE</v>
          </cell>
        </row>
        <row r="871">
          <cell r="A871" t="str">
            <v>SYCAMORE CREEK</v>
          </cell>
          <cell r="C871" t="str">
            <v>SAN FRAN G</v>
          </cell>
          <cell r="D871" t="str">
            <v>EAST MARYSVILLE</v>
          </cell>
          <cell r="E871" t="str">
            <v>PANAMA</v>
          </cell>
        </row>
        <row r="872">
          <cell r="A872" t="str">
            <v>SYCAMORE CREEK</v>
          </cell>
          <cell r="C872" t="str">
            <v>SAN FRAN J</v>
          </cell>
          <cell r="D872" t="str">
            <v>PARADISE</v>
          </cell>
          <cell r="E872" t="str">
            <v>MAGUNDEN</v>
          </cell>
        </row>
        <row r="873">
          <cell r="A873" t="str">
            <v>SYCAMORE CREEK</v>
          </cell>
          <cell r="C873" t="str">
            <v>SAN FRAN J</v>
          </cell>
          <cell r="D873" t="str">
            <v>PARADISE</v>
          </cell>
          <cell r="E873" t="str">
            <v>HENRIETTA</v>
          </cell>
        </row>
        <row r="874">
          <cell r="A874" t="str">
            <v>TAFT</v>
          </cell>
          <cell r="C874" t="str">
            <v>SAN FRAN J</v>
          </cell>
          <cell r="D874" t="str">
            <v>PARADISE</v>
          </cell>
          <cell r="E874" t="str">
            <v>HENRIETTA</v>
          </cell>
        </row>
        <row r="875">
          <cell r="A875" t="str">
            <v>TEJON</v>
          </cell>
          <cell r="C875" t="str">
            <v>SAN FRAN K</v>
          </cell>
          <cell r="D875" t="str">
            <v>HARTER</v>
          </cell>
          <cell r="E875" t="str">
            <v>HENRIETTA</v>
          </cell>
        </row>
        <row r="876">
          <cell r="A876" t="str">
            <v>TERMINOUS</v>
          </cell>
          <cell r="C876" t="str">
            <v>SAN FRAN K</v>
          </cell>
          <cell r="D876" t="str">
            <v>HARTER</v>
          </cell>
          <cell r="E876" t="str">
            <v>HENRIETTA</v>
          </cell>
        </row>
        <row r="877">
          <cell r="A877" t="str">
            <v>TERMINOUS</v>
          </cell>
          <cell r="C877" t="str">
            <v>SANGER</v>
          </cell>
          <cell r="D877" t="str">
            <v>HARTER</v>
          </cell>
          <cell r="E877" t="str">
            <v>HENRIETTA</v>
          </cell>
        </row>
        <row r="878">
          <cell r="A878" t="str">
            <v>TEVIS</v>
          </cell>
          <cell r="C878" t="str">
            <v>SHARON</v>
          </cell>
          <cell r="D878" t="str">
            <v>PEASE</v>
          </cell>
          <cell r="E878" t="str">
            <v>HENRIETTA</v>
          </cell>
        </row>
        <row r="879">
          <cell r="A879" t="str">
            <v>ARANA</v>
          </cell>
          <cell r="C879" t="str">
            <v>SHINGLE SPRINGS</v>
          </cell>
          <cell r="D879" t="str">
            <v>PEASE</v>
          </cell>
          <cell r="E879" t="str">
            <v>HENRIETTA</v>
          </cell>
        </row>
        <row r="880">
          <cell r="A880" t="str">
            <v>TIDEWATER</v>
          </cell>
          <cell r="C880" t="str">
            <v>SOLEDAD</v>
          </cell>
          <cell r="D880" t="str">
            <v>PEASE</v>
          </cell>
          <cell r="E880" t="str">
            <v>HENRIETTA</v>
          </cell>
        </row>
        <row r="881">
          <cell r="A881" t="str">
            <v>TOCALOMA</v>
          </cell>
          <cell r="C881" t="str">
            <v>STELLING</v>
          </cell>
          <cell r="D881" t="str">
            <v>PEASE</v>
          </cell>
          <cell r="E881" t="str">
            <v>HENRIETTA</v>
          </cell>
        </row>
        <row r="882">
          <cell r="A882" t="str">
            <v>TRACY</v>
          </cell>
          <cell r="C882" t="str">
            <v>STOCKTON ACRES</v>
          </cell>
          <cell r="D882" t="str">
            <v>BRUNSWICK</v>
          </cell>
          <cell r="E882" t="str">
            <v>CORCORAN</v>
          </cell>
        </row>
        <row r="883">
          <cell r="A883" t="str">
            <v>TRACY</v>
          </cell>
          <cell r="C883" t="str">
            <v>STOREY</v>
          </cell>
          <cell r="D883" t="str">
            <v>BRUNSWICK</v>
          </cell>
          <cell r="E883" t="str">
            <v>DERRICK</v>
          </cell>
        </row>
        <row r="884">
          <cell r="A884" t="str">
            <v>RINCON</v>
          </cell>
          <cell r="C884" t="str">
            <v>SULLIVAN</v>
          </cell>
          <cell r="D884" t="str">
            <v>BRUNSWICK</v>
          </cell>
          <cell r="E884" t="str">
            <v>DERRICK</v>
          </cell>
        </row>
        <row r="885">
          <cell r="A885" t="str">
            <v>TRES PINOS</v>
          </cell>
          <cell r="C885" t="str">
            <v>SWIFT</v>
          </cell>
          <cell r="D885" t="str">
            <v>EAST NICOLAUS</v>
          </cell>
          <cell r="E885" t="str">
            <v>DERRICK</v>
          </cell>
        </row>
        <row r="886">
          <cell r="A886" t="str">
            <v>TRES PINOS</v>
          </cell>
          <cell r="C886" t="str">
            <v>TIDEWATER</v>
          </cell>
          <cell r="D886" t="str">
            <v>PLACER</v>
          </cell>
          <cell r="E886" t="str">
            <v>JACALITOS</v>
          </cell>
        </row>
        <row r="887">
          <cell r="A887" t="str">
            <v>TRIMBLE</v>
          </cell>
          <cell r="C887" t="str">
            <v>TRACY</v>
          </cell>
          <cell r="D887" t="str">
            <v>MARYSVILLE</v>
          </cell>
          <cell r="E887" t="str">
            <v>JACALITOS</v>
          </cell>
        </row>
        <row r="888">
          <cell r="A888" t="str">
            <v>ROSEDALE</v>
          </cell>
          <cell r="C888" t="str">
            <v>TRIMBLE</v>
          </cell>
          <cell r="D888" t="str">
            <v>MARYSVILLE</v>
          </cell>
          <cell r="E888" t="str">
            <v>JACALITOS</v>
          </cell>
        </row>
        <row r="889">
          <cell r="A889" t="str">
            <v>ROB ROY</v>
          </cell>
          <cell r="C889" t="str">
            <v>VASCO</v>
          </cell>
          <cell r="D889" t="str">
            <v>AVENA</v>
          </cell>
          <cell r="E889" t="str">
            <v>JACALITOS</v>
          </cell>
        </row>
        <row r="890">
          <cell r="A890" t="str">
            <v>TUDOR</v>
          </cell>
          <cell r="C890" t="str">
            <v>WILLOW CREEK</v>
          </cell>
          <cell r="D890" t="str">
            <v>AVENA</v>
          </cell>
          <cell r="E890" t="str">
            <v>JACALITOS</v>
          </cell>
        </row>
        <row r="891">
          <cell r="A891" t="str">
            <v>TUPMAN</v>
          </cell>
          <cell r="C891" t="str">
            <v>BURNEY</v>
          </cell>
          <cell r="D891" t="str">
            <v>LODI</v>
          </cell>
          <cell r="E891" t="str">
            <v>JACALITOS</v>
          </cell>
        </row>
        <row r="892">
          <cell r="A892" t="str">
            <v>ARANA</v>
          </cell>
          <cell r="C892" t="str">
            <v>CROWS LANDING</v>
          </cell>
          <cell r="D892" t="str">
            <v>LODI</v>
          </cell>
          <cell r="E892" t="str">
            <v>JACALITOS</v>
          </cell>
        </row>
        <row r="893">
          <cell r="A893" t="str">
            <v>TWENTY-FIRST AVE</v>
          </cell>
          <cell r="C893" t="str">
            <v>EAST STOCKTON</v>
          </cell>
          <cell r="D893" t="str">
            <v>LODI</v>
          </cell>
          <cell r="E893" t="str">
            <v>MANTECA</v>
          </cell>
        </row>
        <row r="894">
          <cell r="A894" t="str">
            <v>TWENTY-FIRST AVE</v>
          </cell>
          <cell r="C894" t="str">
            <v>FIGARDEN</v>
          </cell>
          <cell r="D894" t="str">
            <v>LODI</v>
          </cell>
          <cell r="E894" t="str">
            <v>MANTECA</v>
          </cell>
        </row>
        <row r="895">
          <cell r="A895" t="str">
            <v>TYLER</v>
          </cell>
          <cell r="C895" t="str">
            <v>HOLLYWOOD</v>
          </cell>
          <cell r="D895" t="str">
            <v>TAFT</v>
          </cell>
          <cell r="E895" t="str">
            <v>STOCKTON A</v>
          </cell>
        </row>
        <row r="896">
          <cell r="A896" t="str">
            <v>TYLER</v>
          </cell>
          <cell r="C896" t="str">
            <v>MONTAGUE</v>
          </cell>
          <cell r="D896" t="str">
            <v>MANTECA</v>
          </cell>
          <cell r="E896" t="str">
            <v>BOSWELL</v>
          </cell>
        </row>
        <row r="897">
          <cell r="A897" t="str">
            <v>ARANA</v>
          </cell>
          <cell r="C897" t="str">
            <v>NORTH BRANCH</v>
          </cell>
          <cell r="D897" t="str">
            <v>MANTECA</v>
          </cell>
          <cell r="E897" t="str">
            <v>BOSWELL</v>
          </cell>
        </row>
        <row r="898">
          <cell r="A898" t="str">
            <v>ROSSMOOR</v>
          </cell>
          <cell r="C898" t="str">
            <v>OAKLAND D</v>
          </cell>
          <cell r="D898" t="str">
            <v>MANTECA</v>
          </cell>
          <cell r="E898" t="str">
            <v>TRACY</v>
          </cell>
        </row>
        <row r="899">
          <cell r="A899" t="str">
            <v>VALLEJO C</v>
          </cell>
          <cell r="C899" t="str">
            <v>OAKLAND D</v>
          </cell>
          <cell r="D899" t="str">
            <v>MANTECA</v>
          </cell>
          <cell r="E899" t="str">
            <v>TRACY</v>
          </cell>
        </row>
        <row r="900">
          <cell r="A900" t="e">
            <v>#VALUE!</v>
          </cell>
          <cell r="C900" t="str">
            <v>PARADISE</v>
          </cell>
          <cell r="D900" t="str">
            <v>MANTECA</v>
          </cell>
          <cell r="E900" t="str">
            <v>TRACY</v>
          </cell>
        </row>
        <row r="901">
          <cell r="A901" t="str">
            <v>VALLEY HOME</v>
          </cell>
          <cell r="C901" t="str">
            <v>PENRYN</v>
          </cell>
          <cell r="D901" t="str">
            <v>MANTECA</v>
          </cell>
          <cell r="E901" t="str">
            <v>SEMITROPIC</v>
          </cell>
        </row>
        <row r="902">
          <cell r="A902" t="e">
            <v>#VALUE!</v>
          </cell>
          <cell r="C902" t="str">
            <v>PLACER</v>
          </cell>
          <cell r="D902" t="str">
            <v>MANTECA</v>
          </cell>
          <cell r="E902" t="str">
            <v>RESERVE OIL</v>
          </cell>
        </row>
        <row r="903">
          <cell r="A903" t="str">
            <v>OROSI</v>
          </cell>
          <cell r="C903" t="str">
            <v>SAN FRAN A (POTRERO PP)</v>
          </cell>
          <cell r="D903" t="str">
            <v>MANTECA</v>
          </cell>
          <cell r="E903" t="str">
            <v>RESERVE OIL</v>
          </cell>
        </row>
        <row r="904">
          <cell r="A904" t="e">
            <v>#VALUE!</v>
          </cell>
          <cell r="C904" t="str">
            <v>SAN FRAN A (POTRERO PP)</v>
          </cell>
          <cell r="D904" t="str">
            <v>MANTECA</v>
          </cell>
          <cell r="E904" t="str">
            <v>RESERVE OIL</v>
          </cell>
        </row>
        <row r="905">
          <cell r="A905" t="str">
            <v>VASCO</v>
          </cell>
          <cell r="C905" t="str">
            <v>SAN FRAN A (POTRERO PP)</v>
          </cell>
          <cell r="D905" t="str">
            <v>TRACY</v>
          </cell>
          <cell r="E905" t="str">
            <v>RESERVE OIL</v>
          </cell>
        </row>
        <row r="906">
          <cell r="A906" t="str">
            <v>VASCO</v>
          </cell>
          <cell r="C906" t="str">
            <v>SAN FRAN E</v>
          </cell>
          <cell r="D906" t="str">
            <v>TRACY</v>
          </cell>
          <cell r="E906" t="str">
            <v>RESERVE OIL</v>
          </cell>
        </row>
        <row r="907">
          <cell r="A907" t="str">
            <v>VASCO</v>
          </cell>
          <cell r="C907" t="str">
            <v>SAN FRAN G</v>
          </cell>
          <cell r="D907" t="str">
            <v>TRACY</v>
          </cell>
          <cell r="E907" t="str">
            <v>RESERVE OIL</v>
          </cell>
        </row>
        <row r="908">
          <cell r="A908" t="str">
            <v>VASCO</v>
          </cell>
          <cell r="C908" t="str">
            <v>SAN FRAN J</v>
          </cell>
          <cell r="D908" t="str">
            <v>TRACY</v>
          </cell>
          <cell r="E908" t="str">
            <v>RESERVE OIL</v>
          </cell>
        </row>
        <row r="909">
          <cell r="A909" t="str">
            <v>RUSSELL</v>
          </cell>
          <cell r="C909" t="str">
            <v>SAN JOSE B</v>
          </cell>
          <cell r="D909" t="str">
            <v>TRACY</v>
          </cell>
          <cell r="E909" t="str">
            <v>RESERVE OIL</v>
          </cell>
        </row>
        <row r="910">
          <cell r="A910" t="str">
            <v>VINA</v>
          </cell>
          <cell r="C910" t="str">
            <v>SAN RAMON</v>
          </cell>
          <cell r="D910" t="str">
            <v>TRACY</v>
          </cell>
          <cell r="E910" t="str">
            <v>ANGIOLA</v>
          </cell>
        </row>
        <row r="911">
          <cell r="A911" t="str">
            <v>VINA</v>
          </cell>
          <cell r="C911" t="str">
            <v>STAGG</v>
          </cell>
          <cell r="D911" t="str">
            <v>TRACY</v>
          </cell>
          <cell r="E911" t="str">
            <v>ANGIOLA</v>
          </cell>
        </row>
        <row r="912">
          <cell r="A912" t="str">
            <v>VINEYARD</v>
          </cell>
          <cell r="C912" t="str">
            <v>TRIMBLE</v>
          </cell>
          <cell r="D912" t="str">
            <v>SAN FRAN K</v>
          </cell>
          <cell r="E912" t="str">
            <v>ANGIOLA</v>
          </cell>
        </row>
        <row r="913">
          <cell r="A913" t="str">
            <v>WARD</v>
          </cell>
          <cell r="C913" t="str">
            <v>WASCO</v>
          </cell>
          <cell r="D913" t="str">
            <v>SAN FRAN K</v>
          </cell>
          <cell r="E913" t="str">
            <v>ANGIOLA</v>
          </cell>
        </row>
        <row r="914">
          <cell r="A914" t="str">
            <v>WASCO</v>
          </cell>
          <cell r="C914" t="str">
            <v>WEBER</v>
          </cell>
          <cell r="D914" t="str">
            <v>COUNTRY CLUB</v>
          </cell>
          <cell r="E914" t="str">
            <v>ANGIOLA</v>
          </cell>
        </row>
        <row r="915">
          <cell r="A915" t="str">
            <v>WASCO</v>
          </cell>
          <cell r="C915" t="str">
            <v>BELMONT</v>
          </cell>
          <cell r="D915" t="str">
            <v>COUNTRY CLUB</v>
          </cell>
          <cell r="E915" t="str">
            <v>ANGIOLA</v>
          </cell>
        </row>
        <row r="916">
          <cell r="A916" t="str">
            <v>WASCO</v>
          </cell>
          <cell r="C916" t="str">
            <v>BELMONT</v>
          </cell>
          <cell r="D916" t="str">
            <v>COUNTRY CLUB</v>
          </cell>
          <cell r="E916" t="str">
            <v>ANGIOLA</v>
          </cell>
        </row>
        <row r="917">
          <cell r="A917" t="str">
            <v>WATERLOO</v>
          </cell>
          <cell r="C917" t="str">
            <v>BELMONT</v>
          </cell>
          <cell r="D917" t="str">
            <v>COUNTRY CLUB</v>
          </cell>
          <cell r="E917" t="str">
            <v>ANGIOLA</v>
          </cell>
        </row>
        <row r="918">
          <cell r="A918" t="str">
            <v>WATERSHED</v>
          </cell>
          <cell r="C918" t="str">
            <v>BELMONT</v>
          </cell>
          <cell r="D918" t="str">
            <v>COUNTRY CLUB</v>
          </cell>
          <cell r="E918" t="str">
            <v>ANGIOLA</v>
          </cell>
        </row>
        <row r="919">
          <cell r="A919" t="str">
            <v>WATERSHED</v>
          </cell>
          <cell r="C919" t="str">
            <v>DIXON LANDING</v>
          </cell>
          <cell r="D919" t="str">
            <v>COUNTRY CLUB</v>
          </cell>
          <cell r="E919" t="str">
            <v>ANGIOLA</v>
          </cell>
        </row>
        <row r="920">
          <cell r="A920" t="str">
            <v>WEBER</v>
          </cell>
          <cell r="C920" t="str">
            <v>DIXON LANDING</v>
          </cell>
          <cell r="D920" t="str">
            <v>VIERRA</v>
          </cell>
          <cell r="E920" t="str">
            <v>ANGIOLA</v>
          </cell>
        </row>
        <row r="921">
          <cell r="A921" t="str">
            <v>WELLFIELD</v>
          </cell>
          <cell r="C921" t="str">
            <v>DIXON LANDING</v>
          </cell>
          <cell r="D921" t="str">
            <v>BIG MEADOWS</v>
          </cell>
          <cell r="E921" t="str">
            <v>ANGIOLA</v>
          </cell>
        </row>
        <row r="922">
          <cell r="A922" t="str">
            <v>WELLFIELD</v>
          </cell>
          <cell r="C922" t="str">
            <v>DIXON LANDING</v>
          </cell>
          <cell r="D922" t="str">
            <v>BIG MEADOWS</v>
          </cell>
          <cell r="E922" t="str">
            <v>ALPAUGH</v>
          </cell>
        </row>
        <row r="923">
          <cell r="A923" t="str">
            <v>WELLFIELD</v>
          </cell>
          <cell r="C923" t="str">
            <v>DIXON LANDING</v>
          </cell>
          <cell r="D923" t="str">
            <v>CHICO B</v>
          </cell>
          <cell r="E923" t="str">
            <v>ALPAUGH</v>
          </cell>
        </row>
        <row r="924">
          <cell r="A924" t="str">
            <v>WELLFIELD</v>
          </cell>
          <cell r="C924" t="str">
            <v>DIXON LANDING</v>
          </cell>
          <cell r="D924" t="str">
            <v>CHICO B</v>
          </cell>
          <cell r="E924" t="str">
            <v>ALPAUGH</v>
          </cell>
        </row>
        <row r="925">
          <cell r="A925" t="str">
            <v>WEST SACRAMENTO</v>
          </cell>
          <cell r="C925" t="str">
            <v>OAKLAND L</v>
          </cell>
          <cell r="D925" t="str">
            <v>CHICO B</v>
          </cell>
          <cell r="E925" t="str">
            <v>ALPAUGH</v>
          </cell>
        </row>
        <row r="926">
          <cell r="A926" t="str">
            <v>WESTSIDE</v>
          </cell>
          <cell r="C926" t="str">
            <v>OAKLAND L</v>
          </cell>
          <cell r="D926" t="str">
            <v>OROVILLE</v>
          </cell>
          <cell r="E926" t="str">
            <v>ALPAUGH</v>
          </cell>
        </row>
        <row r="927">
          <cell r="A927" t="str">
            <v>WESTSIDE</v>
          </cell>
          <cell r="C927" t="str">
            <v>CLEAR LAKE</v>
          </cell>
          <cell r="D927" t="str">
            <v>OROVILLE</v>
          </cell>
          <cell r="E927" t="str">
            <v>ALPAUGH</v>
          </cell>
        </row>
        <row r="928">
          <cell r="A928" t="str">
            <v>WESTLAKE</v>
          </cell>
          <cell r="C928" t="str">
            <v>NEWARK DIST</v>
          </cell>
          <cell r="D928" t="str">
            <v>OROVILLE</v>
          </cell>
          <cell r="E928" t="str">
            <v>ALPAUGH</v>
          </cell>
        </row>
        <row r="929">
          <cell r="A929" t="str">
            <v>WESTLANDS</v>
          </cell>
          <cell r="C929" t="str">
            <v>NEWARK DIST</v>
          </cell>
          <cell r="D929" t="str">
            <v>OROVILLE</v>
          </cell>
          <cell r="E929" t="str">
            <v>ALPAUGH</v>
          </cell>
        </row>
        <row r="930">
          <cell r="A930" t="str">
            <v>SAN FRAN E</v>
          </cell>
          <cell r="C930" t="str">
            <v>NEWARK DIST</v>
          </cell>
          <cell r="D930" t="str">
            <v>OROVILLE</v>
          </cell>
          <cell r="E930" t="str">
            <v>ALPAUGH</v>
          </cell>
        </row>
        <row r="931">
          <cell r="A931" t="str">
            <v>SAN FRAN E</v>
          </cell>
          <cell r="C931" t="str">
            <v>AUBURN</v>
          </cell>
          <cell r="D931" t="str">
            <v>GUSTINE</v>
          </cell>
          <cell r="E931" t="str">
            <v>CANTUA</v>
          </cell>
        </row>
        <row r="932">
          <cell r="A932" t="str">
            <v>SAN FRAN E</v>
          </cell>
          <cell r="C932" t="str">
            <v>DEVILS DEN</v>
          </cell>
          <cell r="D932" t="str">
            <v>GUSTINE</v>
          </cell>
          <cell r="E932" t="str">
            <v>CANTUA</v>
          </cell>
        </row>
        <row r="933">
          <cell r="A933" t="str">
            <v>SAN FRAN E</v>
          </cell>
          <cell r="C933" t="str">
            <v>COTTONWOOD</v>
          </cell>
          <cell r="D933" t="str">
            <v>SANTA NELLA</v>
          </cell>
          <cell r="E933" t="str">
            <v>CANTUA</v>
          </cell>
        </row>
        <row r="934">
          <cell r="A934" t="str">
            <v>WHISMAN</v>
          </cell>
          <cell r="C934" t="str">
            <v>GERBER</v>
          </cell>
          <cell r="D934" t="str">
            <v>SANTA NELLA</v>
          </cell>
          <cell r="E934" t="str">
            <v>CANTUA</v>
          </cell>
        </row>
        <row r="935">
          <cell r="A935" t="str">
            <v>WHITNEY</v>
          </cell>
          <cell r="C935" t="str">
            <v>OLIVEHURST</v>
          </cell>
          <cell r="D935" t="str">
            <v>MIDWAY</v>
          </cell>
          <cell r="E935" t="str">
            <v>CANTUA</v>
          </cell>
        </row>
        <row r="936">
          <cell r="A936" t="str">
            <v>WILKINS SLOUGH</v>
          </cell>
          <cell r="C936" t="str">
            <v>OLIVEHURST</v>
          </cell>
          <cell r="D936" t="str">
            <v>MANCHESTER</v>
          </cell>
          <cell r="E936" t="str">
            <v>CANTUA</v>
          </cell>
        </row>
        <row r="937">
          <cell r="A937" t="str">
            <v>SAN FRAN E</v>
          </cell>
          <cell r="C937" t="str">
            <v>NARROWS</v>
          </cell>
          <cell r="D937" t="e">
            <v>#VALUE!</v>
          </cell>
          <cell r="E937" t="str">
            <v>CANTUA</v>
          </cell>
        </row>
        <row r="938">
          <cell r="A938" t="str">
            <v>WILLOW PASS</v>
          </cell>
          <cell r="C938" t="str">
            <v>SAN FRAN Z (EMBARCADERO)</v>
          </cell>
          <cell r="D938" t="str">
            <v>BAHIA</v>
          </cell>
          <cell r="E938" t="str">
            <v>CANTUA</v>
          </cell>
        </row>
        <row r="939">
          <cell r="A939" t="str">
            <v>WILLOW PASS</v>
          </cell>
          <cell r="C939" t="str">
            <v>SAN FRAN Z (EMBARCADERO)</v>
          </cell>
          <cell r="D939" t="str">
            <v>BAHIA</v>
          </cell>
          <cell r="E939" t="str">
            <v>CANTUA</v>
          </cell>
        </row>
        <row r="940">
          <cell r="A940" t="str">
            <v>WILLOW PASS</v>
          </cell>
          <cell r="C940" t="str">
            <v>SAN FRAN Z (EMBARCADERO)</v>
          </cell>
          <cell r="D940" t="str">
            <v>BAHIA</v>
          </cell>
          <cell r="E940" t="str">
            <v>CANTUA</v>
          </cell>
        </row>
        <row r="941">
          <cell r="A941" t="str">
            <v>WILLOWS A</v>
          </cell>
          <cell r="C941" t="str">
            <v>SAN FRAN Z (EMBARCADERO)</v>
          </cell>
          <cell r="D941" t="str">
            <v>ASHLAN AVE</v>
          </cell>
          <cell r="E941" t="str">
            <v>CANTUA</v>
          </cell>
        </row>
        <row r="942">
          <cell r="A942" t="str">
            <v>WILSON</v>
          </cell>
          <cell r="C942" t="str">
            <v>SAN FRAN Z (EMBARCADERO)</v>
          </cell>
          <cell r="D942" t="str">
            <v>SAN RAMON</v>
          </cell>
          <cell r="E942" t="str">
            <v>CANTUA</v>
          </cell>
        </row>
        <row r="943">
          <cell r="A943" t="str">
            <v>WOLFE</v>
          </cell>
          <cell r="C943" t="str">
            <v>SAN FRAN Z (EMBARCADERO)</v>
          </cell>
          <cell r="D943" t="str">
            <v>OAKLAND J</v>
          </cell>
          <cell r="E943" t="str">
            <v>CANTUA</v>
          </cell>
        </row>
        <row r="944">
          <cell r="A944" t="str">
            <v>WOODACRE</v>
          </cell>
          <cell r="C944" t="str">
            <v>SAN FRAN Z (EMBARCADERO)</v>
          </cell>
          <cell r="D944" t="str">
            <v>OAKLAND J</v>
          </cell>
          <cell r="E944" t="str">
            <v>CANTUA</v>
          </cell>
        </row>
        <row r="945">
          <cell r="A945" t="str">
            <v>WOODACRE</v>
          </cell>
          <cell r="C945" t="str">
            <v>SAN FRAN Z (EMBARCADERO)</v>
          </cell>
          <cell r="D945" t="str">
            <v>CANAL</v>
          </cell>
          <cell r="E945" t="str">
            <v>CANTUA</v>
          </cell>
        </row>
        <row r="946">
          <cell r="A946" t="str">
            <v>WOODCHUCK</v>
          </cell>
          <cell r="C946" t="str">
            <v>SAN FRAN Z (EMBARCADERO)</v>
          </cell>
          <cell r="D946" t="str">
            <v>BERKELEY T</v>
          </cell>
          <cell r="E946" t="str">
            <v>CANTUA</v>
          </cell>
        </row>
        <row r="947">
          <cell r="A947" t="str">
            <v>WOODCHUCK</v>
          </cell>
          <cell r="C947" t="str">
            <v>SAN FRAN Z (EMBARCADERO)</v>
          </cell>
          <cell r="D947" t="str">
            <v>SAN FRAN X (MISSION)</v>
          </cell>
          <cell r="E947" t="str">
            <v>CANTUA</v>
          </cell>
        </row>
        <row r="948">
          <cell r="A948" t="str">
            <v>WOODCHUCK</v>
          </cell>
          <cell r="C948" t="str">
            <v>SAN FRAN Y (LARKIN)</v>
          </cell>
          <cell r="D948" t="str">
            <v>SAN FRAN X (MISSION)</v>
          </cell>
          <cell r="E948" t="str">
            <v>CANTUA</v>
          </cell>
        </row>
        <row r="949">
          <cell r="A949" t="str">
            <v>WOODLAND</v>
          </cell>
          <cell r="C949" t="str">
            <v>SAN FRAN Y (LARKIN)</v>
          </cell>
          <cell r="D949" t="str">
            <v>JANES CREEK</v>
          </cell>
          <cell r="E949" t="str">
            <v>CANTUA</v>
          </cell>
        </row>
        <row r="950">
          <cell r="A950" t="str">
            <v>VACA DIXON</v>
          </cell>
          <cell r="C950" t="str">
            <v>SCHINDLER</v>
          </cell>
          <cell r="D950" t="str">
            <v>HAMMER</v>
          </cell>
          <cell r="E950" t="str">
            <v>CANTUA</v>
          </cell>
        </row>
        <row r="951">
          <cell r="A951" t="str">
            <v>WOODWARD</v>
          </cell>
          <cell r="C951" t="str">
            <v>ACTON</v>
          </cell>
          <cell r="D951" t="str">
            <v>RIPON</v>
          </cell>
          <cell r="E951" t="str">
            <v>CANTUA</v>
          </cell>
        </row>
        <row r="952">
          <cell r="A952" t="str">
            <v>WRIGHT</v>
          </cell>
          <cell r="C952" t="str">
            <v>ALTO</v>
          </cell>
          <cell r="D952" t="str">
            <v>STOCKTON A</v>
          </cell>
          <cell r="E952" t="str">
            <v>CANTUA</v>
          </cell>
        </row>
        <row r="953">
          <cell r="A953" t="str">
            <v>WYANDOTTE</v>
          </cell>
          <cell r="C953" t="str">
            <v>ALTO</v>
          </cell>
          <cell r="D953" t="str">
            <v>GRAND ISLAND</v>
          </cell>
          <cell r="E953" t="str">
            <v>CANTUA</v>
          </cell>
        </row>
        <row r="954">
          <cell r="A954" t="str">
            <v>YOSEMITE</v>
          </cell>
          <cell r="C954" t="str">
            <v>ALTO</v>
          </cell>
          <cell r="D954" t="str">
            <v>LINCOLN</v>
          </cell>
          <cell r="E954" t="str">
            <v>CANTUA</v>
          </cell>
        </row>
        <row r="955">
          <cell r="A955" t="str">
            <v>YOSEMITE</v>
          </cell>
          <cell r="C955" t="str">
            <v>ALTO</v>
          </cell>
          <cell r="D955" t="str">
            <v>LINCOLN</v>
          </cell>
          <cell r="E955" t="str">
            <v>CANTUA</v>
          </cell>
        </row>
        <row r="956">
          <cell r="A956" t="str">
            <v>ZAMORA</v>
          </cell>
          <cell r="C956" t="str">
            <v>ALTO</v>
          </cell>
          <cell r="D956" t="str">
            <v>MALAGA</v>
          </cell>
          <cell r="E956" t="str">
            <v>CANTUA</v>
          </cell>
        </row>
        <row r="957">
          <cell r="A957" t="str">
            <v>GARCIA</v>
          </cell>
          <cell r="C957" t="str">
            <v>ANDERSON</v>
          </cell>
          <cell r="D957" t="str">
            <v>MALAGA</v>
          </cell>
          <cell r="E957" t="str">
            <v>GUERNSEY</v>
          </cell>
        </row>
        <row r="958">
          <cell r="A958" t="str">
            <v>INDIAN FLAT</v>
          </cell>
          <cell r="C958" t="str">
            <v>ANDERSON</v>
          </cell>
          <cell r="D958" t="str">
            <v>NEWARK</v>
          </cell>
          <cell r="E958" t="str">
            <v>GUERNSEY</v>
          </cell>
        </row>
        <row r="959">
          <cell r="A959" t="str">
            <v>LIVINGSTON</v>
          </cell>
          <cell r="C959" t="str">
            <v>ANDERSON</v>
          </cell>
          <cell r="D959" t="str">
            <v>NEWARK</v>
          </cell>
          <cell r="E959" t="str">
            <v>GUERNSEY</v>
          </cell>
        </row>
        <row r="960">
          <cell r="A960" t="str">
            <v>LIVERMORE</v>
          </cell>
          <cell r="C960" t="str">
            <v>ANGIOLA</v>
          </cell>
          <cell r="D960" t="str">
            <v>MILLBRAE</v>
          </cell>
          <cell r="E960" t="str">
            <v>STROUD</v>
          </cell>
        </row>
        <row r="961">
          <cell r="A961" t="str">
            <v>LAWRENCE</v>
          </cell>
          <cell r="C961" t="str">
            <v>ANTELOPE</v>
          </cell>
          <cell r="D961" t="str">
            <v>BURLINGAME</v>
          </cell>
          <cell r="E961" t="str">
            <v>STROUD</v>
          </cell>
        </row>
        <row r="962">
          <cell r="A962" t="str">
            <v>MALAGA</v>
          </cell>
          <cell r="C962" t="str">
            <v>ARLINGTON</v>
          </cell>
          <cell r="D962" t="str">
            <v>BURLINGAME</v>
          </cell>
          <cell r="E962" t="str">
            <v>TULARE LAKE</v>
          </cell>
        </row>
        <row r="963">
          <cell r="A963" t="str">
            <v>MIRA VISTA</v>
          </cell>
          <cell r="C963" t="str">
            <v>ARANA</v>
          </cell>
          <cell r="D963" t="str">
            <v>VINEYARD</v>
          </cell>
          <cell r="E963" t="str">
            <v>TULARE LAKE</v>
          </cell>
        </row>
        <row r="964">
          <cell r="A964" t="str">
            <v>RADUM</v>
          </cell>
          <cell r="C964" t="str">
            <v>ASHLAN AVE</v>
          </cell>
          <cell r="D964" t="str">
            <v>CAYETANO</v>
          </cell>
          <cell r="E964" t="str">
            <v>TULARE LAKE</v>
          </cell>
        </row>
        <row r="965">
          <cell r="A965" t="str">
            <v>RIDGE</v>
          </cell>
          <cell r="C965" t="str">
            <v>ASHLAN AVE</v>
          </cell>
          <cell r="D965" t="str">
            <v>CAYETANO</v>
          </cell>
          <cell r="E965" t="str">
            <v>TULARE LAKE</v>
          </cell>
        </row>
        <row r="966">
          <cell r="A966" t="str">
            <v>ASHLAN AVE</v>
          </cell>
          <cell r="C966" t="str">
            <v>ASHLAN AVE</v>
          </cell>
          <cell r="D966" t="str">
            <v>CAYETANO</v>
          </cell>
          <cell r="E966" t="str">
            <v>TULARE LAKE</v>
          </cell>
        </row>
        <row r="967">
          <cell r="A967" t="str">
            <v>SAN BRUNO</v>
          </cell>
          <cell r="C967" t="str">
            <v>ASHLAN AVE</v>
          </cell>
          <cell r="D967" t="str">
            <v>CAYETANO</v>
          </cell>
          <cell r="E967" t="str">
            <v>TULARE LAKE</v>
          </cell>
        </row>
        <row r="968">
          <cell r="A968" t="str">
            <v>SNEATH LANE</v>
          </cell>
          <cell r="C968" t="str">
            <v>ASHLAN AVE</v>
          </cell>
          <cell r="D968" t="str">
            <v>MIDDLETOWN</v>
          </cell>
          <cell r="E968" t="str">
            <v>TULARE LAKE</v>
          </cell>
        </row>
        <row r="969">
          <cell r="A969" t="str">
            <v>WOOD</v>
          </cell>
          <cell r="C969" t="str">
            <v>ASHLAN AVE</v>
          </cell>
          <cell r="D969" t="str">
            <v>MIDDLETOWN</v>
          </cell>
          <cell r="E969" t="str">
            <v>TULARE LAKE</v>
          </cell>
        </row>
        <row r="970">
          <cell r="A970" t="str">
            <v>ASHLAN AVE</v>
          </cell>
          <cell r="C970" t="str">
            <v>ATWATER</v>
          </cell>
          <cell r="D970" t="str">
            <v>FROGTOWN</v>
          </cell>
          <cell r="E970" t="str">
            <v>TULARE LAKE</v>
          </cell>
        </row>
        <row r="971">
          <cell r="A971" t="str">
            <v>AVENA</v>
          </cell>
          <cell r="C971" t="str">
            <v>AUBERRY</v>
          </cell>
          <cell r="D971" t="str">
            <v>BRUNSWICK</v>
          </cell>
          <cell r="E971" t="str">
            <v>TULARE LAKE</v>
          </cell>
        </row>
        <row r="972">
          <cell r="A972" t="str">
            <v>BIG MEADOWS</v>
          </cell>
          <cell r="C972" t="str">
            <v>AVENA</v>
          </cell>
          <cell r="D972" t="str">
            <v>BRUNSWICK</v>
          </cell>
          <cell r="E972" t="str">
            <v>TULARE LAKE</v>
          </cell>
        </row>
        <row r="973">
          <cell r="A973" t="str">
            <v>BRUNSWICK</v>
          </cell>
          <cell r="C973" t="str">
            <v>BARRETT</v>
          </cell>
          <cell r="D973" t="str">
            <v>SAN FRAN X (MISSION)</v>
          </cell>
          <cell r="E973" t="str">
            <v>TULARE LAKE</v>
          </cell>
        </row>
        <row r="974">
          <cell r="A974" t="str">
            <v>CADET</v>
          </cell>
          <cell r="C974" t="str">
            <v>BABEL</v>
          </cell>
          <cell r="D974" t="str">
            <v>BRENTWOOD</v>
          </cell>
          <cell r="E974" t="str">
            <v>TULARE LAKE</v>
          </cell>
        </row>
        <row r="975">
          <cell r="A975" t="str">
            <v>CALAVERAS CEMENT</v>
          </cell>
          <cell r="C975" t="str">
            <v>BAHIA</v>
          </cell>
          <cell r="D975" t="str">
            <v>BRENTWOOD</v>
          </cell>
          <cell r="E975" t="str">
            <v>TULARE LAKE</v>
          </cell>
        </row>
        <row r="976">
          <cell r="A976" t="str">
            <v>CARBONA</v>
          </cell>
          <cell r="C976" t="str">
            <v>BAHIA</v>
          </cell>
          <cell r="D976" t="str">
            <v>BRENTWOOD</v>
          </cell>
          <cell r="E976" t="str">
            <v>LAKEWOOD</v>
          </cell>
        </row>
        <row r="977">
          <cell r="A977" t="str">
            <v>CAROLANDS</v>
          </cell>
          <cell r="C977" t="str">
            <v>BAIR</v>
          </cell>
          <cell r="D977" t="str">
            <v>BRENTWOOD</v>
          </cell>
          <cell r="E977" t="str">
            <v>LAKEWOOD</v>
          </cell>
        </row>
        <row r="978">
          <cell r="A978" t="str">
            <v>ASHLAN AVE</v>
          </cell>
          <cell r="C978" t="str">
            <v>BAIR</v>
          </cell>
          <cell r="D978" t="str">
            <v>BRENTWOOD</v>
          </cell>
          <cell r="E978" t="str">
            <v>LAKEWOOD</v>
          </cell>
        </row>
        <row r="979">
          <cell r="A979" t="str">
            <v>CHALLENGE</v>
          </cell>
          <cell r="C979" t="str">
            <v>BAIR</v>
          </cell>
          <cell r="D979" t="str">
            <v>HIGHWAY</v>
          </cell>
          <cell r="E979" t="str">
            <v>ASHLAN AVE</v>
          </cell>
        </row>
        <row r="980">
          <cell r="A980" t="str">
            <v>CORNING</v>
          </cell>
          <cell r="C980" t="str">
            <v>BAKERSFIELD</v>
          </cell>
          <cell r="D980" t="str">
            <v>HIGHWAY</v>
          </cell>
          <cell r="E980" t="str">
            <v>ASHLAN AVE</v>
          </cell>
        </row>
        <row r="981">
          <cell r="A981" t="str">
            <v>COUNTRY CLUB</v>
          </cell>
          <cell r="C981" t="str">
            <v>BAKERSFIELD</v>
          </cell>
          <cell r="D981" t="str">
            <v>HIGHWAY</v>
          </cell>
          <cell r="E981" t="str">
            <v>ASHLAN AVE</v>
          </cell>
        </row>
        <row r="982">
          <cell r="A982" t="str">
            <v>ASHLAN AVE</v>
          </cell>
          <cell r="C982" t="str">
            <v>BAKERSFIELD</v>
          </cell>
          <cell r="D982" t="str">
            <v>LAMMERS</v>
          </cell>
          <cell r="E982" t="str">
            <v>BANTA</v>
          </cell>
        </row>
        <row r="983">
          <cell r="A983" t="str">
            <v>DUMBARTON</v>
          </cell>
          <cell r="C983" t="str">
            <v>BAKERSFIELD</v>
          </cell>
          <cell r="D983" t="str">
            <v>VIEJO</v>
          </cell>
          <cell r="E983" t="str">
            <v>EAST STOCKTON</v>
          </cell>
        </row>
        <row r="984">
          <cell r="A984" t="str">
            <v>DUNBAR</v>
          </cell>
          <cell r="C984" t="str">
            <v>BAKERSFIELD</v>
          </cell>
          <cell r="D984" t="str">
            <v>SAN FRAN G</v>
          </cell>
          <cell r="E984" t="str">
            <v>EAST STOCKTON</v>
          </cell>
        </row>
        <row r="985">
          <cell r="A985" t="str">
            <v>DUNNIGAN</v>
          </cell>
          <cell r="C985" t="str">
            <v>BAKERSFIELD</v>
          </cell>
          <cell r="D985" t="str">
            <v>SAN FRAN G</v>
          </cell>
          <cell r="E985" t="str">
            <v>TWISSELMAN</v>
          </cell>
        </row>
        <row r="986">
          <cell r="A986" t="str">
            <v>EL CAPITAN</v>
          </cell>
          <cell r="C986" t="str">
            <v>BAKERSFIELD</v>
          </cell>
          <cell r="D986" t="str">
            <v>SAN FRAN G</v>
          </cell>
          <cell r="E986" t="str">
            <v>TWISSELMAN</v>
          </cell>
        </row>
        <row r="987">
          <cell r="A987" t="e">
            <v>#VALUE!</v>
          </cell>
          <cell r="C987" t="str">
            <v>BAKERSFIELD</v>
          </cell>
          <cell r="D987" t="str">
            <v>SAN FRAN G</v>
          </cell>
          <cell r="E987" t="str">
            <v>TWISSELMAN</v>
          </cell>
        </row>
        <row r="988">
          <cell r="A988" t="str">
            <v>ESQUON</v>
          </cell>
          <cell r="C988" t="str">
            <v>BAKERSFIELD</v>
          </cell>
          <cell r="D988" t="str">
            <v>MADISON</v>
          </cell>
          <cell r="E988" t="str">
            <v>TWISSELMAN</v>
          </cell>
        </row>
        <row r="989">
          <cell r="A989" t="str">
            <v>GALLO</v>
          </cell>
          <cell r="C989" t="str">
            <v>BAKERSFIELD</v>
          </cell>
          <cell r="D989" t="str">
            <v>LOS MOLINOS</v>
          </cell>
          <cell r="E989" t="str">
            <v>TWISSELMAN</v>
          </cell>
        </row>
        <row r="990">
          <cell r="A990" t="str">
            <v>SAN BERNARD</v>
          </cell>
          <cell r="C990" t="str">
            <v>BAKERSFIELD</v>
          </cell>
          <cell r="D990" t="str">
            <v>LOS MOLINOS</v>
          </cell>
          <cell r="E990" t="str">
            <v>TWISSELMAN</v>
          </cell>
        </row>
        <row r="991">
          <cell r="A991" t="str">
            <v>SAN BERNARD</v>
          </cell>
          <cell r="C991" t="str">
            <v>BAKERSFIELD</v>
          </cell>
          <cell r="D991" t="str">
            <v>JACINTO</v>
          </cell>
          <cell r="E991" t="str">
            <v>TWISSELMAN</v>
          </cell>
        </row>
        <row r="992">
          <cell r="A992" t="str">
            <v>GREENBRAE</v>
          </cell>
          <cell r="C992" t="str">
            <v>BAKERSFIELD</v>
          </cell>
          <cell r="D992" t="str">
            <v>JACINTO</v>
          </cell>
          <cell r="E992" t="str">
            <v>TWISSELMAN</v>
          </cell>
        </row>
        <row r="993">
          <cell r="A993" t="str">
            <v>HAYWARD O</v>
          </cell>
          <cell r="C993" t="str">
            <v>BAKERSFIELD</v>
          </cell>
          <cell r="D993" t="str">
            <v>ANTLER</v>
          </cell>
          <cell r="E993" t="str">
            <v>TWISSELMAN</v>
          </cell>
        </row>
        <row r="994">
          <cell r="A994" t="str">
            <v>INDUSTRIAL ACRES</v>
          </cell>
          <cell r="C994" t="str">
            <v>BAKERSFIELD</v>
          </cell>
          <cell r="D994" t="str">
            <v>ANTLER</v>
          </cell>
          <cell r="E994" t="str">
            <v>LOUISE</v>
          </cell>
        </row>
        <row r="995">
          <cell r="A995" t="str">
            <v>KIRKER</v>
          </cell>
          <cell r="C995" t="str">
            <v>BAKERSFIELD</v>
          </cell>
          <cell r="D995" t="str">
            <v>HIGHLANDS</v>
          </cell>
          <cell r="E995" t="str">
            <v>LOUISE</v>
          </cell>
        </row>
        <row r="996">
          <cell r="A996" t="str">
            <v>KONOCTI</v>
          </cell>
          <cell r="C996" t="str">
            <v>BAKERSFIELD</v>
          </cell>
          <cell r="D996" t="str">
            <v>HIGHLANDS</v>
          </cell>
          <cell r="E996" t="str">
            <v>TWISSELMAN</v>
          </cell>
        </row>
        <row r="997">
          <cell r="A997" t="str">
            <v>LAS POSITAS</v>
          </cell>
          <cell r="C997" t="str">
            <v>BAKERSFIELD</v>
          </cell>
          <cell r="D997" t="str">
            <v>PINEDALE</v>
          </cell>
          <cell r="E997" t="str">
            <v>MARTELL</v>
          </cell>
        </row>
        <row r="998">
          <cell r="A998" t="str">
            <v>LOS COCHES</v>
          </cell>
          <cell r="C998" t="str">
            <v>BANGOR</v>
          </cell>
          <cell r="D998" t="str">
            <v>PINEDALE</v>
          </cell>
          <cell r="E998" t="str">
            <v>TWISSELMAN</v>
          </cell>
        </row>
        <row r="999">
          <cell r="A999" t="str">
            <v>MALAGA</v>
          </cell>
          <cell r="C999" t="str">
            <v>BASALT</v>
          </cell>
          <cell r="D999" t="str">
            <v>SAN FRAN F (MARINA)</v>
          </cell>
          <cell r="E999" t="str">
            <v>TWISSELMAN</v>
          </cell>
        </row>
        <row r="1000">
          <cell r="A1000" t="str">
            <v>MANTECA</v>
          </cell>
          <cell r="C1000" t="str">
            <v>BASALT</v>
          </cell>
          <cell r="D1000" t="str">
            <v>PENRYN</v>
          </cell>
          <cell r="E1000" t="str">
            <v>PINE GROVE</v>
          </cell>
        </row>
        <row r="1001">
          <cell r="A1001" t="str">
            <v>MAPLE CREEK</v>
          </cell>
          <cell r="C1001" t="str">
            <v>BANTA</v>
          </cell>
          <cell r="D1001" t="str">
            <v>PARLIER</v>
          </cell>
          <cell r="E1001" t="str">
            <v>TWISSELMAN</v>
          </cell>
        </row>
        <row r="1002">
          <cell r="A1002" t="str">
            <v>MARIPOSA</v>
          </cell>
          <cell r="C1002" t="str">
            <v>BANTA</v>
          </cell>
          <cell r="D1002" t="str">
            <v>TRES VIAS</v>
          </cell>
          <cell r="E1002" t="str">
            <v>BERRENDA A</v>
          </cell>
        </row>
        <row r="1003">
          <cell r="A1003" t="str">
            <v>MERCY SPRINGS</v>
          </cell>
          <cell r="C1003" t="str">
            <v>BAY MEADOWS</v>
          </cell>
          <cell r="D1003" t="str">
            <v>TRES VIAS</v>
          </cell>
          <cell r="E1003" t="str">
            <v>HIGGINS</v>
          </cell>
        </row>
        <row r="1004">
          <cell r="A1004" t="str">
            <v>MILLBRAE</v>
          </cell>
          <cell r="C1004" t="str">
            <v>BAY MEADOWS</v>
          </cell>
          <cell r="D1004" t="str">
            <v>VACA DIXON</v>
          </cell>
          <cell r="E1004" t="str">
            <v>LINCOLN</v>
          </cell>
        </row>
        <row r="1005">
          <cell r="A1005" t="str">
            <v>MONARCH</v>
          </cell>
          <cell r="C1005" t="str">
            <v>BAY MEADOWS</v>
          </cell>
          <cell r="D1005" t="str">
            <v>VACA DIXON</v>
          </cell>
          <cell r="E1005" t="str">
            <v>WHITMORE</v>
          </cell>
        </row>
        <row r="1006">
          <cell r="A1006" t="str">
            <v>MONTEREY</v>
          </cell>
          <cell r="C1006" t="str">
            <v>BELLE HAVEN</v>
          </cell>
          <cell r="D1006" t="str">
            <v>AIRWAYS</v>
          </cell>
          <cell r="E1006" t="str">
            <v>WHITMORE</v>
          </cell>
        </row>
        <row r="1007">
          <cell r="A1007" t="str">
            <v>MORGAN HILL</v>
          </cell>
          <cell r="C1007" t="str">
            <v>BELLE HAVEN</v>
          </cell>
          <cell r="D1007" t="str">
            <v>AIRWAYS</v>
          </cell>
          <cell r="E1007" t="str">
            <v>WHITMORE</v>
          </cell>
        </row>
        <row r="1008">
          <cell r="A1008" t="str">
            <v>MT EDEN</v>
          </cell>
          <cell r="C1008" t="str">
            <v>BELLE HAVEN</v>
          </cell>
          <cell r="D1008" t="str">
            <v>AIRWAYS</v>
          </cell>
          <cell r="E1008" t="str">
            <v>WHITMORE</v>
          </cell>
        </row>
        <row r="1009">
          <cell r="A1009" t="str">
            <v>NAVY SCHOOL</v>
          </cell>
          <cell r="C1009" t="str">
            <v>BELLE HAVEN</v>
          </cell>
          <cell r="D1009" t="str">
            <v>AIRWAYS</v>
          </cell>
          <cell r="E1009" t="str">
            <v>MCARTHUR</v>
          </cell>
        </row>
        <row r="1010">
          <cell r="A1010" t="str">
            <v>NORTH BRANCH</v>
          </cell>
          <cell r="C1010" t="str">
            <v>BELLE HAVEN</v>
          </cell>
          <cell r="D1010" t="str">
            <v>AIRWAYS</v>
          </cell>
          <cell r="E1010" t="str">
            <v>MCARTHUR</v>
          </cell>
        </row>
        <row r="1011">
          <cell r="A1011" t="str">
            <v>NOVATO</v>
          </cell>
          <cell r="C1011" t="str">
            <v>BELLE HAVEN</v>
          </cell>
          <cell r="D1011" t="str">
            <v>AIRWAYS</v>
          </cell>
          <cell r="E1011" t="str">
            <v>MCARTHUR</v>
          </cell>
        </row>
        <row r="1012">
          <cell r="A1012" t="str">
            <v>OAK PARK</v>
          </cell>
          <cell r="C1012" t="str">
            <v>BELLE HAVEN</v>
          </cell>
          <cell r="D1012" t="str">
            <v>AIRWAYS</v>
          </cell>
          <cell r="E1012" t="str">
            <v>MCARTHUR</v>
          </cell>
        </row>
        <row r="1013">
          <cell r="A1013" t="str">
            <v>OIL FIELDS</v>
          </cell>
          <cell r="C1013" t="str">
            <v>BELLEVUE</v>
          </cell>
          <cell r="D1013" t="str">
            <v>AIRWAYS</v>
          </cell>
          <cell r="E1013" t="str">
            <v>MCARTHUR</v>
          </cell>
        </row>
        <row r="1014">
          <cell r="A1014" t="str">
            <v>PARSONS</v>
          </cell>
          <cell r="C1014" t="str">
            <v>BELLEVUE</v>
          </cell>
          <cell r="D1014" t="str">
            <v>AIRWAYS</v>
          </cell>
          <cell r="E1014" t="str">
            <v>MCARTHUR</v>
          </cell>
        </row>
        <row r="1015">
          <cell r="A1015" t="str">
            <v>PEASE</v>
          </cell>
          <cell r="C1015" t="str">
            <v>BELLEVUE</v>
          </cell>
          <cell r="D1015" t="str">
            <v>PETALUMA C</v>
          </cell>
          <cell r="E1015" t="str">
            <v>MCARTHUR</v>
          </cell>
        </row>
        <row r="1016">
          <cell r="A1016" t="str">
            <v>PETALUMA C</v>
          </cell>
          <cell r="C1016" t="str">
            <v>BELLEVUE</v>
          </cell>
          <cell r="D1016" t="str">
            <v>NARROWS</v>
          </cell>
          <cell r="E1016" t="str">
            <v>MCARTHUR</v>
          </cell>
        </row>
        <row r="1017">
          <cell r="A1017" t="str">
            <v>RECLAMATION DIST#2047</v>
          </cell>
          <cell r="C1017" t="str">
            <v>BERESFORD</v>
          </cell>
          <cell r="D1017" t="str">
            <v>SHINGLE SPRINGS</v>
          </cell>
          <cell r="E1017" t="str">
            <v>MCARTHUR</v>
          </cell>
        </row>
        <row r="1018">
          <cell r="A1018" t="str">
            <v>SAN BRUNO</v>
          </cell>
          <cell r="C1018" t="str">
            <v>BERESFORD</v>
          </cell>
          <cell r="D1018" t="str">
            <v>SHINGLE SPRINGS</v>
          </cell>
          <cell r="E1018" t="str">
            <v>MCARTHUR</v>
          </cell>
        </row>
        <row r="1019">
          <cell r="A1019" t="str">
            <v>SAN LEANDRO U</v>
          </cell>
          <cell r="C1019" t="str">
            <v>BERESFORD</v>
          </cell>
          <cell r="D1019" t="str">
            <v>MANCHESTER</v>
          </cell>
          <cell r="E1019" t="str">
            <v>RISING RIVER</v>
          </cell>
        </row>
        <row r="1020">
          <cell r="A1020" t="str">
            <v>SAN MATEO</v>
          </cell>
          <cell r="C1020" t="str">
            <v>BERESFORD</v>
          </cell>
          <cell r="D1020" t="str">
            <v>WILLIAMS</v>
          </cell>
          <cell r="E1020" t="str">
            <v>RISING RIVER</v>
          </cell>
        </row>
        <row r="1021">
          <cell r="A1021" t="str">
            <v>SERRAMONTE</v>
          </cell>
          <cell r="C1021" t="str">
            <v>BERESFORD</v>
          </cell>
          <cell r="D1021" t="str">
            <v>WILLIAMS</v>
          </cell>
          <cell r="E1021" t="str">
            <v>RISING RIVER</v>
          </cell>
        </row>
        <row r="1022">
          <cell r="A1022" t="str">
            <v>SILVERADO</v>
          </cell>
          <cell r="C1022" t="str">
            <v>BELMONT</v>
          </cell>
          <cell r="D1022" t="str">
            <v>LUCERNE</v>
          </cell>
          <cell r="E1022" t="str">
            <v>BURNEY</v>
          </cell>
        </row>
        <row r="1023">
          <cell r="A1023" t="str">
            <v>SIXTH AVE</v>
          </cell>
          <cell r="C1023" t="str">
            <v>BELMONT</v>
          </cell>
          <cell r="D1023" t="str">
            <v>DEL MAR</v>
          </cell>
          <cell r="E1023" t="str">
            <v>BURNEY</v>
          </cell>
        </row>
        <row r="1024">
          <cell r="A1024" t="str">
            <v>SAUSALITO</v>
          </cell>
          <cell r="C1024" t="str">
            <v>BELMONT</v>
          </cell>
          <cell r="D1024" t="str">
            <v>DEL MAR</v>
          </cell>
          <cell r="E1024" t="str">
            <v>BURNEY</v>
          </cell>
        </row>
        <row r="1025">
          <cell r="A1025" t="str">
            <v>STELLING</v>
          </cell>
          <cell r="C1025" t="str">
            <v>BEN LOMOND</v>
          </cell>
          <cell r="D1025" t="str">
            <v>DEL MAR</v>
          </cell>
          <cell r="E1025" t="str">
            <v>BURNEY</v>
          </cell>
        </row>
        <row r="1026">
          <cell r="A1026" t="str">
            <v>SAUSALITO</v>
          </cell>
          <cell r="C1026" t="str">
            <v>DOS PALOS</v>
          </cell>
          <cell r="D1026" t="str">
            <v>DEL MAR</v>
          </cell>
          <cell r="E1026" t="str">
            <v>BURNEY</v>
          </cell>
        </row>
        <row r="1027">
          <cell r="A1027" t="str">
            <v>STONE CORRAL</v>
          </cell>
          <cell r="C1027" t="str">
            <v>DOS PALOS</v>
          </cell>
          <cell r="D1027" t="str">
            <v>WHEATLAND</v>
          </cell>
          <cell r="E1027" t="str">
            <v>BURNEY</v>
          </cell>
        </row>
        <row r="1028">
          <cell r="A1028" t="str">
            <v>SAUSALITO</v>
          </cell>
          <cell r="C1028" t="str">
            <v>BIG LAGOON</v>
          </cell>
          <cell r="D1028" t="str">
            <v>WHEATLAND</v>
          </cell>
          <cell r="E1028" t="str">
            <v>BURNEY</v>
          </cell>
        </row>
        <row r="1029">
          <cell r="A1029" t="str">
            <v>TASSAJARA</v>
          </cell>
          <cell r="C1029" t="str">
            <v>BIG MEADOWS</v>
          </cell>
          <cell r="D1029" t="str">
            <v>LIVE OAK</v>
          </cell>
          <cell r="E1029" t="str">
            <v>BURNEY</v>
          </cell>
        </row>
        <row r="1030">
          <cell r="A1030" t="str">
            <v>UKIAH</v>
          </cell>
          <cell r="C1030" t="str">
            <v>BIOLA</v>
          </cell>
          <cell r="D1030" t="str">
            <v>LIVE OAK</v>
          </cell>
          <cell r="E1030" t="str">
            <v>BURNEY</v>
          </cell>
        </row>
        <row r="1031">
          <cell r="A1031" t="str">
            <v>VASCO</v>
          </cell>
          <cell r="C1031" t="str">
            <v>BIOLA</v>
          </cell>
          <cell r="D1031" t="str">
            <v>SAN FRAN Z (EMBARCADERO)</v>
          </cell>
          <cell r="E1031" t="str">
            <v>BURNEY</v>
          </cell>
        </row>
        <row r="1032">
          <cell r="A1032" t="str">
            <v>WESTLAKE</v>
          </cell>
          <cell r="C1032" t="str">
            <v>BIOLA</v>
          </cell>
          <cell r="D1032" t="str">
            <v>SAN FRAN Z (EMBARCADERO)</v>
          </cell>
          <cell r="E1032" t="str">
            <v>COALINGA #2</v>
          </cell>
        </row>
        <row r="1033">
          <cell r="A1033" t="str">
            <v>WILKINS SLOUGH</v>
          </cell>
          <cell r="C1033" t="str">
            <v>BIG RIVER</v>
          </cell>
          <cell r="D1033" t="str">
            <v>DIXON LANDING</v>
          </cell>
          <cell r="E1033" t="str">
            <v>COALINGA #2</v>
          </cell>
        </row>
        <row r="1034">
          <cell r="A1034" t="str">
            <v>WILLOWS A</v>
          </cell>
          <cell r="C1034" t="str">
            <v>BELL</v>
          </cell>
          <cell r="D1034" t="str">
            <v>GARBERVILLE</v>
          </cell>
          <cell r="E1034" t="str">
            <v>COALINGA #2</v>
          </cell>
        </row>
        <row r="1035">
          <cell r="A1035" t="str">
            <v>SHADY GLEN</v>
          </cell>
          <cell r="C1035" t="str">
            <v>BELL</v>
          </cell>
          <cell r="D1035" t="str">
            <v>PLUMAS</v>
          </cell>
          <cell r="E1035" t="str">
            <v>COALINGA #2</v>
          </cell>
        </row>
        <row r="1036">
          <cell r="A1036" t="str">
            <v>SHADY GLEN</v>
          </cell>
          <cell r="C1036" t="str">
            <v>BANK OF AMERICA</v>
          </cell>
          <cell r="D1036" t="str">
            <v>MCDONALD ISLAND</v>
          </cell>
          <cell r="E1036" t="str">
            <v>COALINGA #2</v>
          </cell>
        </row>
        <row r="1037">
          <cell r="A1037" t="str">
            <v>SHADY GLEN</v>
          </cell>
          <cell r="C1037" t="str">
            <v>BOGUE</v>
          </cell>
          <cell r="D1037" t="str">
            <v>EIGHT MILE</v>
          </cell>
          <cell r="E1037" t="str">
            <v>COALINGA #2</v>
          </cell>
        </row>
        <row r="1038">
          <cell r="A1038" t="str">
            <v>SHINGLE SPRINGS</v>
          </cell>
          <cell r="C1038" t="str">
            <v>BOGUE</v>
          </cell>
          <cell r="D1038" t="str">
            <v>EIGHT MILE</v>
          </cell>
          <cell r="E1038" t="str">
            <v>COALINGA #2</v>
          </cell>
        </row>
        <row r="1039">
          <cell r="A1039" t="str">
            <v>SHREDDER</v>
          </cell>
          <cell r="C1039" t="str">
            <v>BRITTON</v>
          </cell>
          <cell r="D1039" t="str">
            <v>VIERRA</v>
          </cell>
          <cell r="E1039" t="str">
            <v>COALINGA #2</v>
          </cell>
        </row>
        <row r="1040">
          <cell r="A1040" t="str">
            <v>SHREDDER</v>
          </cell>
          <cell r="C1040" t="str">
            <v>BRITTON</v>
          </cell>
          <cell r="D1040" t="str">
            <v>VIERRA</v>
          </cell>
          <cell r="E1040" t="str">
            <v>COALINGA #2</v>
          </cell>
        </row>
        <row r="1041">
          <cell r="A1041" t="str">
            <v>SAN FRAN P(HUNTERS POINT)</v>
          </cell>
          <cell r="C1041" t="str">
            <v>BRITTON</v>
          </cell>
          <cell r="D1041" t="str">
            <v>VIERRA</v>
          </cell>
          <cell r="E1041" t="str">
            <v>COALINGA #2</v>
          </cell>
        </row>
        <row r="1042">
          <cell r="A1042" t="str">
            <v>SAN FRAN Z (EMBARCADERO)</v>
          </cell>
          <cell r="C1042" t="str">
            <v>BRITTON</v>
          </cell>
          <cell r="D1042" t="str">
            <v>VIERRA</v>
          </cell>
          <cell r="E1042" t="str">
            <v>COALINGA #2</v>
          </cell>
        </row>
        <row r="1043">
          <cell r="A1043" t="str">
            <v>ALPINE</v>
          </cell>
          <cell r="C1043" t="str">
            <v>BRITTON</v>
          </cell>
          <cell r="D1043" t="str">
            <v>WEST FRESNO</v>
          </cell>
          <cell r="E1043" t="str">
            <v>COALINGA #2</v>
          </cell>
        </row>
        <row r="1044">
          <cell r="A1044" t="str">
            <v>ANNAPOLIS</v>
          </cell>
          <cell r="C1044" t="str">
            <v>BRITTON</v>
          </cell>
          <cell r="D1044" t="str">
            <v>SARATOGA</v>
          </cell>
          <cell r="E1044" t="str">
            <v>COALINGA #2</v>
          </cell>
        </row>
        <row r="1045">
          <cell r="A1045" t="str">
            <v>BARTON</v>
          </cell>
          <cell r="C1045" t="str">
            <v>BRITTON</v>
          </cell>
          <cell r="D1045" t="str">
            <v>SARATOGA</v>
          </cell>
          <cell r="E1045" t="str">
            <v>COALINGA #2</v>
          </cell>
        </row>
        <row r="1046">
          <cell r="A1046" t="str">
            <v>BELLE HAVEN</v>
          </cell>
          <cell r="C1046" t="str">
            <v>BRITTON</v>
          </cell>
          <cell r="D1046" t="str">
            <v>CHARCA</v>
          </cell>
          <cell r="E1046" t="str">
            <v>COALINGA #2</v>
          </cell>
        </row>
        <row r="1047">
          <cell r="A1047" t="str">
            <v>BELLRIDGE 1A</v>
          </cell>
          <cell r="C1047" t="str">
            <v>BRITTON</v>
          </cell>
          <cell r="D1047" t="str">
            <v>SAN FRAN L</v>
          </cell>
          <cell r="E1047" t="str">
            <v>COALINGA #2</v>
          </cell>
        </row>
        <row r="1048">
          <cell r="A1048" t="str">
            <v>BORONDA</v>
          </cell>
          <cell r="C1048" t="str">
            <v>BRITTON</v>
          </cell>
          <cell r="D1048" t="str">
            <v>GANSNER</v>
          </cell>
          <cell r="E1048" t="str">
            <v>COALINGA #2</v>
          </cell>
        </row>
        <row r="1049">
          <cell r="A1049" t="str">
            <v>BURNEY</v>
          </cell>
          <cell r="C1049" t="str">
            <v>BROOKSIDE</v>
          </cell>
          <cell r="D1049" t="str">
            <v>GRAND ISLAND</v>
          </cell>
          <cell r="E1049" t="str">
            <v>COALINGA #2</v>
          </cell>
        </row>
        <row r="1050">
          <cell r="A1050" t="str">
            <v>CAMPHORA</v>
          </cell>
          <cell r="C1050" t="str">
            <v>BARTON</v>
          </cell>
          <cell r="D1050" t="str">
            <v>GRAND ISLAND</v>
          </cell>
          <cell r="E1050" t="str">
            <v>COALINGA #2</v>
          </cell>
        </row>
        <row r="1051">
          <cell r="A1051" t="str">
            <v>CATLETT</v>
          </cell>
          <cell r="C1051" t="str">
            <v>BARTON</v>
          </cell>
          <cell r="D1051" t="str">
            <v>WEST FRESNO</v>
          </cell>
          <cell r="E1051" t="str">
            <v>COALINGA #2</v>
          </cell>
        </row>
        <row r="1052">
          <cell r="A1052" t="e">
            <v>#VALUE!</v>
          </cell>
          <cell r="C1052" t="str">
            <v>BARTON</v>
          </cell>
          <cell r="D1052" t="str">
            <v>MAGUNDEN</v>
          </cell>
          <cell r="E1052" t="str">
            <v>LOST HILLS</v>
          </cell>
        </row>
        <row r="1053">
          <cell r="A1053" t="e">
            <v>#VALUE!</v>
          </cell>
          <cell r="C1053" t="str">
            <v>BARTON</v>
          </cell>
          <cell r="D1053" t="str">
            <v>MAGUNDEN</v>
          </cell>
          <cell r="E1053" t="str">
            <v>LOST HILLS</v>
          </cell>
        </row>
        <row r="1054">
          <cell r="A1054" t="e">
            <v>#VALUE!</v>
          </cell>
          <cell r="C1054" t="str">
            <v>BARTON</v>
          </cell>
          <cell r="D1054" t="str">
            <v>DELEVAN</v>
          </cell>
          <cell r="E1054" t="str">
            <v>LOST HILLS</v>
          </cell>
        </row>
        <row r="1055">
          <cell r="A1055" t="str">
            <v>CORNING</v>
          </cell>
          <cell r="C1055" t="str">
            <v>BARTON</v>
          </cell>
          <cell r="D1055" t="str">
            <v>DELEVAN</v>
          </cell>
          <cell r="E1055" t="str">
            <v>JACOBS CORNER</v>
          </cell>
        </row>
        <row r="1056">
          <cell r="A1056" t="str">
            <v>COUNTRY CLUB</v>
          </cell>
          <cell r="C1056" t="str">
            <v>BARTON</v>
          </cell>
          <cell r="D1056" t="str">
            <v>BARTON</v>
          </cell>
          <cell r="E1056" t="str">
            <v>JACOBS CORNER</v>
          </cell>
        </row>
        <row r="1057">
          <cell r="A1057" t="str">
            <v>DEL MAR</v>
          </cell>
          <cell r="C1057" t="str">
            <v>BARTON</v>
          </cell>
          <cell r="D1057" t="str">
            <v>PASO ROBLES</v>
          </cell>
          <cell r="E1057" t="str">
            <v>JACOBS CORNER</v>
          </cell>
        </row>
        <row r="1058">
          <cell r="A1058" t="str">
            <v>ESTUDILLO</v>
          </cell>
          <cell r="C1058" t="str">
            <v>BARTON</v>
          </cell>
          <cell r="D1058" t="str">
            <v>PASO ROBLES</v>
          </cell>
          <cell r="E1058" t="str">
            <v>JACOBS CORNER</v>
          </cell>
        </row>
        <row r="1059">
          <cell r="A1059" t="str">
            <v>GABILAN</v>
          </cell>
          <cell r="C1059" t="str">
            <v>BARTON</v>
          </cell>
          <cell r="D1059" t="str">
            <v>PASO ROBLES</v>
          </cell>
          <cell r="E1059" t="str">
            <v>JACOBS CORNER</v>
          </cell>
        </row>
        <row r="1060">
          <cell r="A1060" t="str">
            <v>GERBER</v>
          </cell>
          <cell r="C1060" t="str">
            <v>BARTON</v>
          </cell>
          <cell r="D1060" t="str">
            <v>PASO ROBLES</v>
          </cell>
          <cell r="E1060" t="str">
            <v>JACOBS CORNER</v>
          </cell>
        </row>
        <row r="1061">
          <cell r="A1061" t="str">
            <v>GEYSERVILLE</v>
          </cell>
          <cell r="C1061" t="str">
            <v>BARTON</v>
          </cell>
          <cell r="D1061" t="str">
            <v>CHARCA</v>
          </cell>
          <cell r="E1061" t="str">
            <v>JACOBS CORNER</v>
          </cell>
        </row>
        <row r="1062">
          <cell r="A1062" t="str">
            <v>GUALALA</v>
          </cell>
          <cell r="C1062" t="str">
            <v>BARTON</v>
          </cell>
          <cell r="D1062" t="str">
            <v>VASONA</v>
          </cell>
          <cell r="E1062" t="str">
            <v>JACOBS CORNER</v>
          </cell>
        </row>
        <row r="1063">
          <cell r="A1063" t="str">
            <v>HARDING</v>
          </cell>
          <cell r="C1063" t="str">
            <v>BRUNSWICK</v>
          </cell>
          <cell r="D1063" t="str">
            <v>VASONA</v>
          </cell>
          <cell r="E1063" t="str">
            <v>JACOBS CORNER</v>
          </cell>
        </row>
        <row r="1064">
          <cell r="A1064" t="str">
            <v>SAN JOSE A</v>
          </cell>
          <cell r="C1064" t="str">
            <v>BRUNSWICK</v>
          </cell>
          <cell r="D1064" t="str">
            <v>VASONA</v>
          </cell>
          <cell r="E1064" t="str">
            <v>JACOBS CORNER</v>
          </cell>
        </row>
        <row r="1065">
          <cell r="A1065" t="str">
            <v>SAN JOSE A</v>
          </cell>
          <cell r="C1065" t="str">
            <v>BRUNSWICK</v>
          </cell>
          <cell r="D1065" t="str">
            <v>FIGARDEN</v>
          </cell>
          <cell r="E1065" t="str">
            <v>JACOBS CORNER</v>
          </cell>
        </row>
        <row r="1066">
          <cell r="A1066" t="str">
            <v>SAN JOSE A</v>
          </cell>
          <cell r="C1066" t="str">
            <v>BROWNS VALLEY</v>
          </cell>
          <cell r="D1066" t="str">
            <v>FIGARDEN</v>
          </cell>
          <cell r="E1066" t="str">
            <v>JACOBS CORNER</v>
          </cell>
        </row>
        <row r="1067">
          <cell r="A1067" t="str">
            <v>IONE</v>
          </cell>
          <cell r="C1067" t="str">
            <v>BUENA VISTA</v>
          </cell>
          <cell r="D1067" t="str">
            <v>7TH STANDARD</v>
          </cell>
          <cell r="E1067" t="str">
            <v>JACOBS CORNER</v>
          </cell>
        </row>
        <row r="1068">
          <cell r="A1068" t="str">
            <v>SAN JOSE B</v>
          </cell>
          <cell r="C1068" t="str">
            <v>BUELLTON</v>
          </cell>
          <cell r="D1068" t="str">
            <v>7TH STANDARD</v>
          </cell>
          <cell r="E1068" t="str">
            <v>JACOBS CORNER</v>
          </cell>
        </row>
        <row r="1069">
          <cell r="A1069" t="str">
            <v>MARSH</v>
          </cell>
          <cell r="C1069" t="str">
            <v>BULLARD</v>
          </cell>
          <cell r="D1069" t="str">
            <v>7TH STANDARD</v>
          </cell>
          <cell r="E1069" t="str">
            <v>JACOBS CORNER</v>
          </cell>
        </row>
        <row r="1070">
          <cell r="A1070" t="str">
            <v>SAN BRUNO</v>
          </cell>
          <cell r="C1070" t="str">
            <v>BULLARD</v>
          </cell>
          <cell r="D1070" t="str">
            <v>ARCATA</v>
          </cell>
          <cell r="E1070" t="str">
            <v>JACOBS CORNER</v>
          </cell>
        </row>
        <row r="1071">
          <cell r="A1071" t="str">
            <v>MONTAGUE</v>
          </cell>
          <cell r="C1071" t="str">
            <v>BULLARD</v>
          </cell>
          <cell r="D1071" t="str">
            <v>ARCATA</v>
          </cell>
          <cell r="E1071" t="str">
            <v>BOSWELL</v>
          </cell>
        </row>
        <row r="1072">
          <cell r="A1072" t="str">
            <v>SAN BRUNO</v>
          </cell>
          <cell r="C1072" t="str">
            <v>BULLARD</v>
          </cell>
          <cell r="D1072" t="str">
            <v>ARCATA</v>
          </cell>
          <cell r="E1072" t="str">
            <v>BOSWELL</v>
          </cell>
        </row>
        <row r="1073">
          <cell r="A1073" t="str">
            <v>SAN CARLOS</v>
          </cell>
          <cell r="C1073" t="str">
            <v>BULLARD</v>
          </cell>
          <cell r="D1073" t="str">
            <v>ARCATA</v>
          </cell>
          <cell r="E1073" t="str">
            <v>BOSWELL</v>
          </cell>
        </row>
        <row r="1074">
          <cell r="A1074" t="str">
            <v>OAKLAND D</v>
          </cell>
          <cell r="C1074" t="str">
            <v>BULLARD</v>
          </cell>
          <cell r="D1074" t="str">
            <v>MIDDLETOWN</v>
          </cell>
          <cell r="E1074" t="str">
            <v>BOSWELL</v>
          </cell>
        </row>
        <row r="1075">
          <cell r="A1075" t="str">
            <v>OIL FIELDS</v>
          </cell>
          <cell r="C1075" t="str">
            <v>CALISTOGA</v>
          </cell>
          <cell r="D1075" t="str">
            <v>BAIR</v>
          </cell>
          <cell r="E1075" t="str">
            <v>BOSWELL</v>
          </cell>
        </row>
        <row r="1076">
          <cell r="A1076" t="str">
            <v>SAN CARLOS</v>
          </cell>
          <cell r="C1076" t="str">
            <v>CALISTOGA</v>
          </cell>
          <cell r="D1076" t="str">
            <v>CHRISTIE</v>
          </cell>
          <cell r="E1076" t="str">
            <v>BOSWELL</v>
          </cell>
        </row>
        <row r="1077">
          <cell r="A1077" t="str">
            <v>OTTER</v>
          </cell>
          <cell r="C1077" t="str">
            <v>CAMPHORA</v>
          </cell>
          <cell r="D1077" t="str">
            <v>BAIR</v>
          </cell>
          <cell r="E1077" t="str">
            <v>CALFLAX</v>
          </cell>
        </row>
        <row r="1078">
          <cell r="A1078" t="str">
            <v>PINE GROVE</v>
          </cell>
          <cell r="C1078" t="str">
            <v>CAPAY</v>
          </cell>
          <cell r="D1078" t="str">
            <v>ZAMORA</v>
          </cell>
          <cell r="E1078" t="str">
            <v>CALFLAX</v>
          </cell>
        </row>
        <row r="1079">
          <cell r="A1079" t="str">
            <v>PINECREST</v>
          </cell>
          <cell r="C1079" t="str">
            <v>CAPAY</v>
          </cell>
          <cell r="D1079" t="str">
            <v>ZAMORA</v>
          </cell>
          <cell r="E1079" t="str">
            <v>CALFLAX</v>
          </cell>
        </row>
        <row r="1080">
          <cell r="A1080" t="str">
            <v>SNEATH LANE</v>
          </cell>
          <cell r="C1080" t="str">
            <v>CARNERAS</v>
          </cell>
          <cell r="D1080" t="str">
            <v>ZAMORA</v>
          </cell>
          <cell r="E1080" t="str">
            <v>CALFLAX</v>
          </cell>
        </row>
        <row r="1081">
          <cell r="A1081" t="str">
            <v>SNEATH LANE</v>
          </cell>
          <cell r="C1081" t="str">
            <v>CALAVERAS CEMENT</v>
          </cell>
          <cell r="D1081" t="str">
            <v>SAN RAMON</v>
          </cell>
          <cell r="E1081" t="str">
            <v>CALFLAX</v>
          </cell>
        </row>
        <row r="1082">
          <cell r="A1082" t="str">
            <v>RANDOLPH</v>
          </cell>
          <cell r="C1082" t="str">
            <v>CANAL</v>
          </cell>
          <cell r="D1082" t="str">
            <v>EL PATIO</v>
          </cell>
          <cell r="E1082" t="str">
            <v>CALFLAX</v>
          </cell>
        </row>
        <row r="1083">
          <cell r="A1083" t="str">
            <v>SNEATH LANE</v>
          </cell>
          <cell r="C1083" t="str">
            <v>CANAL</v>
          </cell>
          <cell r="D1083" t="str">
            <v>SAN LEANDRO U</v>
          </cell>
          <cell r="E1083" t="str">
            <v>CALFLAX</v>
          </cell>
        </row>
        <row r="1084">
          <cell r="A1084" t="str">
            <v>AUBURN</v>
          </cell>
          <cell r="C1084" t="str">
            <v>CANAL</v>
          </cell>
          <cell r="D1084" t="str">
            <v>ZAMORA</v>
          </cell>
          <cell r="E1084" t="str">
            <v>CALFLAX</v>
          </cell>
        </row>
        <row r="1085">
          <cell r="A1085" t="str">
            <v>SNEATH LANE</v>
          </cell>
          <cell r="C1085" t="str">
            <v>CAROLANDS</v>
          </cell>
          <cell r="D1085" t="str">
            <v>ZAMORA</v>
          </cell>
          <cell r="E1085" t="str">
            <v>CALFLAX</v>
          </cell>
        </row>
        <row r="1086">
          <cell r="A1086" t="str">
            <v>SAN LUIS #5</v>
          </cell>
          <cell r="C1086" t="str">
            <v>CAROLANDS</v>
          </cell>
          <cell r="D1086" t="str">
            <v>ZAMORA</v>
          </cell>
          <cell r="E1086" t="str">
            <v>CALFLAX</v>
          </cell>
        </row>
        <row r="1087">
          <cell r="A1087" t="str">
            <v>AUBURN</v>
          </cell>
          <cell r="C1087" t="str">
            <v>CALPELLA</v>
          </cell>
          <cell r="D1087" t="str">
            <v>ZAMORA</v>
          </cell>
          <cell r="E1087" t="str">
            <v>CALFLAX</v>
          </cell>
        </row>
        <row r="1088">
          <cell r="A1088" t="str">
            <v>SISQUOC</v>
          </cell>
          <cell r="C1088" t="str">
            <v>CARQUINEZ</v>
          </cell>
          <cell r="D1088" t="str">
            <v>WOODSIDE</v>
          </cell>
          <cell r="E1088" t="str">
            <v>CALFLAX</v>
          </cell>
        </row>
        <row r="1089">
          <cell r="A1089" t="str">
            <v>SONOMA A</v>
          </cell>
          <cell r="C1089" t="str">
            <v>CONTRA COSTA</v>
          </cell>
          <cell r="D1089" t="str">
            <v>WOODSIDE</v>
          </cell>
          <cell r="E1089" t="str">
            <v>CALFLAX</v>
          </cell>
        </row>
        <row r="1090">
          <cell r="A1090" t="str">
            <v>STAGG</v>
          </cell>
          <cell r="C1090" t="str">
            <v>CONTRA COSTA</v>
          </cell>
          <cell r="D1090" t="str">
            <v>MESA</v>
          </cell>
          <cell r="E1090" t="str">
            <v>CALFLAX</v>
          </cell>
        </row>
        <row r="1091">
          <cell r="A1091" t="str">
            <v>STELLING</v>
          </cell>
          <cell r="C1091" t="str">
            <v>CONTRA COSTA</v>
          </cell>
          <cell r="D1091" t="str">
            <v>MESA</v>
          </cell>
          <cell r="E1091" t="str">
            <v>CALFLAX</v>
          </cell>
        </row>
        <row r="1092">
          <cell r="A1092" t="str">
            <v>STILLWATER</v>
          </cell>
          <cell r="C1092" t="str">
            <v>CONTRA COSTA</v>
          </cell>
          <cell r="D1092" t="str">
            <v>MESA</v>
          </cell>
          <cell r="E1092" t="str">
            <v>CALFLAX</v>
          </cell>
        </row>
        <row r="1093">
          <cell r="A1093" t="str">
            <v>STOCKTON A</v>
          </cell>
          <cell r="C1093" t="str">
            <v>CEDAR CREEK</v>
          </cell>
          <cell r="D1093" t="str">
            <v>STROUD</v>
          </cell>
          <cell r="E1093" t="str">
            <v>CALFLAX</v>
          </cell>
        </row>
        <row r="1094">
          <cell r="A1094" t="str">
            <v>TERMINOUS</v>
          </cell>
          <cell r="C1094" t="str">
            <v>CRESCENT MILLS</v>
          </cell>
          <cell r="D1094" t="str">
            <v>STROUD</v>
          </cell>
          <cell r="E1094" t="str">
            <v>CALFLAX</v>
          </cell>
        </row>
        <row r="1095">
          <cell r="A1095" t="str">
            <v>TYLER</v>
          </cell>
          <cell r="C1095" t="str">
            <v>CHEROKEE</v>
          </cell>
          <cell r="D1095" t="str">
            <v>CASSIDY</v>
          </cell>
          <cell r="E1095" t="str">
            <v>CALFLAX</v>
          </cell>
        </row>
        <row r="1096">
          <cell r="A1096" t="str">
            <v>VALLECITOS</v>
          </cell>
          <cell r="C1096" t="str">
            <v>CHEROKEE</v>
          </cell>
          <cell r="D1096" t="str">
            <v>CASSIDY</v>
          </cell>
          <cell r="E1096" t="str">
            <v>CALFLAX</v>
          </cell>
        </row>
        <row r="1097">
          <cell r="A1097" t="str">
            <v>VALLEY HOME</v>
          </cell>
          <cell r="C1097" t="str">
            <v>CHALLENGE</v>
          </cell>
          <cell r="D1097" t="str">
            <v>JARVIS</v>
          </cell>
          <cell r="E1097" t="str">
            <v>LEMOORE</v>
          </cell>
        </row>
        <row r="1098">
          <cell r="A1098" t="str">
            <v>VASCO</v>
          </cell>
          <cell r="C1098" t="str">
            <v>CHICO A</v>
          </cell>
          <cell r="D1098" t="str">
            <v>DUMBARTON</v>
          </cell>
          <cell r="E1098" t="str">
            <v>LEMOORE</v>
          </cell>
        </row>
        <row r="1099">
          <cell r="A1099" t="str">
            <v>VINA</v>
          </cell>
          <cell r="C1099" t="str">
            <v>CHICO A</v>
          </cell>
          <cell r="D1099" t="str">
            <v>FREMONT</v>
          </cell>
          <cell r="E1099" t="str">
            <v>LEMOORE</v>
          </cell>
        </row>
        <row r="1100">
          <cell r="A1100" t="str">
            <v>WATERSHED</v>
          </cell>
          <cell r="C1100" t="str">
            <v>CHANNEL</v>
          </cell>
          <cell r="D1100" t="str">
            <v>SAN LEANDRO U</v>
          </cell>
          <cell r="E1100" t="str">
            <v>LEMOORE</v>
          </cell>
        </row>
        <row r="1101">
          <cell r="A1101" t="str">
            <v>WATSONVILLE</v>
          </cell>
          <cell r="C1101" t="str">
            <v>CHANNEL</v>
          </cell>
          <cell r="D1101" t="str">
            <v>TULARE LAKE</v>
          </cell>
          <cell r="E1101" t="str">
            <v>LEMOORE</v>
          </cell>
        </row>
        <row r="1102">
          <cell r="A1102" t="str">
            <v>WEBER</v>
          </cell>
          <cell r="C1102" t="str">
            <v>CHOLAME</v>
          </cell>
          <cell r="D1102" t="str">
            <v>TULARE LAKE</v>
          </cell>
          <cell r="E1102" t="str">
            <v>LEMOORE</v>
          </cell>
        </row>
        <row r="1103">
          <cell r="A1103" t="str">
            <v>WESTPARK</v>
          </cell>
          <cell r="C1103" t="str">
            <v>CHICO B</v>
          </cell>
          <cell r="D1103" t="str">
            <v>HAMMER</v>
          </cell>
          <cell r="E1103" t="str">
            <v>LEMOORE</v>
          </cell>
        </row>
        <row r="1104">
          <cell r="A1104" t="str">
            <v>WILLOWS A</v>
          </cell>
          <cell r="C1104" t="str">
            <v>CLARKSVILLE</v>
          </cell>
          <cell r="D1104" t="str">
            <v>HAMMER</v>
          </cell>
          <cell r="E1104" t="str">
            <v>LEMOORE</v>
          </cell>
        </row>
        <row r="1105">
          <cell r="A1105" t="str">
            <v>WOODACRE</v>
          </cell>
          <cell r="C1105" t="str">
            <v>CLARKSVILLE</v>
          </cell>
          <cell r="D1105" t="str">
            <v>LINCOLN</v>
          </cell>
          <cell r="E1105" t="str">
            <v>LEMOORE</v>
          </cell>
        </row>
        <row r="1106">
          <cell r="A1106" t="str">
            <v>CRESCENT MILLS</v>
          </cell>
          <cell r="C1106" t="str">
            <v>CLARKSVILLE</v>
          </cell>
          <cell r="D1106" t="str">
            <v>LINCOLN</v>
          </cell>
          <cell r="E1106" t="str">
            <v>LEMOORE</v>
          </cell>
        </row>
        <row r="1107">
          <cell r="A1107" t="str">
            <v>DIXON LANDING</v>
          </cell>
          <cell r="C1107" t="str">
            <v>CLARKSVILLE</v>
          </cell>
          <cell r="D1107" t="str">
            <v>LINCOLN</v>
          </cell>
          <cell r="E1107" t="str">
            <v>LEMOORE</v>
          </cell>
        </row>
        <row r="1108">
          <cell r="A1108" t="str">
            <v>CHESTER</v>
          </cell>
          <cell r="C1108" t="str">
            <v>CLARKSVILLE</v>
          </cell>
          <cell r="D1108" t="str">
            <v>LINCOLN</v>
          </cell>
          <cell r="E1108" t="str">
            <v>LEMOORE</v>
          </cell>
        </row>
        <row r="1109">
          <cell r="A1109" t="str">
            <v>BARRETT</v>
          </cell>
          <cell r="C1109" t="str">
            <v>CLAYTON</v>
          </cell>
          <cell r="D1109" t="str">
            <v>LINCOLN</v>
          </cell>
          <cell r="E1109" t="str">
            <v>LEMOORE</v>
          </cell>
        </row>
        <row r="1110">
          <cell r="A1110" t="str">
            <v>BANCROFT</v>
          </cell>
          <cell r="C1110" t="str">
            <v>CALIFORNIA AVE</v>
          </cell>
          <cell r="D1110" t="str">
            <v>MCKITTRICK</v>
          </cell>
          <cell r="E1110" t="str">
            <v>LEMOORE</v>
          </cell>
        </row>
        <row r="1111">
          <cell r="A1111" t="str">
            <v>SNEATH LANE</v>
          </cell>
          <cell r="C1111" t="str">
            <v>CALIFORNIA AVE</v>
          </cell>
          <cell r="D1111" t="str">
            <v>MCKITTRICK</v>
          </cell>
          <cell r="E1111" t="str">
            <v>LEMOORE</v>
          </cell>
        </row>
        <row r="1112">
          <cell r="A1112" t="str">
            <v>CANTUA</v>
          </cell>
          <cell r="C1112" t="str">
            <v>CLARK RD</v>
          </cell>
          <cell r="D1112" t="str">
            <v>SCHINDLER</v>
          </cell>
          <cell r="E1112" t="str">
            <v>LEMOORE</v>
          </cell>
        </row>
        <row r="1113">
          <cell r="A1113" t="str">
            <v>ORLAND B</v>
          </cell>
          <cell r="C1113" t="str">
            <v>COLUMBIA HILL</v>
          </cell>
          <cell r="D1113" t="str">
            <v>MCKITTRICK</v>
          </cell>
          <cell r="E1113" t="str">
            <v>LEMOORE</v>
          </cell>
        </row>
        <row r="1114">
          <cell r="A1114" t="str">
            <v>EL CERRITO G</v>
          </cell>
          <cell r="C1114" t="str">
            <v>CLOVERDALE</v>
          </cell>
          <cell r="D1114" t="str">
            <v>MCKITTRICK</v>
          </cell>
          <cell r="E1114" t="str">
            <v>DUMBARTON</v>
          </cell>
        </row>
        <row r="1115">
          <cell r="A1115" t="str">
            <v>EL CERRITO G</v>
          </cell>
          <cell r="C1115" t="str">
            <v>CLAY</v>
          </cell>
          <cell r="D1115" t="str">
            <v>SCHINDLER</v>
          </cell>
          <cell r="E1115" t="str">
            <v>DUMBARTON</v>
          </cell>
        </row>
        <row r="1116">
          <cell r="A1116" t="str">
            <v>CONTRA COSTA</v>
          </cell>
          <cell r="C1116" t="str">
            <v>CLAY</v>
          </cell>
          <cell r="D1116" t="str">
            <v>SANTA MARIA</v>
          </cell>
          <cell r="E1116" t="str">
            <v>DUMBARTON</v>
          </cell>
        </row>
        <row r="1117">
          <cell r="A1117" t="str">
            <v>CONTRA COSTA</v>
          </cell>
          <cell r="C1117" t="str">
            <v>CAMP EVERS</v>
          </cell>
          <cell r="D1117" t="str">
            <v>SAN FRAN X (MISSION)</v>
          </cell>
          <cell r="E1117" t="str">
            <v>GIFFEN</v>
          </cell>
        </row>
        <row r="1118">
          <cell r="A1118" t="str">
            <v>CONTRA COSTA</v>
          </cell>
          <cell r="C1118" t="str">
            <v>CAMP EVERS</v>
          </cell>
          <cell r="D1118" t="str">
            <v>SAN FRAN X (MISSION)</v>
          </cell>
          <cell r="E1118" t="str">
            <v>GIFFEN</v>
          </cell>
        </row>
        <row r="1119">
          <cell r="A1119" t="str">
            <v>SOQUEL</v>
          </cell>
          <cell r="C1119" t="str">
            <v>CAMP EVERS</v>
          </cell>
          <cell r="D1119" t="str">
            <v>LAMONT</v>
          </cell>
          <cell r="E1119" t="str">
            <v>GIFFEN</v>
          </cell>
        </row>
        <row r="1120">
          <cell r="A1120" t="str">
            <v>SARANAP</v>
          </cell>
          <cell r="C1120" t="str">
            <v>CORNING</v>
          </cell>
          <cell r="D1120" t="str">
            <v>EAST GRAND</v>
          </cell>
          <cell r="E1120" t="str">
            <v>GIFFEN</v>
          </cell>
        </row>
        <row r="1121">
          <cell r="A1121" t="str">
            <v>CHICO C</v>
          </cell>
          <cell r="C1121" t="str">
            <v>CORNING</v>
          </cell>
          <cell r="D1121" t="str">
            <v>BIG LAGOON</v>
          </cell>
          <cell r="E1121" t="str">
            <v>GIFFEN</v>
          </cell>
        </row>
        <row r="1122">
          <cell r="A1122" t="str">
            <v>MAPLE</v>
          </cell>
          <cell r="C1122" t="str">
            <v>CORCORAN</v>
          </cell>
          <cell r="D1122" t="str">
            <v>ALHAMBRA</v>
          </cell>
          <cell r="E1122" t="str">
            <v>GIFFEN</v>
          </cell>
        </row>
        <row r="1123">
          <cell r="A1123" t="str">
            <v>ALPAUGH</v>
          </cell>
          <cell r="C1123" t="str">
            <v>CORCORAN</v>
          </cell>
          <cell r="D1123" t="str">
            <v>ALHAMBRA</v>
          </cell>
          <cell r="E1123" t="str">
            <v>GIFFEN</v>
          </cell>
        </row>
        <row r="1124">
          <cell r="A1124" t="str">
            <v>AVENAL</v>
          </cell>
          <cell r="C1124" t="str">
            <v>CORCORAN</v>
          </cell>
          <cell r="D1124" t="str">
            <v>SAN MATEO</v>
          </cell>
          <cell r="E1124" t="str">
            <v>GIFFEN</v>
          </cell>
        </row>
        <row r="1125">
          <cell r="A1125" t="str">
            <v>LIVE OAK</v>
          </cell>
          <cell r="C1125" t="str">
            <v>CORCORAN</v>
          </cell>
          <cell r="D1125" t="str">
            <v>VACA DIXON</v>
          </cell>
          <cell r="E1125" t="str">
            <v>GIFFEN</v>
          </cell>
        </row>
        <row r="1126">
          <cell r="A1126" t="str">
            <v>FAIRVIEW</v>
          </cell>
          <cell r="C1126" t="str">
            <v>CORDELIA</v>
          </cell>
          <cell r="D1126" t="str">
            <v>HAMMER</v>
          </cell>
          <cell r="E1126" t="str">
            <v>GIFFEN</v>
          </cell>
        </row>
        <row r="1127">
          <cell r="A1127" t="str">
            <v>FAIRVIEW</v>
          </cell>
          <cell r="C1127" t="str">
            <v>CORDELIA</v>
          </cell>
          <cell r="D1127" t="str">
            <v>HAMMER</v>
          </cell>
          <cell r="E1127" t="str">
            <v>HURON</v>
          </cell>
        </row>
        <row r="1128">
          <cell r="A1128" t="str">
            <v>FAIRVIEW</v>
          </cell>
          <cell r="C1128" t="str">
            <v>CORDELIA</v>
          </cell>
          <cell r="D1128" t="str">
            <v>PUTAH CREEK</v>
          </cell>
          <cell r="E1128" t="str">
            <v>HURON</v>
          </cell>
        </row>
        <row r="1129">
          <cell r="A1129" t="str">
            <v>OROVILLE</v>
          </cell>
          <cell r="C1129" t="str">
            <v>COPPERMINE</v>
          </cell>
          <cell r="D1129" t="str">
            <v>PUTAH CREEK</v>
          </cell>
          <cell r="E1129" t="str">
            <v>HURON</v>
          </cell>
        </row>
        <row r="1130">
          <cell r="A1130" t="str">
            <v>COALINGA #1</v>
          </cell>
          <cell r="C1130" t="str">
            <v>COPPERMINE</v>
          </cell>
          <cell r="D1130" t="str">
            <v>LAMONT</v>
          </cell>
          <cell r="E1130" t="str">
            <v>HURON</v>
          </cell>
        </row>
        <row r="1131">
          <cell r="A1131" t="str">
            <v>DERRICK</v>
          </cell>
          <cell r="C1131" t="str">
            <v>COPPERMINE</v>
          </cell>
          <cell r="D1131" t="str">
            <v>LAMONT</v>
          </cell>
          <cell r="E1131" t="str">
            <v>HURON</v>
          </cell>
        </row>
        <row r="1132">
          <cell r="A1132" t="str">
            <v>BANTA</v>
          </cell>
          <cell r="C1132" t="str">
            <v>COPPERMINE</v>
          </cell>
          <cell r="D1132" t="str">
            <v>LAMONT</v>
          </cell>
          <cell r="E1132" t="str">
            <v>HURON</v>
          </cell>
        </row>
        <row r="1133">
          <cell r="A1133" t="str">
            <v>BANTA</v>
          </cell>
          <cell r="C1133" t="str">
            <v>COTTLE</v>
          </cell>
          <cell r="D1133" t="str">
            <v>LAMONT</v>
          </cell>
          <cell r="E1133" t="str">
            <v>HURON</v>
          </cell>
        </row>
        <row r="1134">
          <cell r="A1134" t="str">
            <v>TARAVAL</v>
          </cell>
          <cell r="C1134" t="str">
            <v>CLOVIS</v>
          </cell>
          <cell r="D1134" t="str">
            <v>PENRYN</v>
          </cell>
          <cell r="E1134" t="str">
            <v>HURON</v>
          </cell>
        </row>
        <row r="1135">
          <cell r="A1135" t="str">
            <v>TARAVAL</v>
          </cell>
          <cell r="C1135" t="str">
            <v>CLOVIS</v>
          </cell>
          <cell r="D1135" t="str">
            <v>PENRYN</v>
          </cell>
          <cell r="E1135" t="str">
            <v>HURON</v>
          </cell>
        </row>
        <row r="1136">
          <cell r="A1136" t="str">
            <v>HURON</v>
          </cell>
          <cell r="C1136" t="str">
            <v>CLOVIS</v>
          </cell>
          <cell r="D1136" t="str">
            <v>KONOCTI</v>
          </cell>
          <cell r="E1136" t="str">
            <v>HURON</v>
          </cell>
        </row>
        <row r="1137">
          <cell r="A1137" t="str">
            <v>JACALITOS</v>
          </cell>
          <cell r="C1137" t="str">
            <v>CLOVIS</v>
          </cell>
          <cell r="D1137" t="str">
            <v>KONOCTI</v>
          </cell>
          <cell r="E1137" t="str">
            <v>HURON</v>
          </cell>
        </row>
        <row r="1138">
          <cell r="A1138" t="str">
            <v>JACOBS CORNER</v>
          </cell>
          <cell r="C1138" t="str">
            <v>CLOVIS</v>
          </cell>
          <cell r="D1138" t="str">
            <v>KONOCTI</v>
          </cell>
          <cell r="E1138" t="str">
            <v>HURON</v>
          </cell>
        </row>
        <row r="1139">
          <cell r="A1139" t="str">
            <v>BATAVIA</v>
          </cell>
          <cell r="C1139" t="str">
            <v>CLOVIS</v>
          </cell>
          <cell r="D1139" t="str">
            <v>WYANDOTTE</v>
          </cell>
          <cell r="E1139" t="str">
            <v>HURON</v>
          </cell>
        </row>
        <row r="1140">
          <cell r="A1140" t="str">
            <v>BATAVIA</v>
          </cell>
          <cell r="C1140" t="str">
            <v>CLOVIS</v>
          </cell>
          <cell r="D1140" t="str">
            <v>WYANDOTTE</v>
          </cell>
          <cell r="E1140" t="str">
            <v>HURON</v>
          </cell>
        </row>
        <row r="1141">
          <cell r="A1141" t="str">
            <v>BATAVIA</v>
          </cell>
          <cell r="C1141" t="str">
            <v>CHOWCHILLA</v>
          </cell>
          <cell r="D1141" t="str">
            <v>KONOCTI</v>
          </cell>
          <cell r="E1141" t="str">
            <v>HURON</v>
          </cell>
        </row>
        <row r="1142">
          <cell r="A1142" t="str">
            <v>STUART</v>
          </cell>
          <cell r="C1142" t="str">
            <v>COPUS</v>
          </cell>
          <cell r="D1142" t="str">
            <v>KONOCTI</v>
          </cell>
          <cell r="E1142" t="str">
            <v>HURON</v>
          </cell>
        </row>
        <row r="1143">
          <cell r="A1143" t="str">
            <v>SUISUN</v>
          </cell>
          <cell r="C1143" t="str">
            <v>CASSERLY</v>
          </cell>
          <cell r="D1143" t="str">
            <v>TASSAJARA</v>
          </cell>
          <cell r="E1143" t="str">
            <v>HURON</v>
          </cell>
        </row>
        <row r="1144">
          <cell r="A1144" t="str">
            <v>SANGER</v>
          </cell>
          <cell r="C1144" t="str">
            <v>COTATI</v>
          </cell>
          <cell r="D1144" t="str">
            <v>TASSAJARA</v>
          </cell>
          <cell r="E1144" t="str">
            <v>HURON</v>
          </cell>
        </row>
        <row r="1145">
          <cell r="A1145" t="str">
            <v>SULLIVAN</v>
          </cell>
          <cell r="C1145" t="str">
            <v>COTATI</v>
          </cell>
          <cell r="D1145" t="e">
            <v>#VALUE!</v>
          </cell>
          <cell r="E1145" t="str">
            <v>HURON</v>
          </cell>
        </row>
        <row r="1146">
          <cell r="A1146" t="str">
            <v>BABEL</v>
          </cell>
          <cell r="C1146" t="str">
            <v>COTATI</v>
          </cell>
          <cell r="D1146" t="e">
            <v>#VALUE!</v>
          </cell>
          <cell r="E1146" t="str">
            <v>HURON</v>
          </cell>
        </row>
        <row r="1147">
          <cell r="A1147" t="str">
            <v>SWIFT</v>
          </cell>
          <cell r="C1147" t="str">
            <v>COTATI</v>
          </cell>
          <cell r="D1147" t="str">
            <v>TEMPLETON</v>
          </cell>
          <cell r="E1147" t="str">
            <v>HURON</v>
          </cell>
        </row>
        <row r="1148">
          <cell r="A1148" t="str">
            <v>BANCROFT</v>
          </cell>
          <cell r="C1148" t="str">
            <v>CURTIS</v>
          </cell>
          <cell r="D1148" t="str">
            <v>HERDLYN</v>
          </cell>
          <cell r="E1148" t="str">
            <v>HURON</v>
          </cell>
        </row>
        <row r="1149">
          <cell r="A1149" t="str">
            <v>SANTA YNEZ</v>
          </cell>
          <cell r="C1149" t="str">
            <v>CUYAMA</v>
          </cell>
          <cell r="D1149" t="str">
            <v>HERDLYN</v>
          </cell>
          <cell r="E1149" t="str">
            <v>HURON</v>
          </cell>
        </row>
        <row r="1150">
          <cell r="A1150" t="str">
            <v>TARAVAL</v>
          </cell>
          <cell r="C1150" t="str">
            <v>CUYAMA</v>
          </cell>
          <cell r="D1150" t="str">
            <v>GIFFEN</v>
          </cell>
          <cell r="E1150" t="str">
            <v>KETTLEMAN HILLS</v>
          </cell>
        </row>
        <row r="1151">
          <cell r="A1151" t="str">
            <v>TECUYA</v>
          </cell>
          <cell r="C1151" t="str">
            <v>DAIRYLAND</v>
          </cell>
          <cell r="D1151" t="str">
            <v>GIFFEN</v>
          </cell>
          <cell r="E1151" t="str">
            <v>KETTLEMAN HILLS</v>
          </cell>
        </row>
        <row r="1152">
          <cell r="A1152" t="str">
            <v>BAHIA</v>
          </cell>
          <cell r="C1152" t="str">
            <v>DAIRYLAND</v>
          </cell>
          <cell r="D1152" t="str">
            <v>GIFFEN</v>
          </cell>
          <cell r="E1152" t="str">
            <v>KETTLEMAN HILLS</v>
          </cell>
        </row>
        <row r="1153">
          <cell r="A1153" t="str">
            <v>TEJON</v>
          </cell>
          <cell r="C1153" t="str">
            <v>DAVIS</v>
          </cell>
          <cell r="D1153" t="str">
            <v>GIFFEN</v>
          </cell>
          <cell r="E1153" t="str">
            <v>KETTLEMAN HILLS</v>
          </cell>
        </row>
        <row r="1154">
          <cell r="A1154" t="str">
            <v>TEJON</v>
          </cell>
          <cell r="C1154" t="str">
            <v>DAVIS</v>
          </cell>
          <cell r="D1154" t="str">
            <v>BARRY</v>
          </cell>
          <cell r="E1154" t="str">
            <v>KETTLEMAN HILLS</v>
          </cell>
        </row>
        <row r="1155">
          <cell r="A1155" t="str">
            <v>TEMBLOR</v>
          </cell>
          <cell r="C1155" t="str">
            <v>DAVIS</v>
          </cell>
          <cell r="D1155" t="str">
            <v>BARRY</v>
          </cell>
          <cell r="E1155" t="str">
            <v>KETTLEMAN HILLS</v>
          </cell>
        </row>
        <row r="1156">
          <cell r="A1156" t="str">
            <v>TIDEWATER</v>
          </cell>
          <cell r="C1156" t="str">
            <v>DAVIS</v>
          </cell>
          <cell r="D1156" t="str">
            <v>HALF MOON BAY</v>
          </cell>
          <cell r="E1156" t="str">
            <v>KETTLEMAN HILLS</v>
          </cell>
        </row>
        <row r="1157">
          <cell r="A1157" t="str">
            <v>BAKERSFIELD</v>
          </cell>
          <cell r="C1157" t="str">
            <v>DAVIS</v>
          </cell>
          <cell r="D1157" t="str">
            <v>HALF MOON BAY</v>
          </cell>
          <cell r="E1157" t="str">
            <v>KETTLEMAN HILLS</v>
          </cell>
        </row>
        <row r="1158">
          <cell r="A1158" t="str">
            <v>TOCALOMA</v>
          </cell>
          <cell r="C1158" t="str">
            <v>DEL MAR</v>
          </cell>
          <cell r="D1158" t="str">
            <v>JAMESON</v>
          </cell>
          <cell r="E1158" t="str">
            <v>KETTLEMAN HILLS</v>
          </cell>
        </row>
        <row r="1159">
          <cell r="A1159" t="str">
            <v>TOCALOMA</v>
          </cell>
          <cell r="C1159" t="str">
            <v>DEL MAR</v>
          </cell>
          <cell r="D1159" t="str">
            <v>JAMESON</v>
          </cell>
          <cell r="E1159" t="str">
            <v>KETTLEMAN HILLS</v>
          </cell>
        </row>
        <row r="1160">
          <cell r="A1160" t="str">
            <v>BAKERSFIELD</v>
          </cell>
          <cell r="C1160" t="str">
            <v>DEL MAR</v>
          </cell>
          <cell r="D1160" t="str">
            <v>JAMESON</v>
          </cell>
          <cell r="E1160" t="str">
            <v>KETTLEMAN HILLS</v>
          </cell>
        </row>
        <row r="1161">
          <cell r="A1161" t="str">
            <v>TAR FLAT</v>
          </cell>
          <cell r="C1161" t="str">
            <v>DIAMOND SPRINGS</v>
          </cell>
          <cell r="D1161" t="str">
            <v>BELMONT</v>
          </cell>
          <cell r="E1161" t="str">
            <v>KETTLEMAN HILLS</v>
          </cell>
        </row>
        <row r="1162">
          <cell r="A1162" t="str">
            <v>TAR FLAT</v>
          </cell>
          <cell r="C1162" t="str">
            <v>DIAMOND SPRINGS</v>
          </cell>
          <cell r="D1162" t="str">
            <v>BELMONT</v>
          </cell>
          <cell r="E1162" t="str">
            <v>KETTLEMAN HILLS</v>
          </cell>
        </row>
        <row r="1163">
          <cell r="A1163" t="str">
            <v>TAR FLAT</v>
          </cell>
          <cell r="C1163" t="str">
            <v>DIAMOND SPRINGS</v>
          </cell>
          <cell r="D1163" t="str">
            <v>BELMONT</v>
          </cell>
          <cell r="E1163" t="str">
            <v>KETTLEMAN HILLS</v>
          </cell>
        </row>
        <row r="1164">
          <cell r="A1164" t="str">
            <v>BAKERSFIELD</v>
          </cell>
          <cell r="C1164" t="str">
            <v>DEL MONTE</v>
          </cell>
          <cell r="D1164" t="str">
            <v>BELMONT</v>
          </cell>
          <cell r="E1164" t="str">
            <v>KETTLEMAN HILLS</v>
          </cell>
        </row>
        <row r="1165">
          <cell r="A1165" t="str">
            <v>TRIMBLE</v>
          </cell>
          <cell r="C1165" t="str">
            <v>DUNNIGAN</v>
          </cell>
          <cell r="D1165" t="str">
            <v>GRANT</v>
          </cell>
          <cell r="E1165" t="str">
            <v>CORCORAN</v>
          </cell>
        </row>
        <row r="1166">
          <cell r="A1166" t="str">
            <v>TULARE LAKE</v>
          </cell>
          <cell r="C1166" t="str">
            <v>DOLAN RD</v>
          </cell>
          <cell r="D1166" t="str">
            <v>LOGAN CREEK</v>
          </cell>
          <cell r="E1166" t="str">
            <v>CORCORAN</v>
          </cell>
        </row>
        <row r="1167">
          <cell r="A1167" t="str">
            <v>TULARE LAKE</v>
          </cell>
          <cell r="C1167" t="str">
            <v>DUMBARTON</v>
          </cell>
          <cell r="D1167" t="str">
            <v>MERIDIAN</v>
          </cell>
          <cell r="E1167" t="str">
            <v>CORCORAN</v>
          </cell>
        </row>
        <row r="1168">
          <cell r="A1168" t="str">
            <v>TULARE LAKE</v>
          </cell>
          <cell r="C1168" t="str">
            <v>DUMBARTON</v>
          </cell>
          <cell r="D1168" t="str">
            <v>MERIDIAN</v>
          </cell>
          <cell r="E1168" t="str">
            <v>CORCORAN</v>
          </cell>
        </row>
        <row r="1169">
          <cell r="A1169" t="str">
            <v>UKIAH</v>
          </cell>
          <cell r="C1169" t="str">
            <v>DUMBARTON</v>
          </cell>
          <cell r="D1169" t="str">
            <v>MERIDIAN</v>
          </cell>
          <cell r="E1169" t="str">
            <v>CORCORAN</v>
          </cell>
        </row>
        <row r="1170">
          <cell r="A1170" t="str">
            <v>UPPER LAKE</v>
          </cell>
          <cell r="C1170" t="str">
            <v>DUMBARTON</v>
          </cell>
          <cell r="D1170" t="str">
            <v>MERIDIAN</v>
          </cell>
          <cell r="E1170" t="str">
            <v>CORCORAN</v>
          </cell>
        </row>
        <row r="1171">
          <cell r="A1171" t="str">
            <v>UPPER LAKE</v>
          </cell>
          <cell r="C1171" t="str">
            <v>DUMBARTON</v>
          </cell>
          <cell r="D1171" t="str">
            <v>SAN FRAN Z (EMBARCADERO)</v>
          </cell>
          <cell r="E1171" t="str">
            <v>CORCORAN</v>
          </cell>
        </row>
        <row r="1172">
          <cell r="A1172" t="str">
            <v>UPPER LAKE</v>
          </cell>
          <cell r="C1172" t="str">
            <v>DUNBAR</v>
          </cell>
          <cell r="D1172" t="str">
            <v>LAS GALLINAS A</v>
          </cell>
          <cell r="E1172" t="str">
            <v>CORCORAN</v>
          </cell>
        </row>
        <row r="1173">
          <cell r="A1173" t="str">
            <v>URICH</v>
          </cell>
          <cell r="C1173" t="str">
            <v>EAST MARYSVILLE</v>
          </cell>
          <cell r="D1173" t="str">
            <v>MT EDEN</v>
          </cell>
          <cell r="E1173" t="str">
            <v>CORCORAN</v>
          </cell>
        </row>
        <row r="1174">
          <cell r="A1174" t="str">
            <v>URICH</v>
          </cell>
          <cell r="C1174" t="str">
            <v>EAST QUINCY</v>
          </cell>
          <cell r="D1174" t="str">
            <v>PETALUMA C</v>
          </cell>
          <cell r="E1174" t="str">
            <v>CORCORAN</v>
          </cell>
        </row>
        <row r="1175">
          <cell r="A1175" t="str">
            <v>URICH</v>
          </cell>
          <cell r="C1175" t="str">
            <v>EDENVALE</v>
          </cell>
          <cell r="D1175" t="str">
            <v>NEWARK DIST</v>
          </cell>
          <cell r="E1175" t="str">
            <v>CORCORAN</v>
          </cell>
        </row>
        <row r="1176">
          <cell r="A1176" t="str">
            <v>VALLEY VIEW</v>
          </cell>
          <cell r="C1176" t="str">
            <v>EDENVALE</v>
          </cell>
          <cell r="D1176" t="str">
            <v>EAST GRAND</v>
          </cell>
          <cell r="E1176" t="str">
            <v>CORCORAN</v>
          </cell>
        </row>
        <row r="1177">
          <cell r="A1177" t="str">
            <v>VACAVILLE</v>
          </cell>
          <cell r="C1177" t="str">
            <v>EDENVALE</v>
          </cell>
          <cell r="D1177" t="str">
            <v>EAST GRAND</v>
          </cell>
          <cell r="E1177" t="str">
            <v>CORCORAN</v>
          </cell>
        </row>
        <row r="1178">
          <cell r="A1178" t="str">
            <v>VACAVILLE</v>
          </cell>
          <cell r="C1178" t="str">
            <v>EDENVALE</v>
          </cell>
          <cell r="D1178" t="str">
            <v>EAST GRAND</v>
          </cell>
          <cell r="E1178" t="str">
            <v>CORCORAN</v>
          </cell>
        </row>
        <row r="1179">
          <cell r="A1179" t="str">
            <v>VIRGINIA</v>
          </cell>
          <cell r="C1179" t="str">
            <v>EDENVALE</v>
          </cell>
          <cell r="D1179" t="str">
            <v>EAST GRAND</v>
          </cell>
          <cell r="E1179" t="str">
            <v>CORCORAN</v>
          </cell>
        </row>
        <row r="1180">
          <cell r="A1180" t="str">
            <v>BASALT</v>
          </cell>
          <cell r="C1180" t="str">
            <v>EDENVALE</v>
          </cell>
          <cell r="D1180" t="str">
            <v>CONTRA COSTA</v>
          </cell>
          <cell r="E1180" t="str">
            <v>CORCORAN</v>
          </cell>
        </row>
        <row r="1181">
          <cell r="A1181" t="str">
            <v>WALL</v>
          </cell>
          <cell r="C1181" t="str">
            <v>EDENVALE</v>
          </cell>
          <cell r="D1181" t="str">
            <v>CONTRA COSTA</v>
          </cell>
          <cell r="E1181" t="str">
            <v>CORCORAN</v>
          </cell>
        </row>
        <row r="1182">
          <cell r="A1182" t="str">
            <v>WALDO</v>
          </cell>
          <cell r="C1182" t="str">
            <v>EDENVALE</v>
          </cell>
          <cell r="D1182" t="str">
            <v>OROSI</v>
          </cell>
          <cell r="E1182" t="str">
            <v>CORCORAN</v>
          </cell>
        </row>
        <row r="1183">
          <cell r="A1183" t="str">
            <v>WALDO</v>
          </cell>
          <cell r="C1183" t="str">
            <v>EDES</v>
          </cell>
          <cell r="D1183" t="str">
            <v>OROSI</v>
          </cell>
          <cell r="E1183" t="str">
            <v>CORCORAN</v>
          </cell>
        </row>
        <row r="1184">
          <cell r="A1184" t="str">
            <v>BASALT</v>
          </cell>
          <cell r="C1184" t="str">
            <v>EDES</v>
          </cell>
          <cell r="D1184" t="str">
            <v>OROSI</v>
          </cell>
          <cell r="E1184" t="str">
            <v>CORCORAN</v>
          </cell>
        </row>
        <row r="1185">
          <cell r="A1185" t="str">
            <v>WALNUT CREEK</v>
          </cell>
          <cell r="C1185" t="str">
            <v>EDES</v>
          </cell>
          <cell r="D1185" t="str">
            <v>OROSI</v>
          </cell>
          <cell r="E1185" t="str">
            <v>CORCORAN</v>
          </cell>
        </row>
        <row r="1186">
          <cell r="A1186" t="str">
            <v>WEIMAR</v>
          </cell>
          <cell r="C1186" t="str">
            <v>EDES</v>
          </cell>
          <cell r="D1186" t="str">
            <v>PAUL SWEET</v>
          </cell>
          <cell r="E1186" t="str">
            <v>AVENAL</v>
          </cell>
        </row>
        <row r="1187">
          <cell r="A1187" t="str">
            <v>WEIMAR</v>
          </cell>
          <cell r="C1187" t="str">
            <v>EDES</v>
          </cell>
          <cell r="D1187" t="str">
            <v>PAUL SWEET</v>
          </cell>
          <cell r="E1187" t="str">
            <v>AVENAL</v>
          </cell>
        </row>
        <row r="1188">
          <cell r="A1188" t="str">
            <v>WEIMAR</v>
          </cell>
          <cell r="C1188" t="str">
            <v>EDES</v>
          </cell>
          <cell r="D1188" t="str">
            <v>HALF MOON BAY</v>
          </cell>
          <cell r="E1188" t="str">
            <v>AVENAL</v>
          </cell>
        </row>
        <row r="1189">
          <cell r="A1189" t="str">
            <v>BAY MEADOWS</v>
          </cell>
          <cell r="C1189" t="e">
            <v>#VALUE!</v>
          </cell>
          <cell r="D1189" t="str">
            <v>HALF MOON BAY</v>
          </cell>
          <cell r="E1189" t="str">
            <v>AVENAL</v>
          </cell>
        </row>
        <row r="1190">
          <cell r="A1190" t="str">
            <v>WHEATLAND</v>
          </cell>
          <cell r="C1190" t="str">
            <v>ELK CREEK</v>
          </cell>
          <cell r="D1190" t="str">
            <v>SAN FRAN X (MISSION)</v>
          </cell>
          <cell r="E1190" t="str">
            <v>AVENAL</v>
          </cell>
        </row>
        <row r="1191">
          <cell r="A1191" t="str">
            <v>WHEATLAND</v>
          </cell>
          <cell r="C1191" t="str">
            <v>EL CAPITAN</v>
          </cell>
          <cell r="D1191" t="str">
            <v>GUERNSEY</v>
          </cell>
          <cell r="E1191" t="str">
            <v>AVENAL</v>
          </cell>
        </row>
        <row r="1192">
          <cell r="A1192" t="str">
            <v>WHISMAN</v>
          </cell>
          <cell r="C1192" t="str">
            <v>EL CAPITAN</v>
          </cell>
          <cell r="D1192" t="str">
            <v>GUERNSEY</v>
          </cell>
          <cell r="E1192" t="str">
            <v>AVENAL</v>
          </cell>
        </row>
        <row r="1193">
          <cell r="A1193" t="str">
            <v>BAY MEADOWS</v>
          </cell>
          <cell r="C1193" t="str">
            <v>EL CAPITAN</v>
          </cell>
          <cell r="D1193" t="str">
            <v>GUERNSEY</v>
          </cell>
          <cell r="E1193" t="str">
            <v>COALINGA #1</v>
          </cell>
        </row>
        <row r="1194">
          <cell r="A1194" t="str">
            <v>WILLITS A</v>
          </cell>
          <cell r="C1194" t="str">
            <v>EL CAPITAN</v>
          </cell>
          <cell r="D1194" t="str">
            <v>GUERNSEY</v>
          </cell>
          <cell r="E1194" t="str">
            <v>COALINGA #1</v>
          </cell>
        </row>
        <row r="1195">
          <cell r="A1195" t="str">
            <v>WILLITS A</v>
          </cell>
          <cell r="C1195" t="str">
            <v>EL CERRITO G</v>
          </cell>
          <cell r="D1195" t="str">
            <v>BAKERSFIELD</v>
          </cell>
          <cell r="E1195" t="str">
            <v>COALINGA #1</v>
          </cell>
        </row>
        <row r="1196">
          <cell r="A1196" t="str">
            <v>WILLITS A</v>
          </cell>
          <cell r="C1196" t="str">
            <v>ELK HILLS</v>
          </cell>
          <cell r="D1196" t="str">
            <v>BAKERSFIELD</v>
          </cell>
          <cell r="E1196" t="str">
            <v>COALINGA #1</v>
          </cell>
        </row>
        <row r="1197">
          <cell r="A1197" t="str">
            <v>WILKINS SLOUGH</v>
          </cell>
          <cell r="C1197" t="str">
            <v>ELK HILLS</v>
          </cell>
          <cell r="D1197" t="str">
            <v>SAN FRAN X (MISSION)</v>
          </cell>
          <cell r="E1197" t="str">
            <v>COALINGA #1</v>
          </cell>
        </row>
        <row r="1198">
          <cell r="A1198" t="str">
            <v>BECK</v>
          </cell>
          <cell r="C1198" t="str">
            <v>EL NIDO</v>
          </cell>
          <cell r="D1198" t="str">
            <v>SAN FRAN X (MISSION)</v>
          </cell>
          <cell r="E1198" t="str">
            <v>COALINGA #1</v>
          </cell>
        </row>
        <row r="1199">
          <cell r="A1199" t="str">
            <v>WOODWARD</v>
          </cell>
          <cell r="C1199" t="str">
            <v>EL PATIO</v>
          </cell>
          <cell r="D1199" t="str">
            <v>DALY CITY</v>
          </cell>
          <cell r="E1199" t="str">
            <v>COALINGA #1</v>
          </cell>
        </row>
        <row r="1200">
          <cell r="A1200" t="str">
            <v>WESTPARK</v>
          </cell>
          <cell r="C1200" t="str">
            <v>ERTA</v>
          </cell>
          <cell r="D1200" t="str">
            <v>DALY CITY</v>
          </cell>
          <cell r="E1200" t="str">
            <v>COALINGA #1</v>
          </cell>
        </row>
        <row r="1201">
          <cell r="A1201" t="str">
            <v>WATSONVILLE</v>
          </cell>
          <cell r="C1201" t="str">
            <v>ERTA</v>
          </cell>
          <cell r="D1201" t="str">
            <v>SNEATH LANE</v>
          </cell>
          <cell r="E1201" t="str">
            <v>COALINGA #1</v>
          </cell>
        </row>
        <row r="1202">
          <cell r="A1202" t="str">
            <v>BELLE HAVEN</v>
          </cell>
          <cell r="C1202" t="str">
            <v>ESQUON</v>
          </cell>
          <cell r="D1202" t="str">
            <v>LAKEVILLE</v>
          </cell>
          <cell r="E1202" t="str">
            <v>COALINGA #1</v>
          </cell>
        </row>
        <row r="1203">
          <cell r="A1203" t="str">
            <v>BELLE HAVEN</v>
          </cell>
          <cell r="C1203" t="str">
            <v>ESTUDILLO</v>
          </cell>
          <cell r="D1203" t="str">
            <v>LAKEVILLE</v>
          </cell>
          <cell r="E1203" t="str">
            <v>COALINGA #1</v>
          </cell>
        </row>
        <row r="1204">
          <cell r="A1204" t="str">
            <v>BELLE HAVEN</v>
          </cell>
          <cell r="C1204" t="str">
            <v>FAIRMOUNT</v>
          </cell>
          <cell r="D1204" t="str">
            <v>SAN FRAN X (MISSION)</v>
          </cell>
          <cell r="E1204" t="str">
            <v>COALINGA #1</v>
          </cell>
        </row>
        <row r="1205">
          <cell r="A1205" t="str">
            <v>NEWARK DIST</v>
          </cell>
          <cell r="C1205" t="str">
            <v>FAMOSO</v>
          </cell>
          <cell r="D1205" t="str">
            <v>SAN FRAN X (MISSION)</v>
          </cell>
          <cell r="E1205" t="str">
            <v>COALINGA #1</v>
          </cell>
        </row>
        <row r="1206">
          <cell r="A1206" t="str">
            <v>NEWARK DIST</v>
          </cell>
          <cell r="C1206" t="str">
            <v>FAIRVIEW</v>
          </cell>
          <cell r="D1206" t="str">
            <v>OAKLAND D</v>
          </cell>
          <cell r="E1206" t="str">
            <v>COALINGA #1</v>
          </cell>
        </row>
        <row r="1207">
          <cell r="A1207" t="str">
            <v>BELLE HAVEN</v>
          </cell>
          <cell r="C1207" t="str">
            <v>BERKELEY F</v>
          </cell>
          <cell r="D1207" t="str">
            <v>OAKLAND D</v>
          </cell>
          <cell r="E1207" t="str">
            <v>COALINGA #1</v>
          </cell>
        </row>
        <row r="1208">
          <cell r="A1208" t="str">
            <v>BELLE HAVEN</v>
          </cell>
          <cell r="C1208" t="str">
            <v>BERKELEY F</v>
          </cell>
          <cell r="D1208" t="str">
            <v>OAKLAND D</v>
          </cell>
          <cell r="E1208" t="str">
            <v>COALINGA #1</v>
          </cell>
        </row>
        <row r="1209">
          <cell r="A1209" t="str">
            <v>ZACA</v>
          </cell>
          <cell r="C1209" t="str">
            <v>BERKELEY F</v>
          </cell>
          <cell r="D1209" t="str">
            <v>TEJON</v>
          </cell>
          <cell r="E1209" t="str">
            <v>COALINGA #1</v>
          </cell>
        </row>
        <row r="1210">
          <cell r="A1210" t="str">
            <v>BELLEVUE</v>
          </cell>
          <cell r="C1210" t="str">
            <v>BERKELEY F</v>
          </cell>
          <cell r="D1210" t="str">
            <v>TEJON</v>
          </cell>
          <cell r="E1210" t="str">
            <v>COALINGA #1</v>
          </cell>
        </row>
        <row r="1211">
          <cell r="A1211" t="str">
            <v>BELLEVUE</v>
          </cell>
          <cell r="C1211" t="str">
            <v>BERKELEY F</v>
          </cell>
          <cell r="D1211" t="str">
            <v>RICHMOND R</v>
          </cell>
          <cell r="E1211" t="str">
            <v>COALINGA #1</v>
          </cell>
        </row>
        <row r="1212">
          <cell r="A1212" t="str">
            <v>BERESFORD</v>
          </cell>
          <cell r="C1212" t="str">
            <v>BERKELEY F</v>
          </cell>
          <cell r="D1212" t="str">
            <v>RICHMOND R</v>
          </cell>
          <cell r="E1212" t="str">
            <v>COALINGA #1</v>
          </cell>
        </row>
        <row r="1213">
          <cell r="A1213" t="str">
            <v>BERESFORD</v>
          </cell>
          <cell r="C1213" t="str">
            <v>BERKELEY F</v>
          </cell>
          <cell r="D1213" t="str">
            <v>RICHMOND R</v>
          </cell>
          <cell r="E1213" t="str">
            <v>COALINGA #1</v>
          </cell>
        </row>
        <row r="1214">
          <cell r="A1214" t="str">
            <v>BERKELEY T</v>
          </cell>
          <cell r="C1214" t="str">
            <v>BERKELEY F</v>
          </cell>
          <cell r="D1214" t="str">
            <v>RICHMOND R</v>
          </cell>
          <cell r="E1214" t="str">
            <v>COALINGA #1</v>
          </cell>
        </row>
        <row r="1215">
          <cell r="A1215" t="str">
            <v>BERKELEY T</v>
          </cell>
          <cell r="C1215" t="str">
            <v>BERKELEY F</v>
          </cell>
          <cell r="D1215" t="str">
            <v>SPENCE</v>
          </cell>
          <cell r="E1215" t="str">
            <v>COALINGA #1</v>
          </cell>
        </row>
        <row r="1216">
          <cell r="A1216" t="str">
            <v>BIG BASIN</v>
          </cell>
          <cell r="C1216" t="str">
            <v>BERKELEY F</v>
          </cell>
          <cell r="D1216" t="str">
            <v>DALY CITY</v>
          </cell>
          <cell r="E1216" t="str">
            <v>COALINGA #1</v>
          </cell>
        </row>
        <row r="1217">
          <cell r="A1217" t="str">
            <v>BIG BASIN</v>
          </cell>
          <cell r="C1217" t="str">
            <v>BERKELEY F</v>
          </cell>
          <cell r="D1217" t="str">
            <v>DALY CITY</v>
          </cell>
          <cell r="E1217" t="str">
            <v>DEVILS DEN</v>
          </cell>
        </row>
        <row r="1218">
          <cell r="A1218" t="str">
            <v>BIG LAGOON</v>
          </cell>
          <cell r="C1218" t="str">
            <v>BERKELEY F</v>
          </cell>
          <cell r="D1218" t="str">
            <v>DALY CITY</v>
          </cell>
          <cell r="E1218" t="str">
            <v>DEVILS DEN</v>
          </cell>
        </row>
        <row r="1219">
          <cell r="A1219" t="str">
            <v>BIG LAGOON</v>
          </cell>
          <cell r="C1219" t="str">
            <v>BERKELEY F</v>
          </cell>
          <cell r="D1219" t="str">
            <v>DEVILS DEN</v>
          </cell>
          <cell r="E1219" t="str">
            <v>DEVILS DEN</v>
          </cell>
        </row>
        <row r="1220">
          <cell r="A1220" t="str">
            <v>BIOLA</v>
          </cell>
          <cell r="C1220" t="str">
            <v>FELTON</v>
          </cell>
          <cell r="D1220" t="str">
            <v>DEVILS DEN</v>
          </cell>
          <cell r="E1220" t="str">
            <v>SCHINDLER</v>
          </cell>
        </row>
        <row r="1221">
          <cell r="A1221" t="str">
            <v>BIOLA</v>
          </cell>
          <cell r="C1221" t="str">
            <v>FELLOWS</v>
          </cell>
          <cell r="D1221" t="str">
            <v>DEVILS DEN</v>
          </cell>
          <cell r="E1221" t="str">
            <v>SCHINDLER</v>
          </cell>
        </row>
        <row r="1222">
          <cell r="A1222" t="str">
            <v>BIOLA</v>
          </cell>
          <cell r="C1222" t="str">
            <v>FELLOWS</v>
          </cell>
          <cell r="D1222" t="str">
            <v>SALINAS</v>
          </cell>
          <cell r="E1222" t="str">
            <v>SCHINDLER</v>
          </cell>
        </row>
        <row r="1223">
          <cell r="A1223" t="str">
            <v>BLACKWELL</v>
          </cell>
          <cell r="C1223" t="str">
            <v>FIGARDEN</v>
          </cell>
          <cell r="D1223" t="str">
            <v>SALINAS</v>
          </cell>
          <cell r="E1223" t="str">
            <v>SCHINDLER</v>
          </cell>
        </row>
        <row r="1224">
          <cell r="A1224" t="str">
            <v>BLACKWELL</v>
          </cell>
          <cell r="C1224" t="str">
            <v>FIGARDEN</v>
          </cell>
          <cell r="D1224" t="str">
            <v>WHISMAN</v>
          </cell>
          <cell r="E1224" t="str">
            <v>SCHINDLER</v>
          </cell>
        </row>
        <row r="1225">
          <cell r="A1225" t="str">
            <v>BLUE LAKE</v>
          </cell>
          <cell r="C1225" t="str">
            <v>FAIRWAY</v>
          </cell>
          <cell r="D1225" t="str">
            <v>SNEATH LANE</v>
          </cell>
          <cell r="E1225" t="str">
            <v>SCHINDLER</v>
          </cell>
        </row>
        <row r="1226">
          <cell r="A1226" t="str">
            <v>BLUE LAKE</v>
          </cell>
          <cell r="C1226" t="str">
            <v>FAIRWAY</v>
          </cell>
          <cell r="D1226" t="str">
            <v>DALY CITY</v>
          </cell>
          <cell r="E1226" t="str">
            <v>SCHINDLER</v>
          </cell>
        </row>
        <row r="1227">
          <cell r="A1227" t="str">
            <v>BLUE LAKE</v>
          </cell>
          <cell r="C1227" t="str">
            <v>FORT ROSS</v>
          </cell>
          <cell r="D1227" t="str">
            <v>SIXTH AVE</v>
          </cell>
          <cell r="E1227" t="str">
            <v>SCHINDLER</v>
          </cell>
        </row>
        <row r="1228">
          <cell r="A1228" t="str">
            <v>BONNIE NOOK</v>
          </cell>
          <cell r="C1228" t="str">
            <v>FOOTHILL</v>
          </cell>
          <cell r="D1228" t="str">
            <v>STOCKDALE</v>
          </cell>
          <cell r="E1228" t="str">
            <v>SCHINDLER</v>
          </cell>
        </row>
        <row r="1229">
          <cell r="A1229" t="str">
            <v>BONNIE NOOK</v>
          </cell>
          <cell r="C1229" t="str">
            <v>FRANKLIN</v>
          </cell>
          <cell r="D1229" t="str">
            <v>STOCKDALE</v>
          </cell>
          <cell r="E1229" t="str">
            <v>SCHINDLER</v>
          </cell>
        </row>
        <row r="1230">
          <cell r="A1230" t="str">
            <v>BONNIE NOOK</v>
          </cell>
          <cell r="C1230" t="str">
            <v>FRUITVALE</v>
          </cell>
          <cell r="D1230" t="str">
            <v>STOCKDALE</v>
          </cell>
          <cell r="E1230" t="str">
            <v>SCHINDLER</v>
          </cell>
        </row>
        <row r="1231">
          <cell r="A1231" t="str">
            <v>BOGARD</v>
          </cell>
          <cell r="C1231" t="str">
            <v>FREMONT</v>
          </cell>
          <cell r="D1231" t="str">
            <v>STOCKDALE</v>
          </cell>
          <cell r="E1231" t="str">
            <v>SCHINDLER</v>
          </cell>
        </row>
        <row r="1232">
          <cell r="A1232" t="str">
            <v>BROOKSIDE</v>
          </cell>
          <cell r="C1232" t="str">
            <v>FREMONT</v>
          </cell>
          <cell r="D1232" t="str">
            <v>ANITA</v>
          </cell>
          <cell r="E1232" t="str">
            <v>SCHINDLER</v>
          </cell>
        </row>
        <row r="1233">
          <cell r="A1233" t="str">
            <v>BARRY</v>
          </cell>
          <cell r="C1233" t="str">
            <v>FREMONT</v>
          </cell>
          <cell r="D1233" t="str">
            <v>ANITA</v>
          </cell>
          <cell r="E1233" t="str">
            <v>SCHINDLER</v>
          </cell>
        </row>
        <row r="1234">
          <cell r="A1234" t="str">
            <v>BARRY</v>
          </cell>
          <cell r="C1234" t="str">
            <v>FREMONT</v>
          </cell>
          <cell r="D1234" t="str">
            <v>OAKLAND D</v>
          </cell>
          <cell r="E1234" t="str">
            <v>SCHINDLER</v>
          </cell>
        </row>
        <row r="1235">
          <cell r="A1235" t="str">
            <v>BARRY</v>
          </cell>
          <cell r="C1235" t="str">
            <v>FREMONT</v>
          </cell>
          <cell r="D1235" t="str">
            <v>OAKLAND D</v>
          </cell>
          <cell r="E1235" t="str">
            <v>SCHINDLER</v>
          </cell>
        </row>
        <row r="1236">
          <cell r="A1236" t="str">
            <v>BROWNS VALLEY</v>
          </cell>
          <cell r="C1236" t="str">
            <v>FREMONT</v>
          </cell>
          <cell r="D1236" t="str">
            <v>SANTA YNEZ</v>
          </cell>
          <cell r="E1236" t="str">
            <v>SCHINDLER</v>
          </cell>
        </row>
        <row r="1237">
          <cell r="A1237" t="str">
            <v>BRYANT</v>
          </cell>
          <cell r="C1237" t="str">
            <v>FREMONT</v>
          </cell>
          <cell r="D1237" t="str">
            <v>SANTA YNEZ</v>
          </cell>
          <cell r="E1237" t="str">
            <v>SCHINDLER</v>
          </cell>
        </row>
        <row r="1238">
          <cell r="A1238" t="str">
            <v>BUELLTON</v>
          </cell>
          <cell r="C1238" t="str">
            <v>FRENCH CAMP</v>
          </cell>
          <cell r="D1238" t="str">
            <v>FAIRHAVEN</v>
          </cell>
          <cell r="E1238" t="str">
            <v>BRENTWOOD</v>
          </cell>
        </row>
        <row r="1239">
          <cell r="A1239" t="str">
            <v>BUELLTON</v>
          </cell>
          <cell r="C1239" t="str">
            <v>FRENCH CAMP</v>
          </cell>
          <cell r="D1239" t="str">
            <v>FAIRHAVEN</v>
          </cell>
          <cell r="E1239" t="str">
            <v>BRENTWOOD</v>
          </cell>
        </row>
        <row r="1240">
          <cell r="A1240" t="str">
            <v>SAN FRAN W (BAYSHORE)</v>
          </cell>
          <cell r="C1240" t="str">
            <v>FRENCH CAMP</v>
          </cell>
          <cell r="D1240" t="str">
            <v>BERKELEY F</v>
          </cell>
          <cell r="E1240" t="str">
            <v>HARDWICK</v>
          </cell>
        </row>
        <row r="1241">
          <cell r="A1241" t="str">
            <v>RIO DELL</v>
          </cell>
          <cell r="C1241" t="str">
            <v>FROGTOWN</v>
          </cell>
          <cell r="D1241" t="str">
            <v>OCEANO</v>
          </cell>
          <cell r="E1241" t="str">
            <v>COPPERMINE</v>
          </cell>
        </row>
        <row r="1242">
          <cell r="A1242" t="str">
            <v>RIO DELL</v>
          </cell>
          <cell r="C1242" t="str">
            <v>FROGTOWN</v>
          </cell>
          <cell r="D1242" t="str">
            <v>OCEANO</v>
          </cell>
          <cell r="E1242" t="str">
            <v>UPPER LAKE</v>
          </cell>
        </row>
        <row r="1243">
          <cell r="A1243" t="str">
            <v>RIO DELL</v>
          </cell>
          <cell r="C1243" t="str">
            <v>GABILAN</v>
          </cell>
          <cell r="D1243" t="str">
            <v>PEASE</v>
          </cell>
          <cell r="E1243" t="str">
            <v>AUBERRY</v>
          </cell>
        </row>
        <row r="1244">
          <cell r="A1244" t="str">
            <v>WILLOW PASS</v>
          </cell>
          <cell r="C1244" t="str">
            <v>GABILAN</v>
          </cell>
          <cell r="D1244" t="str">
            <v>PEASE</v>
          </cell>
          <cell r="E1244" t="str">
            <v>AUBERRY</v>
          </cell>
        </row>
        <row r="1245">
          <cell r="A1245" t="str">
            <v>CAMBRIA</v>
          </cell>
          <cell r="C1245" t="str">
            <v>GALLO</v>
          </cell>
          <cell r="D1245" t="str">
            <v>ORO LOMA</v>
          </cell>
          <cell r="E1245" t="str">
            <v>BIOLA</v>
          </cell>
        </row>
        <row r="1246">
          <cell r="A1246" t="str">
            <v>CAMBRIA</v>
          </cell>
          <cell r="C1246" t="str">
            <v>GALLO</v>
          </cell>
          <cell r="D1246" t="str">
            <v>ORO LOMA</v>
          </cell>
          <cell r="E1246" t="str">
            <v>CALIFORNIA AVE</v>
          </cell>
        </row>
        <row r="1247">
          <cell r="A1247" t="str">
            <v>CAMBRIA</v>
          </cell>
          <cell r="C1247" t="str">
            <v>GANSO</v>
          </cell>
          <cell r="D1247" t="str">
            <v>BERKELEY F</v>
          </cell>
          <cell r="E1247" t="str">
            <v>CALIFORNIA AVE</v>
          </cell>
        </row>
        <row r="1248">
          <cell r="A1248" t="str">
            <v>CALFLAX</v>
          </cell>
          <cell r="C1248" t="str">
            <v>GANSO</v>
          </cell>
          <cell r="D1248" t="str">
            <v>BERKELEY F</v>
          </cell>
          <cell r="E1248" t="str">
            <v>CALIFORNIA AVE</v>
          </cell>
        </row>
        <row r="1249">
          <cell r="A1249" t="str">
            <v>CALFLAX</v>
          </cell>
          <cell r="C1249" t="str">
            <v>GREENBRAE</v>
          </cell>
          <cell r="D1249" t="str">
            <v>BERKELEY F</v>
          </cell>
          <cell r="E1249" t="str">
            <v>CALIFORNIA AVE</v>
          </cell>
        </row>
        <row r="1250">
          <cell r="A1250" t="str">
            <v>CALPELLA</v>
          </cell>
          <cell r="C1250" t="str">
            <v>GREENBRAE</v>
          </cell>
          <cell r="D1250" t="str">
            <v>ORO LOMA</v>
          </cell>
          <cell r="E1250" t="str">
            <v>CALIFORNIA AVE</v>
          </cell>
        </row>
        <row r="1251">
          <cell r="A1251" t="str">
            <v>CARQUINEZ</v>
          </cell>
          <cell r="C1251" t="str">
            <v>GREENBRAE</v>
          </cell>
          <cell r="D1251" t="str">
            <v>ORO LOMA</v>
          </cell>
          <cell r="E1251" t="str">
            <v>CALIFORNIA AVE</v>
          </cell>
        </row>
        <row r="1252">
          <cell r="A1252" t="str">
            <v>CAWELO B</v>
          </cell>
          <cell r="C1252" t="str">
            <v>GIFFEN</v>
          </cell>
          <cell r="D1252" t="str">
            <v>ORTIGA</v>
          </cell>
          <cell r="E1252" t="str">
            <v>CALIFORNIA AVE</v>
          </cell>
        </row>
        <row r="1253">
          <cell r="A1253" t="str">
            <v>CRESCENT MILLS</v>
          </cell>
          <cell r="C1253" t="str">
            <v>GIFFEN</v>
          </cell>
          <cell r="D1253" t="str">
            <v>ORTIGA</v>
          </cell>
          <cell r="E1253" t="str">
            <v>CALIFORNIA AVE</v>
          </cell>
        </row>
        <row r="1254">
          <cell r="A1254" t="str">
            <v>CRESCENT MILLS</v>
          </cell>
          <cell r="C1254" t="str">
            <v>GIRVAN</v>
          </cell>
          <cell r="D1254" t="str">
            <v>RICHMOND R</v>
          </cell>
          <cell r="E1254" t="str">
            <v>CALIFORNIA AVE</v>
          </cell>
        </row>
        <row r="1255">
          <cell r="A1255" t="str">
            <v>CALFLAX</v>
          </cell>
          <cell r="C1255" t="str">
            <v>GIRVAN</v>
          </cell>
          <cell r="D1255" t="str">
            <v>RICHMOND R</v>
          </cell>
          <cell r="E1255" t="str">
            <v>CALIFORNIA AVE</v>
          </cell>
        </row>
        <row r="1256">
          <cell r="A1256" t="str">
            <v>CHOLAME</v>
          </cell>
          <cell r="C1256" t="str">
            <v>GLENWOOD</v>
          </cell>
          <cell r="D1256" t="str">
            <v>POSO MTN</v>
          </cell>
          <cell r="E1256" t="str">
            <v>CALIFORNIA AVE</v>
          </cell>
        </row>
        <row r="1257">
          <cell r="A1257" t="str">
            <v>CHOLAME</v>
          </cell>
          <cell r="C1257" t="str">
            <v>GLENWOOD</v>
          </cell>
          <cell r="D1257" t="str">
            <v>POSO MTN</v>
          </cell>
          <cell r="E1257" t="str">
            <v>CASSIDY</v>
          </cell>
        </row>
        <row r="1258">
          <cell r="A1258" t="str">
            <v>CHARCA</v>
          </cell>
          <cell r="C1258" t="str">
            <v>GLENWOOD</v>
          </cell>
          <cell r="D1258" t="str">
            <v>ALTO</v>
          </cell>
          <cell r="E1258" t="str">
            <v>GERBER</v>
          </cell>
        </row>
        <row r="1259">
          <cell r="A1259" t="str">
            <v>CLAYTON</v>
          </cell>
          <cell r="C1259" t="str">
            <v>GLENWOOD</v>
          </cell>
          <cell r="D1259" t="str">
            <v>ALTO</v>
          </cell>
          <cell r="E1259" t="str">
            <v>GERBER</v>
          </cell>
        </row>
        <row r="1260">
          <cell r="A1260" t="str">
            <v>CLEAR LAKE</v>
          </cell>
          <cell r="C1260" t="str">
            <v>GILL</v>
          </cell>
          <cell r="D1260" t="str">
            <v>LAMONT</v>
          </cell>
          <cell r="E1260" t="str">
            <v>GERBER</v>
          </cell>
        </row>
        <row r="1261">
          <cell r="A1261" t="str">
            <v>CLEAR LAKE</v>
          </cell>
          <cell r="C1261" t="str">
            <v>GILL</v>
          </cell>
          <cell r="D1261" t="str">
            <v>LAMONT</v>
          </cell>
          <cell r="E1261" t="str">
            <v>GERBER</v>
          </cell>
        </row>
        <row r="1262">
          <cell r="A1262" t="str">
            <v>CLEAR LAKE</v>
          </cell>
          <cell r="C1262" t="str">
            <v>GOOSE LAKE</v>
          </cell>
          <cell r="D1262" t="str">
            <v>WOODSIDE</v>
          </cell>
          <cell r="E1262" t="str">
            <v>GERBER</v>
          </cell>
        </row>
        <row r="1263">
          <cell r="A1263" t="str">
            <v>CLEAR LAKE</v>
          </cell>
          <cell r="C1263" t="str">
            <v>GRANT</v>
          </cell>
          <cell r="D1263" t="str">
            <v>WOODSIDE</v>
          </cell>
          <cell r="E1263" t="str">
            <v>GERBER</v>
          </cell>
        </row>
        <row r="1264">
          <cell r="A1264" t="str">
            <v>CLEAR LAKE</v>
          </cell>
          <cell r="C1264" t="str">
            <v>GRANT</v>
          </cell>
          <cell r="D1264" t="str">
            <v>BURLINGAME</v>
          </cell>
          <cell r="E1264" t="str">
            <v>GERBER</v>
          </cell>
        </row>
        <row r="1265">
          <cell r="A1265" t="str">
            <v>CLEAR LAKE</v>
          </cell>
          <cell r="C1265" t="str">
            <v>GRANT</v>
          </cell>
          <cell r="D1265" t="str">
            <v>AMES DIST</v>
          </cell>
          <cell r="E1265" t="str">
            <v>GERBER</v>
          </cell>
        </row>
        <row r="1266">
          <cell r="A1266" t="str">
            <v>CELERON HILL</v>
          </cell>
          <cell r="C1266" t="str">
            <v>GRANT</v>
          </cell>
          <cell r="D1266" t="str">
            <v>AMES DIST</v>
          </cell>
          <cell r="E1266" t="str">
            <v>GERBER</v>
          </cell>
        </row>
        <row r="1267">
          <cell r="A1267" t="str">
            <v>CELERON HILL</v>
          </cell>
          <cell r="C1267" t="str">
            <v>GRAND ISLAND</v>
          </cell>
          <cell r="D1267" t="str">
            <v>AMES DIST</v>
          </cell>
          <cell r="E1267" t="str">
            <v>GERBER</v>
          </cell>
        </row>
        <row r="1268">
          <cell r="A1268" t="str">
            <v>CELERON HILL</v>
          </cell>
          <cell r="C1268" t="str">
            <v>GRAND ISLAND</v>
          </cell>
          <cell r="D1268" t="str">
            <v>LAMONT</v>
          </cell>
          <cell r="E1268" t="str">
            <v>CORNING</v>
          </cell>
        </row>
        <row r="1269">
          <cell r="A1269" t="str">
            <v>CAMDEN</v>
          </cell>
          <cell r="C1269" t="str">
            <v>GRAND ISLAND</v>
          </cell>
          <cell r="D1269" t="str">
            <v>LAMONT</v>
          </cell>
          <cell r="E1269" t="str">
            <v>CORNING</v>
          </cell>
        </row>
        <row r="1270">
          <cell r="A1270" t="str">
            <v>BROWNS VALLEY</v>
          </cell>
          <cell r="C1270" t="str">
            <v>GREEN VALLEY</v>
          </cell>
          <cell r="D1270" t="str">
            <v>GOOSE LAKE</v>
          </cell>
          <cell r="E1270" t="str">
            <v>CORNING</v>
          </cell>
        </row>
        <row r="1271">
          <cell r="A1271" t="str">
            <v>COLUSA</v>
          </cell>
          <cell r="C1271" t="str">
            <v>GREEN VALLEY</v>
          </cell>
          <cell r="D1271" t="str">
            <v>GOOSE LAKE</v>
          </cell>
          <cell r="E1271" t="str">
            <v>CORNING</v>
          </cell>
        </row>
        <row r="1272">
          <cell r="A1272" t="str">
            <v>COLUSA</v>
          </cell>
          <cell r="C1272" t="str">
            <v>GREEN VALLEY</v>
          </cell>
          <cell r="D1272" t="str">
            <v>FAIRVIEW</v>
          </cell>
          <cell r="E1272" t="str">
            <v>CORNING</v>
          </cell>
        </row>
        <row r="1273">
          <cell r="A1273" t="str">
            <v>COLUSA</v>
          </cell>
          <cell r="C1273" t="str">
            <v>GUALALA</v>
          </cell>
          <cell r="D1273" t="str">
            <v>FAIRVIEW</v>
          </cell>
          <cell r="E1273" t="str">
            <v>CORNING</v>
          </cell>
        </row>
        <row r="1274">
          <cell r="A1274" t="str">
            <v>CORDELIA</v>
          </cell>
          <cell r="C1274" t="str">
            <v>GUSTINE</v>
          </cell>
          <cell r="D1274" t="str">
            <v>FAIRVIEW</v>
          </cell>
          <cell r="E1274" t="str">
            <v>CORNING</v>
          </cell>
        </row>
        <row r="1275">
          <cell r="A1275" t="str">
            <v>CORDELIA</v>
          </cell>
          <cell r="C1275" t="str">
            <v>GUSTINE</v>
          </cell>
          <cell r="D1275" t="str">
            <v>FAIRVIEW</v>
          </cell>
          <cell r="E1275" t="str">
            <v>CORNING</v>
          </cell>
        </row>
        <row r="1276">
          <cell r="A1276" t="str">
            <v>CORDELIA</v>
          </cell>
          <cell r="C1276" t="str">
            <v>HAMMONDS</v>
          </cell>
          <cell r="D1276" t="str">
            <v>WEST FRESNO</v>
          </cell>
          <cell r="E1276" t="str">
            <v>CORNING</v>
          </cell>
        </row>
        <row r="1277">
          <cell r="A1277" t="str">
            <v>COPPERMINE</v>
          </cell>
          <cell r="C1277" t="str">
            <v>HARRIS</v>
          </cell>
          <cell r="D1277" t="str">
            <v>WEST FRESNO</v>
          </cell>
          <cell r="E1277" t="str">
            <v>CORNING</v>
          </cell>
        </row>
        <row r="1278">
          <cell r="A1278" t="str">
            <v>COPPERMINE</v>
          </cell>
          <cell r="C1278" t="e">
            <v>#VALUE!</v>
          </cell>
          <cell r="D1278" t="str">
            <v>SCHINDLER</v>
          </cell>
          <cell r="E1278" t="str">
            <v>CORNING</v>
          </cell>
        </row>
        <row r="1279">
          <cell r="A1279" t="str">
            <v>COPPERMINE</v>
          </cell>
          <cell r="C1279" t="e">
            <v>#VALUE!</v>
          </cell>
          <cell r="D1279" t="str">
            <v>SCHINDLER</v>
          </cell>
          <cell r="E1279" t="str">
            <v>CORNING</v>
          </cell>
        </row>
        <row r="1280">
          <cell r="A1280" t="str">
            <v>CLOVIS</v>
          </cell>
          <cell r="C1280" t="str">
            <v>HARTER</v>
          </cell>
          <cell r="D1280" t="str">
            <v>DINUBA</v>
          </cell>
          <cell r="E1280" t="str">
            <v>CORNING</v>
          </cell>
        </row>
        <row r="1281">
          <cell r="A1281" t="str">
            <v>COPUS</v>
          </cell>
          <cell r="C1281" t="str">
            <v>HARTER</v>
          </cell>
          <cell r="D1281" t="str">
            <v>DINUBA</v>
          </cell>
          <cell r="E1281" t="str">
            <v>CORNING</v>
          </cell>
        </row>
        <row r="1282">
          <cell r="A1282" t="str">
            <v>COPUS</v>
          </cell>
          <cell r="C1282" t="str">
            <v>HARTER</v>
          </cell>
          <cell r="D1282" t="str">
            <v>SAN FRAN A (POTRERO PP)</v>
          </cell>
          <cell r="E1282" t="str">
            <v>CORNING</v>
          </cell>
        </row>
        <row r="1283">
          <cell r="A1283" t="str">
            <v>COPUS</v>
          </cell>
          <cell r="C1283" t="str">
            <v>HARTER</v>
          </cell>
          <cell r="D1283" t="str">
            <v>LOCKHEED #1</v>
          </cell>
          <cell r="E1283" t="str">
            <v>CORNING</v>
          </cell>
        </row>
        <row r="1284">
          <cell r="A1284" t="str">
            <v>CARLOTTA</v>
          </cell>
          <cell r="C1284" t="str">
            <v>HARTER</v>
          </cell>
          <cell r="D1284" t="str">
            <v>LOCKHEED #1</v>
          </cell>
          <cell r="E1284" t="str">
            <v>CORNING</v>
          </cell>
        </row>
        <row r="1285">
          <cell r="A1285" t="str">
            <v>CARLOTTA</v>
          </cell>
          <cell r="C1285" t="str">
            <v>HICKS</v>
          </cell>
          <cell r="D1285" t="str">
            <v>LOCKHEED #1</v>
          </cell>
          <cell r="E1285" t="str">
            <v>CORNING</v>
          </cell>
        </row>
        <row r="1286">
          <cell r="A1286" t="str">
            <v>CARLOTTA</v>
          </cell>
          <cell r="C1286" t="str">
            <v>HICKS</v>
          </cell>
          <cell r="D1286" t="str">
            <v>LOCKHEED #1</v>
          </cell>
          <cell r="E1286" t="str">
            <v>RAWSON</v>
          </cell>
        </row>
        <row r="1287">
          <cell r="A1287" t="str">
            <v>CRUSHER</v>
          </cell>
          <cell r="C1287" t="str">
            <v>HICKS</v>
          </cell>
          <cell r="D1287" t="str">
            <v>LOCKHEED #1</v>
          </cell>
          <cell r="E1287" t="str">
            <v>RAWSON</v>
          </cell>
        </row>
        <row r="1288">
          <cell r="A1288" t="str">
            <v>CASSERLY</v>
          </cell>
          <cell r="C1288" t="str">
            <v>HICKS</v>
          </cell>
          <cell r="D1288" t="str">
            <v>MCCALL</v>
          </cell>
          <cell r="E1288" t="str">
            <v>RAWSON</v>
          </cell>
        </row>
        <row r="1289">
          <cell r="A1289" t="str">
            <v>COTATI</v>
          </cell>
          <cell r="C1289" t="str">
            <v>HICKS</v>
          </cell>
          <cell r="D1289" t="str">
            <v>MCCALL</v>
          </cell>
          <cell r="E1289" t="str">
            <v>RAWSON</v>
          </cell>
        </row>
        <row r="1290">
          <cell r="A1290" t="str">
            <v>COTATI</v>
          </cell>
          <cell r="C1290" t="str">
            <v>HICKS</v>
          </cell>
          <cell r="D1290" t="str">
            <v>OLD RIVER</v>
          </cell>
          <cell r="E1290" t="str">
            <v>RAWSON</v>
          </cell>
        </row>
        <row r="1291">
          <cell r="A1291" t="str">
            <v>COTATI</v>
          </cell>
          <cell r="C1291" t="str">
            <v>HICKS</v>
          </cell>
          <cell r="D1291" t="str">
            <v>OLD RIVER</v>
          </cell>
          <cell r="E1291" t="str">
            <v>RAWSON</v>
          </cell>
        </row>
        <row r="1292">
          <cell r="A1292" t="str">
            <v>CATLETT</v>
          </cell>
          <cell r="C1292" t="str">
            <v>HICKS</v>
          </cell>
          <cell r="D1292" t="str">
            <v>LAKEVIEW</v>
          </cell>
          <cell r="E1292" t="str">
            <v>RAWSON</v>
          </cell>
        </row>
        <row r="1293">
          <cell r="A1293" t="str">
            <v>CATLETT</v>
          </cell>
          <cell r="C1293" t="str">
            <v>HICKS</v>
          </cell>
          <cell r="D1293" t="str">
            <v>LAKEVIEW</v>
          </cell>
          <cell r="E1293" t="str">
            <v>RAWSON</v>
          </cell>
        </row>
        <row r="1294">
          <cell r="A1294" t="str">
            <v>CUYAMA</v>
          </cell>
          <cell r="C1294" t="str">
            <v>HICKS</v>
          </cell>
          <cell r="D1294" t="str">
            <v>VALLEY HOME</v>
          </cell>
          <cell r="E1294" t="str">
            <v>RAWSON</v>
          </cell>
        </row>
        <row r="1295">
          <cell r="A1295" t="str">
            <v>COVELO</v>
          </cell>
          <cell r="C1295" t="str">
            <v>HICKS</v>
          </cell>
          <cell r="D1295" t="str">
            <v>VALLEY HOME</v>
          </cell>
          <cell r="E1295" t="str">
            <v>VINA</v>
          </cell>
        </row>
        <row r="1296">
          <cell r="A1296" t="str">
            <v>COVELO</v>
          </cell>
          <cell r="C1296" t="str">
            <v>HICKS</v>
          </cell>
          <cell r="D1296" t="str">
            <v>REDWOOD CITY</v>
          </cell>
          <cell r="E1296" t="str">
            <v>VINA</v>
          </cell>
        </row>
        <row r="1297">
          <cell r="A1297" t="str">
            <v>COVELO</v>
          </cell>
          <cell r="C1297" t="str">
            <v>HICKS</v>
          </cell>
          <cell r="D1297" t="str">
            <v>REDWOOD CITY</v>
          </cell>
          <cell r="E1297" t="str">
            <v>VINA</v>
          </cell>
        </row>
        <row r="1298">
          <cell r="A1298" t="str">
            <v>BASALT</v>
          </cell>
          <cell r="C1298" t="str">
            <v>HIGHLANDS</v>
          </cell>
          <cell r="D1298" t="str">
            <v>ALPAUGH</v>
          </cell>
          <cell r="E1298" t="str">
            <v>VINA</v>
          </cell>
        </row>
        <row r="1299">
          <cell r="A1299" t="str">
            <v>BELLE HAVEN</v>
          </cell>
          <cell r="C1299" t="str">
            <v>HAMILTON BRANCH</v>
          </cell>
          <cell r="D1299" t="str">
            <v>ALPAUGH</v>
          </cell>
          <cell r="E1299" t="str">
            <v>VINA</v>
          </cell>
        </row>
        <row r="1300">
          <cell r="A1300" t="str">
            <v>RECLAMATION DIST#2047</v>
          </cell>
          <cell r="C1300" t="str">
            <v>HOLLISTER</v>
          </cell>
          <cell r="D1300" t="str">
            <v>NORTECH</v>
          </cell>
          <cell r="E1300" t="str">
            <v>VINA</v>
          </cell>
        </row>
        <row r="1301">
          <cell r="A1301" t="str">
            <v>DIAMOND SPRINGS</v>
          </cell>
          <cell r="C1301" t="str">
            <v>HOLLISTER</v>
          </cell>
          <cell r="D1301" t="str">
            <v>NORTECH</v>
          </cell>
          <cell r="E1301" t="str">
            <v>BIG RIVER</v>
          </cell>
        </row>
        <row r="1302">
          <cell r="A1302" t="str">
            <v>PRUNEDALE</v>
          </cell>
          <cell r="C1302" t="str">
            <v>HOOPA</v>
          </cell>
          <cell r="D1302" t="str">
            <v>CATLETT</v>
          </cell>
          <cell r="E1302" t="str">
            <v>JESSUP</v>
          </cell>
        </row>
        <row r="1303">
          <cell r="A1303" t="str">
            <v>DIVIDE</v>
          </cell>
          <cell r="C1303" t="str">
            <v>HARTLEY</v>
          </cell>
          <cell r="D1303" t="str">
            <v>CATLETT</v>
          </cell>
          <cell r="E1303" t="str">
            <v>JESSUP</v>
          </cell>
        </row>
        <row r="1304">
          <cell r="A1304" t="str">
            <v>DIVIDE</v>
          </cell>
          <cell r="C1304" t="e">
            <v>#VALUE!</v>
          </cell>
          <cell r="D1304" t="str">
            <v>GRASS VALLEY</v>
          </cell>
          <cell r="E1304" t="str">
            <v>JESSUP</v>
          </cell>
        </row>
        <row r="1305">
          <cell r="A1305" t="str">
            <v>DEVILS DEN</v>
          </cell>
          <cell r="C1305" t="e">
            <v>#VALUE!</v>
          </cell>
          <cell r="D1305" t="str">
            <v>GRASS VALLEY</v>
          </cell>
          <cell r="E1305" t="str">
            <v>JESSUP</v>
          </cell>
        </row>
        <row r="1306">
          <cell r="A1306" t="str">
            <v>STOREY</v>
          </cell>
          <cell r="C1306" t="str">
            <v>INDIAN FLAT</v>
          </cell>
          <cell r="D1306" t="str">
            <v>DIVIDE</v>
          </cell>
          <cell r="E1306" t="str">
            <v>JESSUP</v>
          </cell>
        </row>
        <row r="1307">
          <cell r="A1307" t="str">
            <v>ACTON</v>
          </cell>
          <cell r="C1307" t="str">
            <v>IONE</v>
          </cell>
          <cell r="D1307" t="str">
            <v>DIVIDE</v>
          </cell>
          <cell r="E1307" t="str">
            <v>JESSUP</v>
          </cell>
        </row>
        <row r="1308">
          <cell r="A1308" t="str">
            <v>HARRIS</v>
          </cell>
          <cell r="C1308" t="str">
            <v>JANES CREEK</v>
          </cell>
          <cell r="D1308" t="str">
            <v>WEST FRESNO</v>
          </cell>
          <cell r="E1308" t="str">
            <v>JESSUP</v>
          </cell>
        </row>
        <row r="1309">
          <cell r="A1309" t="str">
            <v>STOREY</v>
          </cell>
          <cell r="C1309" t="str">
            <v>JANES CREEK</v>
          </cell>
          <cell r="D1309" t="str">
            <v>WEST FRESNO</v>
          </cell>
          <cell r="E1309" t="str">
            <v>JESSUP</v>
          </cell>
        </row>
        <row r="1310">
          <cell r="A1310" t="str">
            <v>PINEDALE</v>
          </cell>
          <cell r="C1310" t="str">
            <v>JACOBS CORNER</v>
          </cell>
          <cell r="D1310" t="str">
            <v>SHEPHERD</v>
          </cell>
          <cell r="E1310" t="str">
            <v>JESSUP</v>
          </cell>
        </row>
        <row r="1311">
          <cell r="A1311" t="str">
            <v>NORTECH</v>
          </cell>
          <cell r="C1311" t="str">
            <v>JARVIS</v>
          </cell>
          <cell r="D1311" t="str">
            <v>SHEPHERD</v>
          </cell>
          <cell r="E1311" t="str">
            <v>JESSUP</v>
          </cell>
        </row>
        <row r="1312">
          <cell r="A1312" t="str">
            <v>HOWLAND RD</v>
          </cell>
          <cell r="C1312" t="str">
            <v>JARVIS</v>
          </cell>
          <cell r="D1312" t="str">
            <v>JOLON</v>
          </cell>
          <cell r="E1312" t="str">
            <v>JESSUP</v>
          </cell>
        </row>
        <row r="1313">
          <cell r="A1313" t="str">
            <v>MANTECA</v>
          </cell>
          <cell r="C1313" t="str">
            <v>JARVIS</v>
          </cell>
          <cell r="D1313" t="str">
            <v>JOLON</v>
          </cell>
          <cell r="E1313" t="str">
            <v>ANDERSON</v>
          </cell>
        </row>
        <row r="1314">
          <cell r="A1314" t="str">
            <v>ANGIOLA</v>
          </cell>
          <cell r="C1314" t="str">
            <v>JARVIS</v>
          </cell>
          <cell r="D1314" t="str">
            <v>SAN FRAN N</v>
          </cell>
          <cell r="E1314" t="str">
            <v>ANDERSON</v>
          </cell>
        </row>
        <row r="1315">
          <cell r="A1315" t="str">
            <v>PLEASANT GROVE</v>
          </cell>
          <cell r="C1315" t="str">
            <v>JARVIS</v>
          </cell>
          <cell r="D1315" t="str">
            <v>SAN FRAN N</v>
          </cell>
          <cell r="E1315" t="str">
            <v>ANDERSON</v>
          </cell>
        </row>
        <row r="1316">
          <cell r="A1316" t="str">
            <v>SWIFT</v>
          </cell>
          <cell r="C1316" t="str">
            <v>JARVIS</v>
          </cell>
          <cell r="D1316" t="str">
            <v>TAMARACK</v>
          </cell>
          <cell r="E1316" t="str">
            <v>ANDERSON</v>
          </cell>
        </row>
        <row r="1317">
          <cell r="A1317" t="str">
            <v>GLENWOOD</v>
          </cell>
          <cell r="C1317" t="str">
            <v>JARVIS</v>
          </cell>
          <cell r="D1317" t="str">
            <v>OAKLAND J</v>
          </cell>
          <cell r="E1317" t="str">
            <v>ANDERSON</v>
          </cell>
        </row>
        <row r="1318">
          <cell r="A1318" t="str">
            <v>SAN FRAN Z (EMBARCADERO)</v>
          </cell>
          <cell r="C1318" t="str">
            <v>JARVIS</v>
          </cell>
          <cell r="D1318" t="str">
            <v>MCKEE</v>
          </cell>
          <cell r="E1318" t="str">
            <v>ANDERSON</v>
          </cell>
        </row>
        <row r="1319">
          <cell r="A1319" t="str">
            <v>SAN FRAN Z (EMBARCADERO)</v>
          </cell>
          <cell r="C1319" t="str">
            <v>JESSUP</v>
          </cell>
          <cell r="D1319" t="str">
            <v>MCKEE</v>
          </cell>
          <cell r="E1319" t="str">
            <v>ANDERSON</v>
          </cell>
        </row>
        <row r="1320">
          <cell r="A1320" t="str">
            <v>VINEYARD</v>
          </cell>
          <cell r="C1320" t="str">
            <v>JOLON</v>
          </cell>
          <cell r="D1320" t="str">
            <v>PARLIER</v>
          </cell>
          <cell r="E1320" t="str">
            <v>ANDERSON</v>
          </cell>
        </row>
        <row r="1321">
          <cell r="A1321" t="str">
            <v>SANTA ROSA A</v>
          </cell>
          <cell r="C1321" t="str">
            <v>JAMESON</v>
          </cell>
          <cell r="D1321" t="str">
            <v>PARLIER</v>
          </cell>
          <cell r="E1321" t="str">
            <v>ANDERSON</v>
          </cell>
        </row>
        <row r="1322">
          <cell r="A1322" t="str">
            <v>IGNACIO</v>
          </cell>
          <cell r="C1322" t="str">
            <v>JUDAH</v>
          </cell>
          <cell r="D1322" t="str">
            <v>OAKLAND X</v>
          </cell>
          <cell r="E1322" t="str">
            <v>ANDERSON</v>
          </cell>
        </row>
        <row r="1323">
          <cell r="A1323" t="str">
            <v>WOLFE</v>
          </cell>
          <cell r="C1323" t="str">
            <v>JUDAH</v>
          </cell>
          <cell r="D1323" t="str">
            <v>OAKLAND X</v>
          </cell>
          <cell r="E1323" t="str">
            <v>ANDERSON</v>
          </cell>
        </row>
        <row r="1324">
          <cell r="A1324" t="str">
            <v>PINEDALE</v>
          </cell>
          <cell r="C1324" t="str">
            <v>KERMAN</v>
          </cell>
          <cell r="D1324" t="str">
            <v>EEL RIVER</v>
          </cell>
          <cell r="E1324" t="str">
            <v>ANDERSON</v>
          </cell>
        </row>
        <row r="1325">
          <cell r="A1325" t="str">
            <v>STAGG</v>
          </cell>
          <cell r="C1325" t="str">
            <v>KERMAN</v>
          </cell>
          <cell r="D1325" t="str">
            <v>EEL RIVER</v>
          </cell>
          <cell r="E1325" t="str">
            <v>ANDERSON</v>
          </cell>
        </row>
        <row r="1326">
          <cell r="A1326" t="str">
            <v>EL PATIO</v>
          </cell>
          <cell r="C1326" t="str">
            <v>KETTLEMAN HILLS</v>
          </cell>
          <cell r="D1326" t="str">
            <v>EEL RIVER</v>
          </cell>
          <cell r="E1326" t="str">
            <v>ANDERSON</v>
          </cell>
        </row>
        <row r="1327">
          <cell r="A1327" t="str">
            <v>CORNING</v>
          </cell>
          <cell r="C1327" t="str">
            <v>KETTLEMAN HILLS</v>
          </cell>
          <cell r="D1327" t="str">
            <v>MANCHESTER</v>
          </cell>
          <cell r="E1327" t="str">
            <v>ANDERSON</v>
          </cell>
        </row>
        <row r="1328">
          <cell r="A1328" t="str">
            <v>HOLLISTER</v>
          </cell>
          <cell r="C1328" t="str">
            <v>KING CITY</v>
          </cell>
          <cell r="D1328" t="str">
            <v>MANCHESTER</v>
          </cell>
          <cell r="E1328" t="str">
            <v>LOS MOLINOS</v>
          </cell>
        </row>
        <row r="1329">
          <cell r="A1329" t="str">
            <v>EDES</v>
          </cell>
          <cell r="C1329" t="str">
            <v>KING CITY</v>
          </cell>
          <cell r="D1329" t="str">
            <v>EUREKA E</v>
          </cell>
          <cell r="E1329" t="str">
            <v>LOS MOLINOS</v>
          </cell>
        </row>
        <row r="1330">
          <cell r="A1330" t="str">
            <v>SAN JOSE B</v>
          </cell>
          <cell r="C1330" t="str">
            <v>KING CITY</v>
          </cell>
          <cell r="D1330" t="str">
            <v>EUREKA E</v>
          </cell>
          <cell r="E1330" t="str">
            <v>DAIRYVILLE</v>
          </cell>
        </row>
        <row r="1331">
          <cell r="A1331" t="str">
            <v>FRUITVALE</v>
          </cell>
          <cell r="C1331" t="str">
            <v>KIRKER</v>
          </cell>
          <cell r="D1331" t="str">
            <v>LAKEWOOD</v>
          </cell>
          <cell r="E1331" t="str">
            <v>DAIRYVILLE</v>
          </cell>
        </row>
        <row r="1332">
          <cell r="A1332" t="str">
            <v>PARADISE</v>
          </cell>
          <cell r="C1332" t="str">
            <v>KIRKER</v>
          </cell>
          <cell r="D1332" t="str">
            <v>LAKEWOOD</v>
          </cell>
          <cell r="E1332" t="str">
            <v>DAIRYVILLE</v>
          </cell>
        </row>
        <row r="1333">
          <cell r="A1333" t="str">
            <v>DALY CITY</v>
          </cell>
          <cell r="C1333" t="str">
            <v>KELSO</v>
          </cell>
          <cell r="D1333" t="str">
            <v>NORTECH</v>
          </cell>
          <cell r="E1333" t="str">
            <v>DAIRYVILLE</v>
          </cell>
        </row>
        <row r="1334">
          <cell r="A1334" t="str">
            <v>GEYSERVILLE</v>
          </cell>
          <cell r="C1334" t="str">
            <v>KINGSBURG</v>
          </cell>
          <cell r="D1334" t="str">
            <v>NORTECH</v>
          </cell>
          <cell r="E1334" t="str">
            <v>DAIRYVILLE</v>
          </cell>
        </row>
        <row r="1335">
          <cell r="A1335" t="str">
            <v>EVERGREEN</v>
          </cell>
          <cell r="C1335" t="str">
            <v>OLD KEARNEY</v>
          </cell>
          <cell r="D1335" t="str">
            <v>SHAFTER</v>
          </cell>
          <cell r="E1335" t="str">
            <v>DAIRYVILLE</v>
          </cell>
        </row>
        <row r="1336">
          <cell r="A1336" t="str">
            <v>TEJON</v>
          </cell>
          <cell r="C1336" t="str">
            <v>KONOCTI</v>
          </cell>
          <cell r="D1336" t="str">
            <v>SHAFTER</v>
          </cell>
          <cell r="E1336" t="str">
            <v>DAIRYVILLE</v>
          </cell>
        </row>
        <row r="1337">
          <cell r="A1337" t="str">
            <v>MORAGA</v>
          </cell>
          <cell r="C1337" t="str">
            <v>LAKEWOOD</v>
          </cell>
          <cell r="D1337" t="str">
            <v>MAXWELL</v>
          </cell>
          <cell r="E1337" t="str">
            <v>KESWICK</v>
          </cell>
        </row>
        <row r="1338">
          <cell r="A1338" t="str">
            <v>SANGER</v>
          </cell>
          <cell r="C1338" t="str">
            <v>LAKEWOOD</v>
          </cell>
          <cell r="D1338" t="str">
            <v>MAXWELL</v>
          </cell>
          <cell r="E1338" t="str">
            <v>KESWICK</v>
          </cell>
        </row>
        <row r="1339">
          <cell r="A1339" t="str">
            <v>OAKLAND L</v>
          </cell>
          <cell r="C1339" t="str">
            <v>LAKEWOOD</v>
          </cell>
          <cell r="D1339" t="str">
            <v>BAY MEADOWS</v>
          </cell>
          <cell r="E1339" t="str">
            <v>KESWICK</v>
          </cell>
        </row>
        <row r="1340">
          <cell r="A1340" t="str">
            <v>TIVY VALLEY</v>
          </cell>
          <cell r="C1340" t="str">
            <v>LAKEWOOD</v>
          </cell>
          <cell r="D1340" t="str">
            <v>BAY MEADOWS</v>
          </cell>
          <cell r="E1340" t="str">
            <v>KESWICK</v>
          </cell>
        </row>
        <row r="1341">
          <cell r="A1341" t="str">
            <v>EUREKA A</v>
          </cell>
          <cell r="C1341" t="str">
            <v>LAKEWOOD</v>
          </cell>
          <cell r="D1341" t="str">
            <v>AVENAL</v>
          </cell>
          <cell r="E1341" t="str">
            <v>KESWICK</v>
          </cell>
        </row>
        <row r="1342">
          <cell r="A1342" t="str">
            <v>HICKS</v>
          </cell>
          <cell r="C1342" t="str">
            <v>LAKEWOOD</v>
          </cell>
          <cell r="D1342" t="str">
            <v>AVENAL</v>
          </cell>
          <cell r="E1342" t="str">
            <v>KESWICK</v>
          </cell>
        </row>
        <row r="1343">
          <cell r="A1343" t="str">
            <v>MILPITAS</v>
          </cell>
          <cell r="C1343" t="str">
            <v>LAKEWOOD</v>
          </cell>
          <cell r="D1343" t="str">
            <v>BERRENDA A</v>
          </cell>
          <cell r="E1343" t="str">
            <v>PANORAMA</v>
          </cell>
        </row>
        <row r="1344">
          <cell r="A1344" t="str">
            <v>ROUND MTN</v>
          </cell>
          <cell r="C1344" t="str">
            <v>LAKEWOOD</v>
          </cell>
          <cell r="D1344" t="str">
            <v>VINA</v>
          </cell>
          <cell r="E1344" t="str">
            <v>PANORAMA</v>
          </cell>
        </row>
        <row r="1345">
          <cell r="A1345" t="str">
            <v>ROUND MTN</v>
          </cell>
          <cell r="C1345" t="str">
            <v>LAKEWOOD</v>
          </cell>
          <cell r="D1345" t="str">
            <v>MANCHESTER</v>
          </cell>
          <cell r="E1345" t="str">
            <v>PANORAMA</v>
          </cell>
        </row>
        <row r="1346">
          <cell r="A1346" t="str">
            <v>ROUND MTN</v>
          </cell>
          <cell r="C1346" t="str">
            <v>SAN FRAN Y (LARKIN)</v>
          </cell>
          <cell r="D1346" t="str">
            <v>MANCHESTER</v>
          </cell>
          <cell r="E1346" t="str">
            <v>PANORAMA</v>
          </cell>
        </row>
        <row r="1347">
          <cell r="A1347" t="str">
            <v>WEST LANE</v>
          </cell>
          <cell r="C1347" t="str">
            <v>SAN FRAN Y (LARKIN)</v>
          </cell>
          <cell r="D1347" t="str">
            <v>MANCHESTER</v>
          </cell>
          <cell r="E1347" t="str">
            <v>PANORAMA</v>
          </cell>
        </row>
        <row r="1348">
          <cell r="A1348" t="str">
            <v>HATTON</v>
          </cell>
          <cell r="C1348" t="str">
            <v>SAN FRAN Y (LARKIN)</v>
          </cell>
          <cell r="D1348" t="str">
            <v>MANCHESTER</v>
          </cell>
          <cell r="E1348" t="str">
            <v>PANORAMA</v>
          </cell>
        </row>
        <row r="1349">
          <cell r="A1349" t="str">
            <v>HATTON</v>
          </cell>
          <cell r="C1349" t="str">
            <v>SAN FRAN Y (LARKIN)</v>
          </cell>
          <cell r="D1349" t="str">
            <v>MANCHESTER</v>
          </cell>
          <cell r="E1349" t="str">
            <v>PANORAMA</v>
          </cell>
        </row>
        <row r="1350">
          <cell r="A1350" t="str">
            <v>HATTON</v>
          </cell>
          <cell r="C1350" t="str">
            <v>SAN FRAN Y (LARKIN)</v>
          </cell>
          <cell r="D1350" t="str">
            <v>MANCHESTER</v>
          </cell>
          <cell r="E1350" t="str">
            <v>PANORAMA</v>
          </cell>
        </row>
        <row r="1351">
          <cell r="A1351" t="str">
            <v>KIRKER</v>
          </cell>
          <cell r="C1351" t="str">
            <v>SAN FRAN Y (LARKIN)</v>
          </cell>
          <cell r="D1351" t="str">
            <v>OAKHURST</v>
          </cell>
          <cell r="E1351" t="str">
            <v>PANORAMA</v>
          </cell>
        </row>
        <row r="1352">
          <cell r="A1352" t="str">
            <v>CAMP EVERS</v>
          </cell>
          <cell r="C1352" t="str">
            <v>SAN FRAN Y (LARKIN)</v>
          </cell>
          <cell r="D1352" t="e">
            <v>#VALUE!</v>
          </cell>
          <cell r="E1352" t="str">
            <v>PANORAMA</v>
          </cell>
        </row>
        <row r="1353">
          <cell r="A1353" t="str">
            <v>CHANNEL</v>
          </cell>
          <cell r="C1353" t="str">
            <v>SAN FRAN Y (LARKIN)</v>
          </cell>
          <cell r="D1353" t="str">
            <v>MENLO</v>
          </cell>
          <cell r="E1353" t="e">
            <v>#VALUE!</v>
          </cell>
        </row>
        <row r="1354">
          <cell r="A1354" t="str">
            <v>BANGOR</v>
          </cell>
          <cell r="C1354" t="str">
            <v>SAN FRAN Y (LARKIN)</v>
          </cell>
          <cell r="D1354" t="str">
            <v>MENLO</v>
          </cell>
          <cell r="E1354" t="e">
            <v>#VALUE!</v>
          </cell>
        </row>
        <row r="1355">
          <cell r="A1355" t="str">
            <v>COLUMBIA HILL</v>
          </cell>
          <cell r="C1355" t="str">
            <v>SAN FRAN Y (LARKIN)</v>
          </cell>
          <cell r="D1355" t="str">
            <v>COARSEGOLD</v>
          </cell>
          <cell r="E1355" t="e">
            <v>#VALUE!</v>
          </cell>
        </row>
        <row r="1356">
          <cell r="A1356" t="str">
            <v>COLUMBIA HILL</v>
          </cell>
          <cell r="C1356" t="str">
            <v>SAN FRAN Y (LARKIN)</v>
          </cell>
          <cell r="D1356" t="str">
            <v>SAN FRAN N</v>
          </cell>
          <cell r="E1356" t="e">
            <v>#VALUE!</v>
          </cell>
        </row>
        <row r="1357">
          <cell r="A1357" t="str">
            <v>COLUMBIA HILL</v>
          </cell>
          <cell r="C1357" t="str">
            <v>SAN FRAN Y (LARKIN)</v>
          </cell>
          <cell r="D1357" t="str">
            <v>SAN FRAN N</v>
          </cell>
          <cell r="E1357" t="e">
            <v>#VALUE!</v>
          </cell>
        </row>
        <row r="1358">
          <cell r="A1358" t="str">
            <v>COLUMBIA HILL</v>
          </cell>
          <cell r="C1358" t="str">
            <v>SAN FRAN Y (LARKIN)</v>
          </cell>
          <cell r="D1358" t="str">
            <v>TYLER</v>
          </cell>
          <cell r="E1358" t="e">
            <v>#VALUE!</v>
          </cell>
        </row>
        <row r="1359">
          <cell r="A1359" t="str">
            <v>MCARTHUR</v>
          </cell>
          <cell r="C1359" t="str">
            <v>SAN FRAN Y (LARKIN)</v>
          </cell>
          <cell r="D1359" t="str">
            <v>IGNACIO</v>
          </cell>
          <cell r="E1359" t="str">
            <v>TYLER</v>
          </cell>
        </row>
        <row r="1360">
          <cell r="A1360" t="str">
            <v>MCARTHUR</v>
          </cell>
          <cell r="C1360" t="str">
            <v>SAN FRAN Y (LARKIN)</v>
          </cell>
          <cell r="D1360" t="str">
            <v>IGNACIO</v>
          </cell>
          <cell r="E1360" t="str">
            <v>TYLER</v>
          </cell>
        </row>
        <row r="1361">
          <cell r="A1361" t="str">
            <v>MCARTHUR</v>
          </cell>
          <cell r="C1361" t="str">
            <v>SAN FRAN Y (LARKIN)</v>
          </cell>
          <cell r="D1361" t="str">
            <v>SAN FRAN H (MARTIN)</v>
          </cell>
          <cell r="E1361" t="str">
            <v>TYLER</v>
          </cell>
        </row>
        <row r="1362">
          <cell r="A1362" t="str">
            <v>MCARTHUR</v>
          </cell>
          <cell r="C1362" t="str">
            <v>SAN FRAN Y (LARKIN)</v>
          </cell>
          <cell r="D1362" t="str">
            <v>SAN FRAN H (MARTIN)</v>
          </cell>
          <cell r="E1362" t="str">
            <v>TYLER</v>
          </cell>
        </row>
        <row r="1363">
          <cell r="A1363" t="str">
            <v>GIRVAN</v>
          </cell>
          <cell r="C1363" t="str">
            <v>SAN FRAN Y (LARKIN)</v>
          </cell>
          <cell r="D1363" t="str">
            <v>ALLEGHANY</v>
          </cell>
          <cell r="E1363" t="str">
            <v>TYLER</v>
          </cell>
        </row>
        <row r="1364">
          <cell r="A1364" t="str">
            <v>MILLBRAE</v>
          </cell>
          <cell r="C1364" t="str">
            <v>SAN FRAN Y (LARKIN)</v>
          </cell>
          <cell r="D1364" t="str">
            <v>ALLEGHANY</v>
          </cell>
          <cell r="E1364" t="str">
            <v>TYLER</v>
          </cell>
        </row>
        <row r="1365">
          <cell r="A1365" t="str">
            <v>MILLBRAE</v>
          </cell>
          <cell r="C1365" t="str">
            <v>SAN FRAN Y (LARKIN)</v>
          </cell>
          <cell r="D1365" t="str">
            <v>CASTRO VALLEY</v>
          </cell>
          <cell r="E1365" t="str">
            <v>TYLER</v>
          </cell>
        </row>
        <row r="1366">
          <cell r="A1366" t="str">
            <v>MILLBRAE</v>
          </cell>
          <cell r="C1366" t="str">
            <v>SAN FRAN Y (LARKIN)</v>
          </cell>
          <cell r="D1366" t="str">
            <v>SAN FRAN Y (LARKIN)</v>
          </cell>
          <cell r="E1366" t="str">
            <v>TYLER</v>
          </cell>
        </row>
        <row r="1367">
          <cell r="A1367" t="str">
            <v>DAVIS</v>
          </cell>
          <cell r="C1367" t="str">
            <v>SAN FRAN Y (LARKIN)</v>
          </cell>
          <cell r="D1367" t="str">
            <v>KERMAN</v>
          </cell>
          <cell r="E1367" t="str">
            <v>TYLER</v>
          </cell>
        </row>
        <row r="1368">
          <cell r="A1368" t="str">
            <v>WEST SACRAMENTO</v>
          </cell>
          <cell r="C1368" t="str">
            <v>SAN FRAN Y (LARKIN)</v>
          </cell>
          <cell r="D1368" t="str">
            <v>KERMAN</v>
          </cell>
          <cell r="E1368" t="str">
            <v>TYLER</v>
          </cell>
        </row>
        <row r="1369">
          <cell r="A1369" t="str">
            <v>KINGSBURG</v>
          </cell>
          <cell r="C1369" t="str">
            <v>SAN FRAN Y (LARKIN)</v>
          </cell>
          <cell r="D1369" t="str">
            <v>SAN FRAN N</v>
          </cell>
          <cell r="E1369" t="str">
            <v>TYLER</v>
          </cell>
        </row>
        <row r="1370">
          <cell r="A1370" t="str">
            <v>SAN RAMON</v>
          </cell>
          <cell r="C1370" t="str">
            <v>SAN FRAN Y (LARKIN)</v>
          </cell>
          <cell r="D1370" t="e">
            <v>#VALUE!</v>
          </cell>
          <cell r="E1370" t="str">
            <v>RED BLUFF</v>
          </cell>
        </row>
        <row r="1371">
          <cell r="A1371" t="str">
            <v>BERKELEY F</v>
          </cell>
          <cell r="C1371" t="str">
            <v>SAN FRAN Y (LARKIN)</v>
          </cell>
          <cell r="D1371" t="e">
            <v>#VALUE!</v>
          </cell>
          <cell r="E1371" t="str">
            <v>RED BLUFF</v>
          </cell>
        </row>
        <row r="1372">
          <cell r="A1372" t="str">
            <v>BERKELEY F</v>
          </cell>
          <cell r="C1372" t="str">
            <v>SAN FRAN Y (LARKIN)</v>
          </cell>
          <cell r="D1372" t="str">
            <v>SAN FRAN K</v>
          </cell>
          <cell r="E1372" t="str">
            <v>RED BLUFF</v>
          </cell>
        </row>
        <row r="1373">
          <cell r="A1373" t="str">
            <v>PLUMAS</v>
          </cell>
          <cell r="C1373" t="str">
            <v>SAN FRAN Y (LARKIN)</v>
          </cell>
          <cell r="D1373" t="str">
            <v>SAN FRAN K</v>
          </cell>
          <cell r="E1373" t="str">
            <v>RED BLUFF</v>
          </cell>
        </row>
        <row r="1374">
          <cell r="A1374" t="str">
            <v>VASCO</v>
          </cell>
          <cell r="C1374" t="str">
            <v>SAN FRAN Y (LARKIN)</v>
          </cell>
          <cell r="D1374" t="str">
            <v>PORTOLA</v>
          </cell>
          <cell r="E1374" t="str">
            <v>RED BLUFF</v>
          </cell>
        </row>
        <row r="1375">
          <cell r="A1375" t="str">
            <v>RECLAMATION DIST#999</v>
          </cell>
          <cell r="C1375" t="str">
            <v>SAN FRAN Y (LARKIN)</v>
          </cell>
          <cell r="D1375" t="str">
            <v>CASTRO VALLEY</v>
          </cell>
          <cell r="E1375" t="str">
            <v>RED BLUFF</v>
          </cell>
        </row>
        <row r="1376">
          <cell r="A1376" t="str">
            <v>RECLAMATION DIST#999</v>
          </cell>
          <cell r="C1376" t="str">
            <v>SAN FRAN Y (LARKIN)</v>
          </cell>
          <cell r="D1376" t="str">
            <v>CASTRO VALLEY</v>
          </cell>
          <cell r="E1376" t="str">
            <v>RED BLUFF</v>
          </cell>
        </row>
        <row r="1377">
          <cell r="A1377" t="str">
            <v>RECLAMATION DIST#999</v>
          </cell>
          <cell r="C1377" t="str">
            <v>SAN FRAN Y (LARKIN)</v>
          </cell>
          <cell r="D1377" t="str">
            <v>SAN FRAN H (MARTIN)</v>
          </cell>
          <cell r="E1377" t="str">
            <v>RED BLUFF</v>
          </cell>
        </row>
        <row r="1378">
          <cell r="A1378" t="str">
            <v>GONZALES</v>
          </cell>
          <cell r="C1378" t="str">
            <v>SAN FRAN Y (LARKIN)</v>
          </cell>
          <cell r="D1378" t="str">
            <v>SAN FRAN H (MARTIN)</v>
          </cell>
          <cell r="E1378" t="str">
            <v>RED BLUFF</v>
          </cell>
        </row>
        <row r="1379">
          <cell r="A1379" t="str">
            <v>ELECTRA</v>
          </cell>
          <cell r="C1379" t="str">
            <v>SAN FRAN Y (LARKIN)</v>
          </cell>
          <cell r="D1379" t="str">
            <v>SAN FRAN H (MARTIN)</v>
          </cell>
          <cell r="E1379" t="str">
            <v>RED BLUFF</v>
          </cell>
        </row>
        <row r="1380">
          <cell r="A1380" t="str">
            <v>CAYETANO</v>
          </cell>
          <cell r="C1380" t="str">
            <v>SAN FRAN Y (LARKIN)</v>
          </cell>
          <cell r="D1380" t="str">
            <v>SAN FRAN H (MARTIN)</v>
          </cell>
          <cell r="E1380" t="str">
            <v>RED BLUFF</v>
          </cell>
        </row>
        <row r="1381">
          <cell r="A1381" t="str">
            <v>GRANT</v>
          </cell>
          <cell r="C1381" t="str">
            <v>SAN FRAN Y (LARKIN)</v>
          </cell>
          <cell r="D1381" t="str">
            <v>LOGAN CREEK</v>
          </cell>
          <cell r="E1381" t="str">
            <v>RED BLUFF</v>
          </cell>
        </row>
        <row r="1382">
          <cell r="A1382" t="str">
            <v>MONTAGUE</v>
          </cell>
          <cell r="C1382" t="str">
            <v>SAN FRAN Y (LARKIN)</v>
          </cell>
          <cell r="D1382" t="str">
            <v>LOGAN CREEK</v>
          </cell>
          <cell r="E1382" t="str">
            <v>RED BLUFF</v>
          </cell>
        </row>
        <row r="1383">
          <cell r="A1383" t="str">
            <v>CAL WATER</v>
          </cell>
          <cell r="C1383" t="str">
            <v>SAN FRAN Y (LARKIN)</v>
          </cell>
          <cell r="D1383" t="str">
            <v>MONTA VISTA</v>
          </cell>
          <cell r="E1383" t="str">
            <v>RED BLUFF</v>
          </cell>
        </row>
        <row r="1384">
          <cell r="A1384" t="str">
            <v>RANCHERS COTTON</v>
          </cell>
          <cell r="C1384" t="str">
            <v>SAN FRAN Y (LARKIN)</v>
          </cell>
          <cell r="D1384" t="str">
            <v>APPLE HILL</v>
          </cell>
          <cell r="E1384" t="str">
            <v>RED BLUFF</v>
          </cell>
        </row>
        <row r="1385">
          <cell r="A1385" t="str">
            <v>HARDWICK</v>
          </cell>
          <cell r="C1385" t="str">
            <v>SAN FRAN Y (LARKIN)</v>
          </cell>
          <cell r="D1385" t="str">
            <v>APPLE HILL</v>
          </cell>
          <cell r="E1385" t="str">
            <v>RED BLUFF</v>
          </cell>
        </row>
        <row r="1386">
          <cell r="A1386" t="str">
            <v>CORCORAN</v>
          </cell>
          <cell r="C1386" t="str">
            <v>SAN FRAN Y (LARKIN)</v>
          </cell>
          <cell r="D1386" t="str">
            <v>BONNIE NOOK</v>
          </cell>
          <cell r="E1386" t="str">
            <v>RED BLUFF</v>
          </cell>
        </row>
        <row r="1387">
          <cell r="A1387" t="str">
            <v>OLETA</v>
          </cell>
          <cell r="C1387" t="str">
            <v>SAN FRAN Y (LARKIN)</v>
          </cell>
          <cell r="D1387" t="str">
            <v>FLINT</v>
          </cell>
          <cell r="E1387" t="str">
            <v>RED BLUFF</v>
          </cell>
        </row>
        <row r="1388">
          <cell r="A1388" t="str">
            <v>EL NIDO</v>
          </cell>
          <cell r="C1388" t="str">
            <v>SAN FRAN Y (LARKIN)</v>
          </cell>
          <cell r="D1388" t="str">
            <v>FORESTHILL</v>
          </cell>
          <cell r="E1388" t="str">
            <v>RED BLUFF</v>
          </cell>
        </row>
        <row r="1389">
          <cell r="A1389" t="str">
            <v>SAN RAMON</v>
          </cell>
          <cell r="C1389" t="str">
            <v>SAN FRAN Y (LARKIN)</v>
          </cell>
          <cell r="D1389" t="e">
            <v>#VALUE!</v>
          </cell>
          <cell r="E1389" t="str">
            <v>RED BLUFF</v>
          </cell>
        </row>
        <row r="1390">
          <cell r="A1390" t="str">
            <v>CEDAR CREEK</v>
          </cell>
          <cell r="C1390" t="str">
            <v>SAN FRAN Y (LARKIN)</v>
          </cell>
          <cell r="D1390" t="e">
            <v>#VALUE!</v>
          </cell>
          <cell r="E1390" t="str">
            <v>RED BLUFF</v>
          </cell>
        </row>
        <row r="1391">
          <cell r="A1391" t="str">
            <v>CEDAR CREEK</v>
          </cell>
          <cell r="C1391" t="str">
            <v>SAN FRAN Y (LARKIN)</v>
          </cell>
          <cell r="D1391" t="e">
            <v>#VALUE!</v>
          </cell>
          <cell r="E1391" t="str">
            <v>RED BLUFF</v>
          </cell>
        </row>
        <row r="1392">
          <cell r="A1392" t="str">
            <v>CEDAR CREEK</v>
          </cell>
          <cell r="C1392" t="str">
            <v>SAN FRAN Y (LARKIN)</v>
          </cell>
          <cell r="D1392" t="e">
            <v>#VALUE!</v>
          </cell>
          <cell r="E1392" t="str">
            <v>RED BLUFF</v>
          </cell>
        </row>
        <row r="1393">
          <cell r="A1393" t="str">
            <v>CEDAR CREEK</v>
          </cell>
          <cell r="C1393" t="str">
            <v>SAN FRAN Y (LARKIN)</v>
          </cell>
          <cell r="D1393" t="str">
            <v>SHADY GLEN</v>
          </cell>
          <cell r="E1393" t="str">
            <v>RED BLUFF</v>
          </cell>
        </row>
        <row r="1394">
          <cell r="A1394" t="str">
            <v>COTTONWOOD</v>
          </cell>
          <cell r="C1394" t="str">
            <v>SAN FRAN Y (LARKIN)</v>
          </cell>
          <cell r="D1394" t="str">
            <v>SHADY GLEN</v>
          </cell>
          <cell r="E1394" t="str">
            <v>RED BLUFF</v>
          </cell>
        </row>
        <row r="1395">
          <cell r="A1395" t="str">
            <v>CLOVIS</v>
          </cell>
          <cell r="C1395" t="str">
            <v>SAN FRAN Y (LARKIN)</v>
          </cell>
          <cell r="D1395" t="str">
            <v>SHINGLE SPRINGS</v>
          </cell>
          <cell r="E1395" t="str">
            <v>RED BLUFF</v>
          </cell>
        </row>
        <row r="1396">
          <cell r="A1396" t="str">
            <v>BOGUE</v>
          </cell>
          <cell r="C1396" t="str">
            <v>SAN FRAN Y (LARKIN)</v>
          </cell>
          <cell r="D1396" t="str">
            <v>SHINGLE SPRINGS</v>
          </cell>
          <cell r="E1396" t="str">
            <v>RED BLUFF</v>
          </cell>
        </row>
        <row r="1397">
          <cell r="A1397" t="str">
            <v>BULLARD</v>
          </cell>
          <cell r="C1397" t="str">
            <v>SAN FRAN Y (LARKIN)</v>
          </cell>
          <cell r="D1397" t="str">
            <v>SUMMIT</v>
          </cell>
          <cell r="E1397" t="str">
            <v>MALAGA</v>
          </cell>
        </row>
        <row r="1398">
          <cell r="A1398" t="str">
            <v>OLIVEHURST</v>
          </cell>
          <cell r="C1398" t="str">
            <v>SAN FRAN Y (LARKIN)</v>
          </cell>
          <cell r="D1398" t="str">
            <v>WEIMAR</v>
          </cell>
          <cell r="E1398" t="str">
            <v>MALAGA</v>
          </cell>
        </row>
        <row r="1399">
          <cell r="A1399" t="str">
            <v>SAUSALITO</v>
          </cell>
          <cell r="C1399" t="str">
            <v>SAN FRAN Y (LARKIN)</v>
          </cell>
          <cell r="D1399" t="str">
            <v>WEIMAR</v>
          </cell>
          <cell r="E1399" t="str">
            <v>MALAGA</v>
          </cell>
        </row>
        <row r="1400">
          <cell r="A1400" t="str">
            <v>SAUSALITO</v>
          </cell>
          <cell r="C1400" t="str">
            <v>SAN FRAN Y (LARKIN)</v>
          </cell>
          <cell r="D1400" t="str">
            <v>WEIMAR</v>
          </cell>
          <cell r="E1400" t="str">
            <v>ELK</v>
          </cell>
        </row>
        <row r="1401">
          <cell r="A1401" t="str">
            <v>SAUSALITO</v>
          </cell>
          <cell r="C1401" t="str">
            <v>SAN FRAN Y (LARKIN)</v>
          </cell>
          <cell r="D1401" t="str">
            <v>WEIMAR</v>
          </cell>
          <cell r="E1401" t="str">
            <v>CALIFORNIA AVE</v>
          </cell>
        </row>
        <row r="1402">
          <cell r="A1402" t="str">
            <v>LAMMERS</v>
          </cell>
          <cell r="C1402" t="str">
            <v>SAN FRAN Y (LARKIN)</v>
          </cell>
          <cell r="D1402" t="str">
            <v>WEIMAR</v>
          </cell>
          <cell r="E1402" t="str">
            <v>CALIFORNIA AVE</v>
          </cell>
        </row>
        <row r="1403">
          <cell r="A1403" t="str">
            <v>KNIGHTS LANDING</v>
          </cell>
          <cell r="C1403" t="str">
            <v>SAN FRAN Y (LARKIN)</v>
          </cell>
          <cell r="D1403" t="e">
            <v>#VALUE!</v>
          </cell>
          <cell r="E1403" t="str">
            <v>CALIFORNIA AVE</v>
          </cell>
        </row>
        <row r="1404">
          <cell r="A1404" t="str">
            <v>SAN JOAQUIN</v>
          </cell>
          <cell r="C1404" t="str">
            <v>SAN FRAN Y (LARKIN)</v>
          </cell>
          <cell r="D1404" t="e">
            <v>#VALUE!</v>
          </cell>
          <cell r="E1404" t="str">
            <v>BULLARD</v>
          </cell>
        </row>
        <row r="1405">
          <cell r="A1405" t="str">
            <v>PHILO</v>
          </cell>
          <cell r="C1405" t="str">
            <v>SAN FRAN Y (LARKIN)</v>
          </cell>
          <cell r="D1405" t="e">
            <v>#VALUE!</v>
          </cell>
          <cell r="E1405" t="str">
            <v>BULLARD</v>
          </cell>
        </row>
        <row r="1406">
          <cell r="A1406" t="str">
            <v>ROUGH &amp; READY</v>
          </cell>
          <cell r="C1406" t="str">
            <v>SAN FRAN Y (LARKIN)</v>
          </cell>
          <cell r="D1406" t="e">
            <v>#VALUE!</v>
          </cell>
          <cell r="E1406" t="str">
            <v>BULLARD</v>
          </cell>
        </row>
        <row r="1407">
          <cell r="A1407" t="str">
            <v>CLAYTON</v>
          </cell>
          <cell r="C1407" t="str">
            <v>SAN FRAN Y (LARKIN)</v>
          </cell>
          <cell r="D1407" t="str">
            <v>BOLINAS</v>
          </cell>
          <cell r="E1407" t="str">
            <v>MT EDEN</v>
          </cell>
        </row>
        <row r="1408">
          <cell r="A1408" t="str">
            <v>KINGSBURG</v>
          </cell>
          <cell r="C1408" t="str">
            <v>SAN FRAN Y (LARKIN)</v>
          </cell>
          <cell r="D1408" t="str">
            <v>BOLINAS</v>
          </cell>
          <cell r="E1408" t="str">
            <v>CORNING</v>
          </cell>
        </row>
        <row r="1409">
          <cell r="A1409" t="str">
            <v>TEMBLOR</v>
          </cell>
          <cell r="C1409" t="str">
            <v>SAN FRAN Y (LARKIN)</v>
          </cell>
          <cell r="D1409" t="str">
            <v>CASCADE</v>
          </cell>
          <cell r="E1409" t="str">
            <v>CORNING</v>
          </cell>
        </row>
        <row r="1410">
          <cell r="A1410" t="str">
            <v>TEMBLOR</v>
          </cell>
          <cell r="C1410" t="str">
            <v>SAN FRAN Y (LARKIN)</v>
          </cell>
          <cell r="D1410" t="str">
            <v>COTATI</v>
          </cell>
          <cell r="E1410" t="str">
            <v>CORNING</v>
          </cell>
        </row>
        <row r="1411">
          <cell r="A1411" t="str">
            <v>TEMBLOR</v>
          </cell>
          <cell r="C1411" t="str">
            <v>SAN FRAN Y (LARKIN)</v>
          </cell>
          <cell r="D1411" t="str">
            <v>COTATI</v>
          </cell>
          <cell r="E1411" t="str">
            <v>EVERGREEN</v>
          </cell>
        </row>
        <row r="1412">
          <cell r="A1412" t="str">
            <v>TEMBLOR</v>
          </cell>
          <cell r="C1412" t="str">
            <v>SAN FRAN Y (LARKIN)</v>
          </cell>
          <cell r="D1412" t="str">
            <v>COTATI</v>
          </cell>
          <cell r="E1412" t="str">
            <v>FMC</v>
          </cell>
        </row>
        <row r="1413">
          <cell r="A1413" t="str">
            <v>BURLINGAME</v>
          </cell>
          <cell r="C1413" t="str">
            <v>SAN FRAN Y (LARKIN)</v>
          </cell>
          <cell r="D1413" t="str">
            <v>COTATI</v>
          </cell>
          <cell r="E1413" t="str">
            <v>EDENVALE</v>
          </cell>
        </row>
        <row r="1414">
          <cell r="A1414" t="str">
            <v>BURLINGAME</v>
          </cell>
          <cell r="C1414" t="str">
            <v>SAN FRAN Y (LARKIN)</v>
          </cell>
          <cell r="D1414" t="str">
            <v>COTATI</v>
          </cell>
          <cell r="E1414" t="str">
            <v>EDENVALE</v>
          </cell>
        </row>
        <row r="1415">
          <cell r="A1415" t="str">
            <v>BURLINGAME</v>
          </cell>
          <cell r="C1415" t="str">
            <v>SAN FRAN Y (LARKIN)</v>
          </cell>
          <cell r="D1415" t="str">
            <v>MI-WUK</v>
          </cell>
          <cell r="E1415" t="str">
            <v>EDENVALE</v>
          </cell>
        </row>
        <row r="1416">
          <cell r="A1416" t="str">
            <v>FITCH MTN</v>
          </cell>
          <cell r="C1416" t="str">
            <v>SAN FRAN Y (LARKIN)</v>
          </cell>
          <cell r="D1416" t="str">
            <v>MI-WUK</v>
          </cell>
          <cell r="E1416" t="str">
            <v>EDENVALE</v>
          </cell>
        </row>
        <row r="1417">
          <cell r="A1417" t="str">
            <v>TRIMBLE</v>
          </cell>
          <cell r="C1417" t="str">
            <v>SAN FRAN Y (LARKIN)</v>
          </cell>
          <cell r="D1417" t="str">
            <v>MI-WUK</v>
          </cell>
          <cell r="E1417" t="str">
            <v>EDENVALE</v>
          </cell>
        </row>
        <row r="1418">
          <cell r="A1418" t="str">
            <v>STELLING</v>
          </cell>
          <cell r="C1418" t="str">
            <v>SAN FRAN Y (LARKIN)</v>
          </cell>
          <cell r="D1418" t="str">
            <v>MORAGA</v>
          </cell>
          <cell r="E1418" t="str">
            <v>EDENVALE</v>
          </cell>
        </row>
        <row r="1419">
          <cell r="A1419" t="str">
            <v>GLENWOOD</v>
          </cell>
          <cell r="C1419" t="str">
            <v>SAN FRAN Y (LARKIN)</v>
          </cell>
          <cell r="D1419" t="str">
            <v>MORAGA</v>
          </cell>
          <cell r="E1419" t="str">
            <v>EDENVALE</v>
          </cell>
        </row>
        <row r="1420">
          <cell r="A1420" t="str">
            <v>SAND CREEK</v>
          </cell>
          <cell r="C1420" t="str">
            <v>SAN FRAN Y (LARKIN)</v>
          </cell>
          <cell r="D1420" t="str">
            <v>MORAGA</v>
          </cell>
          <cell r="E1420" t="str">
            <v>EDENVALE</v>
          </cell>
        </row>
        <row r="1421">
          <cell r="A1421" t="str">
            <v>SAND CREEK</v>
          </cell>
          <cell r="C1421" t="str">
            <v>SAN FRAN Y (LARKIN)</v>
          </cell>
          <cell r="D1421" t="e">
            <v>#VALUE!</v>
          </cell>
          <cell r="E1421" t="str">
            <v>EDENVALE</v>
          </cell>
        </row>
        <row r="1422">
          <cell r="A1422" t="str">
            <v>SAND CREEK</v>
          </cell>
          <cell r="C1422" t="str">
            <v>SAN FRAN Y (LARKIN)</v>
          </cell>
          <cell r="D1422" t="e">
            <v>#VALUE!</v>
          </cell>
          <cell r="E1422" t="str">
            <v>EDENVALE</v>
          </cell>
        </row>
        <row r="1423">
          <cell r="A1423" t="str">
            <v>SAND CREEK</v>
          </cell>
          <cell r="C1423" t="str">
            <v>SAN FRAN Y (LARKIN)</v>
          </cell>
          <cell r="D1423" t="e">
            <v>#VALUE!</v>
          </cell>
          <cell r="E1423" t="str">
            <v>EDENVALE</v>
          </cell>
        </row>
        <row r="1424">
          <cell r="A1424" t="str">
            <v>LAGUNITAS</v>
          </cell>
          <cell r="C1424" t="str">
            <v>SAN FRAN Y (LARKIN)</v>
          </cell>
          <cell r="D1424" t="str">
            <v>VIEJO</v>
          </cell>
          <cell r="E1424" t="str">
            <v>EDENVALE</v>
          </cell>
        </row>
        <row r="1425">
          <cell r="A1425" t="str">
            <v>LAGUNITAS</v>
          </cell>
          <cell r="C1425" t="str">
            <v>LAS GALLINAS A</v>
          </cell>
          <cell r="D1425" t="str">
            <v>VIEJO</v>
          </cell>
          <cell r="E1425" t="str">
            <v>EDENVALE</v>
          </cell>
        </row>
        <row r="1426">
          <cell r="A1426" t="str">
            <v>LAGUNITAS</v>
          </cell>
          <cell r="C1426" t="str">
            <v>LAS GALLINAS A</v>
          </cell>
          <cell r="D1426" t="str">
            <v>FORT SEWARD</v>
          </cell>
          <cell r="E1426" t="str">
            <v>EDENVALE</v>
          </cell>
        </row>
        <row r="1427">
          <cell r="A1427" t="str">
            <v>HICKS</v>
          </cell>
          <cell r="C1427" t="str">
            <v>LAS GALLINAS A</v>
          </cell>
          <cell r="D1427" t="str">
            <v>FORT SEWARD</v>
          </cell>
          <cell r="E1427" t="str">
            <v>EDENVALE</v>
          </cell>
        </row>
        <row r="1428">
          <cell r="A1428" t="str">
            <v>WESTSIDE</v>
          </cell>
          <cell r="C1428" t="str">
            <v>LAS GALLINAS A</v>
          </cell>
          <cell r="D1428" t="str">
            <v>SOBRANTE</v>
          </cell>
          <cell r="E1428" t="str">
            <v>EDENVALE</v>
          </cell>
        </row>
        <row r="1429">
          <cell r="A1429" t="str">
            <v>MENLO</v>
          </cell>
          <cell r="C1429" t="str">
            <v>LAYTONVILLE</v>
          </cell>
          <cell r="D1429" t="str">
            <v>SOBRANTE</v>
          </cell>
          <cell r="E1429" t="str">
            <v>EDENVALE</v>
          </cell>
        </row>
        <row r="1430">
          <cell r="A1430" t="str">
            <v>FAIRHAVEN</v>
          </cell>
          <cell r="C1430" t="str">
            <v>LAYTONVILLE</v>
          </cell>
          <cell r="D1430" t="str">
            <v>EAGLE ROCK</v>
          </cell>
          <cell r="E1430" t="str">
            <v>EDENVALE</v>
          </cell>
        </row>
        <row r="1431">
          <cell r="A1431" t="str">
            <v>TWENTY-FIRST AVE</v>
          </cell>
          <cell r="C1431" t="str">
            <v>LIVINGSTON</v>
          </cell>
          <cell r="D1431" t="str">
            <v>OAKLAND K (CLAREMONT)</v>
          </cell>
          <cell r="E1431" t="str">
            <v>EDENVALE</v>
          </cell>
        </row>
        <row r="1432">
          <cell r="A1432" t="str">
            <v>MADISON</v>
          </cell>
          <cell r="C1432" t="str">
            <v>LIVINGSTON</v>
          </cell>
          <cell r="D1432" t="str">
            <v>OAKLAND K (CLAREMONT)</v>
          </cell>
          <cell r="E1432" t="str">
            <v>EDENVALE</v>
          </cell>
        </row>
        <row r="1433">
          <cell r="A1433" t="str">
            <v>SUMMIT</v>
          </cell>
          <cell r="C1433" t="str">
            <v>LIVINGSTON</v>
          </cell>
          <cell r="D1433" t="str">
            <v>POSO MTN</v>
          </cell>
          <cell r="E1433" t="str">
            <v>EDENVALE</v>
          </cell>
        </row>
        <row r="1434">
          <cell r="A1434" t="str">
            <v>SUMMIT</v>
          </cell>
          <cell r="C1434" t="str">
            <v>LLAGAS</v>
          </cell>
          <cell r="D1434" t="str">
            <v>POSO MTN</v>
          </cell>
          <cell r="E1434" t="str">
            <v>EDENVALE</v>
          </cell>
        </row>
        <row r="1435">
          <cell r="A1435" t="str">
            <v>SUMMIT</v>
          </cell>
          <cell r="C1435" t="str">
            <v>LLAGAS</v>
          </cell>
          <cell r="D1435" t="e">
            <v>#VALUE!</v>
          </cell>
          <cell r="E1435" t="str">
            <v>EDENVALE</v>
          </cell>
        </row>
        <row r="1436">
          <cell r="A1436" t="str">
            <v>LINCOLN</v>
          </cell>
          <cell r="C1436" t="str">
            <v>LLAGAS</v>
          </cell>
          <cell r="D1436" t="e">
            <v>#VALUE!</v>
          </cell>
          <cell r="E1436" t="str">
            <v>EDENVALE</v>
          </cell>
        </row>
        <row r="1437">
          <cell r="A1437" t="str">
            <v>MIDDLETOWN</v>
          </cell>
          <cell r="C1437" t="str">
            <v>LLAGAS</v>
          </cell>
          <cell r="D1437" t="e">
            <v>#VALUE!</v>
          </cell>
          <cell r="E1437" t="str">
            <v>EDENVALE</v>
          </cell>
        </row>
        <row r="1438">
          <cell r="A1438" t="str">
            <v>MIDDLETOWN</v>
          </cell>
          <cell r="C1438" t="str">
            <v>LLAGAS</v>
          </cell>
          <cell r="D1438" t="e">
            <v>#VALUE!</v>
          </cell>
          <cell r="E1438" t="str">
            <v>EDENVALE</v>
          </cell>
        </row>
        <row r="1439">
          <cell r="A1439" t="str">
            <v>MIDDLETOWN</v>
          </cell>
          <cell r="C1439" t="str">
            <v>LOCKHEED #2</v>
          </cell>
          <cell r="D1439" t="e">
            <v>#VALUE!</v>
          </cell>
          <cell r="E1439" t="str">
            <v>EDENVALE</v>
          </cell>
        </row>
        <row r="1440">
          <cell r="A1440" t="str">
            <v>MIDDLETOWN</v>
          </cell>
          <cell r="C1440" t="str">
            <v>LOCKEFORD</v>
          </cell>
          <cell r="D1440" t="e">
            <v>#VALUE!</v>
          </cell>
          <cell r="E1440" t="str">
            <v>EDENVALE</v>
          </cell>
        </row>
        <row r="1441">
          <cell r="A1441" t="str">
            <v>SARATOGA</v>
          </cell>
          <cell r="C1441" t="str">
            <v>LOGAN CREEK</v>
          </cell>
          <cell r="D1441" t="e">
            <v>#VALUE!</v>
          </cell>
          <cell r="E1441" t="str">
            <v>EDENVALE</v>
          </cell>
        </row>
        <row r="1442">
          <cell r="A1442" t="str">
            <v>CAMP EVERS</v>
          </cell>
          <cell r="C1442" t="str">
            <v>LOS ALTOS</v>
          </cell>
          <cell r="D1442" t="e">
            <v>#VALUE!</v>
          </cell>
          <cell r="E1442" t="str">
            <v>EDENVALE</v>
          </cell>
        </row>
        <row r="1443">
          <cell r="A1443" t="str">
            <v>CALIFORNIA AVE</v>
          </cell>
          <cell r="C1443" t="str">
            <v>LOS ALTOS</v>
          </cell>
          <cell r="D1443" t="e">
            <v>#VALUE!</v>
          </cell>
          <cell r="E1443" t="str">
            <v>EDENVALE</v>
          </cell>
        </row>
        <row r="1444">
          <cell r="A1444" t="str">
            <v>EDENVALE</v>
          </cell>
          <cell r="C1444" t="str">
            <v>LOW GAP</v>
          </cell>
          <cell r="D1444" t="e">
            <v>#VALUE!</v>
          </cell>
          <cell r="E1444" t="str">
            <v>EDENVALE</v>
          </cell>
        </row>
        <row r="1445">
          <cell r="A1445" t="str">
            <v>ATASCADERO</v>
          </cell>
          <cell r="C1445" t="str">
            <v>LOS GATOS</v>
          </cell>
          <cell r="D1445" t="str">
            <v>BIG RIVER</v>
          </cell>
          <cell r="E1445" t="str">
            <v>EDENVALE</v>
          </cell>
        </row>
        <row r="1446">
          <cell r="A1446" t="str">
            <v>FAIRWAY</v>
          </cell>
          <cell r="C1446" t="str">
            <v>LOS GATOS</v>
          </cell>
          <cell r="D1446" t="str">
            <v>OREGON TRAIL</v>
          </cell>
          <cell r="E1446" t="str">
            <v>ALMADEN</v>
          </cell>
        </row>
        <row r="1447">
          <cell r="A1447" t="str">
            <v>CURTIS</v>
          </cell>
          <cell r="C1447" t="str">
            <v>LIVERMORE</v>
          </cell>
          <cell r="D1447" t="str">
            <v>OREGON TRAIL</v>
          </cell>
          <cell r="E1447" t="str">
            <v>CARQUINEZ</v>
          </cell>
        </row>
        <row r="1448">
          <cell r="A1448" t="str">
            <v>CANAL</v>
          </cell>
          <cell r="C1448" t="str">
            <v>LAWRENCE</v>
          </cell>
          <cell r="D1448" t="str">
            <v>KESWICK</v>
          </cell>
          <cell r="E1448" t="str">
            <v>CARQUINEZ</v>
          </cell>
        </row>
        <row r="1449">
          <cell r="A1449" t="str">
            <v>TWISSELMAN</v>
          </cell>
          <cell r="C1449" t="str">
            <v>LAWRENCE</v>
          </cell>
          <cell r="D1449" t="str">
            <v>KESWICK</v>
          </cell>
          <cell r="E1449" t="str">
            <v>BELLEVUE</v>
          </cell>
        </row>
        <row r="1450">
          <cell r="A1450" t="str">
            <v>DEL MONTE</v>
          </cell>
          <cell r="C1450" t="str">
            <v>LAWRENCE</v>
          </cell>
          <cell r="D1450" t="str">
            <v>KESWICK</v>
          </cell>
          <cell r="E1450" t="str">
            <v>RINCON</v>
          </cell>
        </row>
        <row r="1451">
          <cell r="A1451" t="str">
            <v>DEL MONTE</v>
          </cell>
          <cell r="C1451" t="str">
            <v>MARIPOSA</v>
          </cell>
          <cell r="D1451" t="str">
            <v>KESWICK</v>
          </cell>
          <cell r="E1451" t="str">
            <v>RINCON</v>
          </cell>
        </row>
        <row r="1452">
          <cell r="A1452" t="str">
            <v>HAMMER</v>
          </cell>
          <cell r="C1452" t="str">
            <v>MADERA</v>
          </cell>
          <cell r="D1452" t="str">
            <v>BIG BEND</v>
          </cell>
          <cell r="E1452" t="str">
            <v>GEYSERVILLE</v>
          </cell>
        </row>
        <row r="1453">
          <cell r="A1453" t="str">
            <v>MIDDLE RIVER</v>
          </cell>
          <cell r="C1453" t="str">
            <v>MADERA</v>
          </cell>
          <cell r="D1453" t="str">
            <v>BIG BEND</v>
          </cell>
          <cell r="E1453" t="str">
            <v>FITCH MTN</v>
          </cell>
        </row>
        <row r="1454">
          <cell r="A1454" t="str">
            <v>MIDDLE RIVER</v>
          </cell>
          <cell r="C1454" t="str">
            <v>MANTECA</v>
          </cell>
          <cell r="D1454" t="str">
            <v>SMARTVILLE</v>
          </cell>
          <cell r="E1454" t="str">
            <v>LAKEVILLE</v>
          </cell>
        </row>
        <row r="1455">
          <cell r="A1455" t="str">
            <v>MIDDLE RIVER</v>
          </cell>
          <cell r="C1455" t="str">
            <v>MANTECA</v>
          </cell>
          <cell r="D1455" t="str">
            <v>SMARTVILLE</v>
          </cell>
          <cell r="E1455" t="str">
            <v>LAKEVILLE</v>
          </cell>
        </row>
        <row r="1456">
          <cell r="A1456" t="str">
            <v>NOTRE DAME</v>
          </cell>
          <cell r="C1456" t="str">
            <v>MANTECA</v>
          </cell>
          <cell r="D1456" t="str">
            <v>SMARTVILLE</v>
          </cell>
          <cell r="E1456" t="str">
            <v>LAKEVILLE</v>
          </cell>
        </row>
        <row r="1457">
          <cell r="A1457" t="str">
            <v>HARTLEY</v>
          </cell>
          <cell r="C1457" t="str">
            <v>MANTECA</v>
          </cell>
          <cell r="D1457" t="str">
            <v>BIG BASIN</v>
          </cell>
          <cell r="E1457" t="str">
            <v>BELLEVUE</v>
          </cell>
        </row>
        <row r="1458">
          <cell r="A1458" t="str">
            <v>WYANDOTTE</v>
          </cell>
          <cell r="C1458" t="str">
            <v>MANTECA</v>
          </cell>
          <cell r="D1458" t="str">
            <v>BIG BASIN</v>
          </cell>
          <cell r="E1458" t="str">
            <v>BELLEVUE</v>
          </cell>
        </row>
        <row r="1459">
          <cell r="A1459" t="str">
            <v>CONCORD</v>
          </cell>
          <cell r="C1459" t="str">
            <v>MAXWELL</v>
          </cell>
          <cell r="D1459" t="str">
            <v>ROB ROY</v>
          </cell>
          <cell r="E1459" t="str">
            <v>DUNBAR</v>
          </cell>
        </row>
        <row r="1460">
          <cell r="A1460" t="str">
            <v>CONCORD</v>
          </cell>
          <cell r="C1460" t="str">
            <v>MCKEE</v>
          </cell>
          <cell r="D1460" t="str">
            <v>JOLON</v>
          </cell>
          <cell r="E1460" t="str">
            <v>SANTA ROSA A</v>
          </cell>
        </row>
        <row r="1461">
          <cell r="A1461" t="str">
            <v>MARYSVILLE</v>
          </cell>
          <cell r="C1461" t="str">
            <v>MCKEE</v>
          </cell>
          <cell r="D1461" t="str">
            <v>JOLON</v>
          </cell>
          <cell r="E1461" t="str">
            <v>SANTA ROSA A</v>
          </cell>
        </row>
        <row r="1462">
          <cell r="A1462" t="str">
            <v>FAIRMOUNT</v>
          </cell>
          <cell r="C1462" t="str">
            <v>MCKEE</v>
          </cell>
          <cell r="D1462" t="str">
            <v>JOLON</v>
          </cell>
          <cell r="E1462" t="str">
            <v>COTATI</v>
          </cell>
        </row>
        <row r="1463">
          <cell r="A1463" t="str">
            <v>LOS MOLINOS</v>
          </cell>
          <cell r="C1463" t="str">
            <v>MCKEE</v>
          </cell>
          <cell r="D1463" t="str">
            <v>OTTER</v>
          </cell>
          <cell r="E1463" t="str">
            <v>NOVATO</v>
          </cell>
        </row>
        <row r="1464">
          <cell r="A1464" t="str">
            <v>LOS MOLINOS</v>
          </cell>
          <cell r="C1464" t="str">
            <v>MCCALL</v>
          </cell>
          <cell r="D1464" t="str">
            <v>OTTER</v>
          </cell>
          <cell r="E1464" t="str">
            <v>PENNGROVE</v>
          </cell>
        </row>
        <row r="1465">
          <cell r="A1465" t="str">
            <v>BRUNSWICK</v>
          </cell>
          <cell r="C1465" t="str">
            <v>MCCALL</v>
          </cell>
          <cell r="D1465" t="str">
            <v>HATTON</v>
          </cell>
          <cell r="E1465" t="str">
            <v>STAFFORD</v>
          </cell>
        </row>
        <row r="1466">
          <cell r="A1466" t="str">
            <v>LOS MOLINOS</v>
          </cell>
          <cell r="C1466" t="str">
            <v>MCARTHUR</v>
          </cell>
          <cell r="D1466" t="str">
            <v>HATTON</v>
          </cell>
          <cell r="E1466" t="str">
            <v>STAFFORD</v>
          </cell>
        </row>
        <row r="1467">
          <cell r="A1467" t="str">
            <v>CHICO A</v>
          </cell>
          <cell r="C1467" t="str">
            <v>MCARTHUR</v>
          </cell>
          <cell r="D1467" t="str">
            <v>HATTON</v>
          </cell>
          <cell r="E1467" t="str">
            <v>BOLINAS</v>
          </cell>
        </row>
        <row r="1468">
          <cell r="A1468" t="str">
            <v>CHICO A</v>
          </cell>
          <cell r="C1468" t="str">
            <v>MEADOW LANE</v>
          </cell>
          <cell r="D1468" t="str">
            <v>HATTON</v>
          </cell>
          <cell r="E1468" t="str">
            <v>OLEMA</v>
          </cell>
        </row>
        <row r="1469">
          <cell r="A1469" t="str">
            <v>CHICO A</v>
          </cell>
          <cell r="C1469" t="str">
            <v>MEADOW LANE</v>
          </cell>
          <cell r="D1469" t="str">
            <v>HATTON</v>
          </cell>
          <cell r="E1469" t="str">
            <v>TOCALOMA</v>
          </cell>
        </row>
        <row r="1470">
          <cell r="A1470" t="str">
            <v>MCCALL</v>
          </cell>
          <cell r="C1470" t="str">
            <v>MEADOW LANE</v>
          </cell>
          <cell r="D1470" t="str">
            <v>HATTON</v>
          </cell>
          <cell r="E1470" t="str">
            <v>MOLINO</v>
          </cell>
        </row>
        <row r="1471">
          <cell r="A1471" t="str">
            <v>EL PECO</v>
          </cell>
          <cell r="C1471" t="str">
            <v>MEADOW LANE</v>
          </cell>
          <cell r="D1471" t="str">
            <v>HATTON</v>
          </cell>
          <cell r="E1471" t="str">
            <v>PETALUMA A</v>
          </cell>
        </row>
        <row r="1472">
          <cell r="A1472" t="str">
            <v>DAIRYLAND</v>
          </cell>
          <cell r="C1472" t="str">
            <v>MEADOW LANE</v>
          </cell>
          <cell r="D1472" t="e">
            <v>#VALUE!</v>
          </cell>
          <cell r="E1472" t="str">
            <v>PETALUMA C</v>
          </cell>
        </row>
        <row r="1473">
          <cell r="A1473" t="str">
            <v>KERN PP DIST</v>
          </cell>
          <cell r="C1473" t="str">
            <v>MAGUNDEN</v>
          </cell>
          <cell r="D1473" t="e">
            <v>#VALUE!</v>
          </cell>
          <cell r="E1473" t="str">
            <v>PETALUMA C</v>
          </cell>
        </row>
        <row r="1474">
          <cell r="A1474" t="str">
            <v>HIGHWAY</v>
          </cell>
          <cell r="C1474" t="str">
            <v>MAGUNDEN</v>
          </cell>
          <cell r="D1474" t="e">
            <v>#VALUE!</v>
          </cell>
          <cell r="E1474" t="str">
            <v>PETALUMA C</v>
          </cell>
        </row>
        <row r="1475">
          <cell r="A1475" t="str">
            <v>CALIFORNIA AVE</v>
          </cell>
          <cell r="C1475" t="str">
            <v>MAGUNDEN</v>
          </cell>
          <cell r="D1475" t="e">
            <v>#VALUE!</v>
          </cell>
          <cell r="E1475" t="str">
            <v>PETALUMA C</v>
          </cell>
        </row>
        <row r="1476">
          <cell r="A1476" t="str">
            <v>NORIEGA</v>
          </cell>
          <cell r="C1476" t="str">
            <v>MIDDLETOWN</v>
          </cell>
          <cell r="D1476" t="e">
            <v>#VALUE!</v>
          </cell>
          <cell r="E1476" t="str">
            <v>SALMON CREEK</v>
          </cell>
        </row>
        <row r="1477">
          <cell r="A1477" t="str">
            <v>SANTA ROSA A</v>
          </cell>
          <cell r="C1477" t="str">
            <v>MIRA VISTA</v>
          </cell>
          <cell r="D1477" t="str">
            <v>CALAVERAS CEMENT</v>
          </cell>
          <cell r="E1477" t="e">
            <v>#VALUE!</v>
          </cell>
        </row>
        <row r="1478">
          <cell r="A1478" t="str">
            <v>JACINTO</v>
          </cell>
          <cell r="C1478" t="str">
            <v>MIRA VISTA</v>
          </cell>
          <cell r="D1478" t="str">
            <v>CALAVERAS CEMENT</v>
          </cell>
          <cell r="E1478" t="e">
            <v>#VALUE!</v>
          </cell>
        </row>
        <row r="1479">
          <cell r="A1479" t="str">
            <v>TRES VIAS</v>
          </cell>
          <cell r="C1479" t="str">
            <v>MIRA VISTA</v>
          </cell>
          <cell r="D1479" t="str">
            <v>DOBBINS</v>
          </cell>
          <cell r="E1479" t="str">
            <v>SILVERADO</v>
          </cell>
        </row>
        <row r="1480">
          <cell r="A1480" t="str">
            <v>LIVE OAK</v>
          </cell>
          <cell r="C1480" t="str">
            <v>MIRA VISTA</v>
          </cell>
          <cell r="D1480" t="str">
            <v>PIKE CITY</v>
          </cell>
          <cell r="E1480" t="str">
            <v>SILVERADO</v>
          </cell>
        </row>
        <row r="1481">
          <cell r="A1481" t="str">
            <v>NORTH DUBLIN</v>
          </cell>
          <cell r="C1481" t="str">
            <v>MALAGA</v>
          </cell>
          <cell r="D1481" t="str">
            <v>PIKE CITY</v>
          </cell>
          <cell r="E1481" t="str">
            <v>CALISTOGA</v>
          </cell>
        </row>
        <row r="1482">
          <cell r="A1482" t="str">
            <v>MONROE</v>
          </cell>
          <cell r="C1482" t="str">
            <v>MALAGA</v>
          </cell>
          <cell r="D1482" t="str">
            <v>PIKE CITY</v>
          </cell>
          <cell r="E1482" t="str">
            <v>CALISTOGA</v>
          </cell>
        </row>
        <row r="1483">
          <cell r="A1483" t="str">
            <v>BARRETT</v>
          </cell>
          <cell r="C1483" t="str">
            <v>MALAGA</v>
          </cell>
          <cell r="D1483" t="str">
            <v>COLUMBIA HILL</v>
          </cell>
          <cell r="E1483" t="str">
            <v>BASALT</v>
          </cell>
        </row>
        <row r="1484">
          <cell r="A1484" t="str">
            <v>TAFT</v>
          </cell>
          <cell r="C1484" t="str">
            <v>MILPITAS</v>
          </cell>
          <cell r="D1484" t="str">
            <v>COLUMBIA HILL</v>
          </cell>
          <cell r="E1484" t="str">
            <v>NAPA</v>
          </cell>
        </row>
        <row r="1485">
          <cell r="A1485" t="str">
            <v>REDWOOD CITY</v>
          </cell>
          <cell r="C1485" t="str">
            <v>MILPITAS</v>
          </cell>
          <cell r="D1485" t="str">
            <v>COLUMBIA HILL</v>
          </cell>
          <cell r="E1485" t="str">
            <v>WOODACRE</v>
          </cell>
        </row>
        <row r="1486">
          <cell r="A1486" t="str">
            <v>PLEASANT GROVE</v>
          </cell>
          <cell r="C1486" t="str">
            <v>MILPITAS</v>
          </cell>
          <cell r="D1486" t="str">
            <v>COLUMBIA HILL</v>
          </cell>
          <cell r="E1486" t="str">
            <v>SAUSALITO</v>
          </cell>
        </row>
        <row r="1487">
          <cell r="A1487" t="str">
            <v>SAN FRAN G</v>
          </cell>
          <cell r="C1487" t="str">
            <v>MENDOTA</v>
          </cell>
          <cell r="D1487" t="str">
            <v>COLUMBIA HILL</v>
          </cell>
          <cell r="E1487" t="str">
            <v>FORT ROSS</v>
          </cell>
        </row>
        <row r="1488">
          <cell r="A1488" t="str">
            <v>SAN FRAN G</v>
          </cell>
          <cell r="C1488" t="str">
            <v>MENLO</v>
          </cell>
          <cell r="D1488" t="str">
            <v>CLAY</v>
          </cell>
          <cell r="E1488" t="str">
            <v>MIRABEL</v>
          </cell>
        </row>
        <row r="1489">
          <cell r="A1489" t="str">
            <v>DIAMOND SPRINGS</v>
          </cell>
          <cell r="C1489" t="str">
            <v>MENLO</v>
          </cell>
          <cell r="D1489" t="str">
            <v>CLAY</v>
          </cell>
          <cell r="E1489" t="str">
            <v>TRIMBLE</v>
          </cell>
        </row>
        <row r="1490">
          <cell r="A1490" t="str">
            <v>MOUNTAIN VIEW</v>
          </cell>
          <cell r="C1490" t="str">
            <v>MONTE RIO</v>
          </cell>
          <cell r="D1490" t="str">
            <v>CLAY</v>
          </cell>
          <cell r="E1490" t="str">
            <v>TRIMBLE</v>
          </cell>
        </row>
        <row r="1491">
          <cell r="A1491" t="str">
            <v>RISING RIVER</v>
          </cell>
          <cell r="C1491" t="str">
            <v>MONTICELLO</v>
          </cell>
          <cell r="D1491" t="str">
            <v>PURISIMA</v>
          </cell>
          <cell r="E1491" t="str">
            <v>TRIMBLE</v>
          </cell>
        </row>
        <row r="1492">
          <cell r="A1492" t="str">
            <v>RISING RIVER</v>
          </cell>
          <cell r="C1492" t="str">
            <v>MORGAN HILL</v>
          </cell>
          <cell r="D1492" t="str">
            <v>PURISIMA</v>
          </cell>
          <cell r="E1492" t="str">
            <v>TRIMBLE</v>
          </cell>
        </row>
        <row r="1493">
          <cell r="A1493" t="str">
            <v>RISING RIVER</v>
          </cell>
          <cell r="C1493" t="str">
            <v>MOLINO</v>
          </cell>
          <cell r="D1493" t="str">
            <v>PURISIMA</v>
          </cell>
          <cell r="E1493" t="str">
            <v>TRIMBLE</v>
          </cell>
        </row>
        <row r="1494">
          <cell r="A1494" t="str">
            <v>TWISSELMAN</v>
          </cell>
          <cell r="C1494" t="str">
            <v>MOLINO</v>
          </cell>
          <cell r="D1494" t="str">
            <v>PURISIMA</v>
          </cell>
          <cell r="E1494" t="str">
            <v>TRIMBLE</v>
          </cell>
        </row>
        <row r="1495">
          <cell r="A1495" t="str">
            <v>MORMON</v>
          </cell>
          <cell r="C1495" t="str">
            <v>MONROE</v>
          </cell>
          <cell r="D1495" t="str">
            <v>FROGTOWN</v>
          </cell>
          <cell r="E1495" t="str">
            <v>TRIMBLE</v>
          </cell>
        </row>
        <row r="1496">
          <cell r="A1496" t="e">
            <v>#VALUE!</v>
          </cell>
          <cell r="C1496" t="str">
            <v>MONROE</v>
          </cell>
          <cell r="D1496" t="str">
            <v>FROGTOWN</v>
          </cell>
          <cell r="E1496" t="str">
            <v>TRIMBLE</v>
          </cell>
        </row>
        <row r="1497">
          <cell r="A1497" t="e">
            <v>#VALUE!</v>
          </cell>
          <cell r="C1497" t="str">
            <v>MONROE</v>
          </cell>
          <cell r="D1497" t="str">
            <v>FROGTOWN</v>
          </cell>
          <cell r="E1497" t="str">
            <v>TRIMBLE</v>
          </cell>
        </row>
        <row r="1498">
          <cell r="A1498" t="e">
            <v>#VALUE!</v>
          </cell>
          <cell r="C1498" t="str">
            <v>MONTAGUE</v>
          </cell>
          <cell r="D1498" t="str">
            <v>FROGTOWN</v>
          </cell>
          <cell r="E1498" t="str">
            <v>TRIMBLE</v>
          </cell>
        </row>
        <row r="1499">
          <cell r="A1499" t="str">
            <v>CLARKSVILLE</v>
          </cell>
          <cell r="C1499" t="str">
            <v>MONTAGUE</v>
          </cell>
          <cell r="D1499" t="str">
            <v>UPPER LAKE</v>
          </cell>
          <cell r="E1499" t="str">
            <v>TRIMBLE</v>
          </cell>
        </row>
        <row r="1500">
          <cell r="A1500" t="e">
            <v>#VALUE!</v>
          </cell>
          <cell r="C1500" t="str">
            <v>MORRO BAY DIST</v>
          </cell>
          <cell r="D1500" t="str">
            <v>UPPER LAKE</v>
          </cell>
          <cell r="E1500" t="str">
            <v>TRIMBLE</v>
          </cell>
        </row>
        <row r="1501">
          <cell r="A1501" t="str">
            <v>SANTA NELLA</v>
          </cell>
          <cell r="C1501" t="e">
            <v>#VALUE!</v>
          </cell>
          <cell r="D1501" t="str">
            <v>UPPER LAKE</v>
          </cell>
          <cell r="E1501" t="str">
            <v>COVELO</v>
          </cell>
        </row>
        <row r="1502">
          <cell r="A1502" t="str">
            <v>KIRKER</v>
          </cell>
          <cell r="C1502" t="str">
            <v>MARTELL</v>
          </cell>
          <cell r="D1502" t="str">
            <v>UPPER LAKE</v>
          </cell>
          <cell r="E1502" t="str">
            <v>GARCIA</v>
          </cell>
        </row>
        <row r="1503">
          <cell r="A1503" t="str">
            <v>BARTON</v>
          </cell>
          <cell r="C1503" t="str">
            <v>MARTELL</v>
          </cell>
          <cell r="D1503" t="str">
            <v>ANTLER</v>
          </cell>
          <cell r="E1503" t="str">
            <v>NORTH TOWER</v>
          </cell>
        </row>
        <row r="1504">
          <cell r="A1504" t="str">
            <v>LEMOORE</v>
          </cell>
          <cell r="C1504" t="str">
            <v>MOSHER</v>
          </cell>
          <cell r="D1504" t="str">
            <v>AUBERRY</v>
          </cell>
          <cell r="E1504" t="str">
            <v>NORTH TOWER</v>
          </cell>
        </row>
        <row r="1505">
          <cell r="A1505" t="str">
            <v>CAYUCOS</v>
          </cell>
          <cell r="C1505" t="str">
            <v>MOSCONE</v>
          </cell>
          <cell r="D1505" t="str">
            <v>AUBERRY</v>
          </cell>
          <cell r="E1505" t="str">
            <v>NORTH TOWER</v>
          </cell>
        </row>
        <row r="1506">
          <cell r="A1506" t="str">
            <v>CAYUCOS</v>
          </cell>
          <cell r="C1506" t="str">
            <v>MOSCONE</v>
          </cell>
          <cell r="D1506" t="str">
            <v>BEAR VALLEY</v>
          </cell>
          <cell r="E1506" t="str">
            <v>NORTH TOWER</v>
          </cell>
        </row>
        <row r="1507">
          <cell r="A1507" t="str">
            <v>LOS OSITOS</v>
          </cell>
          <cell r="C1507" t="str">
            <v>MOSCONE</v>
          </cell>
          <cell r="D1507" t="str">
            <v>BIG MEADOWS</v>
          </cell>
          <cell r="E1507" t="str">
            <v>NORTH TOWER</v>
          </cell>
        </row>
        <row r="1508">
          <cell r="A1508" t="str">
            <v>ELK</v>
          </cell>
          <cell r="C1508" t="str">
            <v>MOSCONE</v>
          </cell>
          <cell r="D1508" t="e">
            <v>#VALUE!</v>
          </cell>
          <cell r="E1508" t="str">
            <v>EDENVALE</v>
          </cell>
        </row>
        <row r="1509">
          <cell r="A1509" t="str">
            <v>ELK</v>
          </cell>
          <cell r="C1509" t="str">
            <v>MT EDEN</v>
          </cell>
          <cell r="D1509" t="e">
            <v>#VALUE!</v>
          </cell>
          <cell r="E1509" t="str">
            <v>EDENVALE</v>
          </cell>
        </row>
        <row r="1510">
          <cell r="A1510" t="str">
            <v>ELK</v>
          </cell>
          <cell r="C1510" t="str">
            <v>MOUNTAIN VIEW</v>
          </cell>
          <cell r="D1510" t="e">
            <v>#VALUE!</v>
          </cell>
          <cell r="E1510" t="str">
            <v>EDENVALE</v>
          </cell>
        </row>
        <row r="1511">
          <cell r="A1511" t="str">
            <v>SEMITROPIC</v>
          </cell>
          <cell r="C1511" t="str">
            <v>NAPA</v>
          </cell>
          <cell r="D1511" t="e">
            <v>#VALUE!</v>
          </cell>
          <cell r="E1511" t="str">
            <v>EDENVALE</v>
          </cell>
        </row>
        <row r="1512">
          <cell r="A1512" t="str">
            <v>NORIEGA</v>
          </cell>
          <cell r="C1512" t="str">
            <v>NAPA</v>
          </cell>
          <cell r="D1512" t="str">
            <v>CEDAR CREEK</v>
          </cell>
          <cell r="E1512" t="str">
            <v>EDENVALE</v>
          </cell>
        </row>
        <row r="1513">
          <cell r="A1513" t="str">
            <v>FIREBAUGH</v>
          </cell>
          <cell r="C1513" t="str">
            <v>NAPA</v>
          </cell>
          <cell r="D1513" t="str">
            <v>CEDAR CREEK</v>
          </cell>
          <cell r="E1513" t="str">
            <v>EDENVALE</v>
          </cell>
        </row>
        <row r="1514">
          <cell r="A1514" t="str">
            <v>SCHINDLER</v>
          </cell>
          <cell r="C1514" t="str">
            <v>NEW HOPE</v>
          </cell>
          <cell r="D1514" t="str">
            <v>CEDAR CREEK</v>
          </cell>
          <cell r="E1514" t="str">
            <v>EDENVALE</v>
          </cell>
        </row>
        <row r="1515">
          <cell r="A1515" t="str">
            <v>ANTLER</v>
          </cell>
          <cell r="C1515" t="str">
            <v>NORD</v>
          </cell>
          <cell r="D1515" t="str">
            <v>CEDAR CREEK</v>
          </cell>
          <cell r="E1515" t="str">
            <v>EDENVALE</v>
          </cell>
        </row>
        <row r="1516">
          <cell r="A1516" t="str">
            <v>ANTLER</v>
          </cell>
          <cell r="C1516" t="str">
            <v>NORD</v>
          </cell>
          <cell r="D1516" t="str">
            <v>COARSEGOLD</v>
          </cell>
          <cell r="E1516" t="str">
            <v>EDENVALE</v>
          </cell>
        </row>
        <row r="1517">
          <cell r="A1517" t="str">
            <v>ANTLER</v>
          </cell>
          <cell r="C1517" t="str">
            <v>NORD</v>
          </cell>
          <cell r="D1517" t="str">
            <v>COARSEGOLD</v>
          </cell>
          <cell r="E1517" t="str">
            <v>EDENVALE</v>
          </cell>
        </row>
        <row r="1518">
          <cell r="A1518" t="str">
            <v>ANTLER</v>
          </cell>
          <cell r="C1518" t="str">
            <v>NOVATO</v>
          </cell>
          <cell r="D1518" t="str">
            <v>FRENCH GULCH</v>
          </cell>
          <cell r="E1518" t="str">
            <v>EDENVALE</v>
          </cell>
        </row>
        <row r="1519">
          <cell r="A1519" t="str">
            <v>SAN FRAN L</v>
          </cell>
          <cell r="C1519" t="str">
            <v>NOVATO</v>
          </cell>
          <cell r="D1519" t="str">
            <v>FRENCH GULCH</v>
          </cell>
          <cell r="E1519" t="str">
            <v>EDENVALE</v>
          </cell>
        </row>
        <row r="1520">
          <cell r="A1520" t="str">
            <v>SAN FRAN L</v>
          </cell>
          <cell r="C1520" t="str">
            <v>NEWHALL</v>
          </cell>
          <cell r="D1520" t="str">
            <v>HARTLEY</v>
          </cell>
          <cell r="E1520" t="str">
            <v>EDENVALE</v>
          </cell>
        </row>
        <row r="1521">
          <cell r="A1521" t="str">
            <v>BUENA VISTA</v>
          </cell>
          <cell r="C1521" t="str">
            <v>OAKLAND L</v>
          </cell>
          <cell r="D1521" t="str">
            <v>INDIAN FLAT</v>
          </cell>
          <cell r="E1521" t="str">
            <v>EDENVALE</v>
          </cell>
        </row>
        <row r="1522">
          <cell r="A1522" t="str">
            <v>OAKLAND J</v>
          </cell>
          <cell r="C1522" t="str">
            <v>OAKLAND L</v>
          </cell>
          <cell r="D1522" t="str">
            <v>INDIAN FLAT</v>
          </cell>
          <cell r="E1522" t="str">
            <v>EDENVALE</v>
          </cell>
        </row>
        <row r="1523">
          <cell r="A1523" t="str">
            <v>RED BLUFF</v>
          </cell>
          <cell r="C1523" t="str">
            <v>OAKLAND L</v>
          </cell>
          <cell r="D1523" t="str">
            <v>MARIPOSA</v>
          </cell>
          <cell r="E1523" t="str">
            <v>EDENVALE</v>
          </cell>
        </row>
        <row r="1524">
          <cell r="A1524" t="str">
            <v>CARNATION</v>
          </cell>
          <cell r="C1524" t="str">
            <v>OAKLAND L</v>
          </cell>
          <cell r="D1524" t="str">
            <v>MARIPOSA</v>
          </cell>
          <cell r="E1524" t="str">
            <v>EDENVALE</v>
          </cell>
        </row>
        <row r="1525">
          <cell r="A1525" t="str">
            <v>MAGUNDEN</v>
          </cell>
          <cell r="C1525" t="str">
            <v>OAKLAND L</v>
          </cell>
          <cell r="D1525" t="str">
            <v>MARIPOSA</v>
          </cell>
          <cell r="E1525" t="str">
            <v>EDENVALE</v>
          </cell>
        </row>
        <row r="1526">
          <cell r="A1526" t="str">
            <v>WEEDPATCH</v>
          </cell>
          <cell r="C1526" t="str">
            <v>OAKLAND L</v>
          </cell>
          <cell r="D1526" t="str">
            <v>MONTE RIO</v>
          </cell>
          <cell r="E1526" t="str">
            <v>EDENVALE</v>
          </cell>
        </row>
        <row r="1527">
          <cell r="A1527" t="str">
            <v>PRUNEDALE</v>
          </cell>
          <cell r="C1527" t="str">
            <v>OAKLAND L</v>
          </cell>
          <cell r="D1527" t="str">
            <v>MONTE RIO</v>
          </cell>
          <cell r="E1527" t="str">
            <v>HICKS</v>
          </cell>
        </row>
        <row r="1528">
          <cell r="A1528" t="str">
            <v>COARSEGOLD</v>
          </cell>
          <cell r="C1528" t="str">
            <v>OAKLAND L</v>
          </cell>
          <cell r="D1528" t="str">
            <v>MONTICELLO</v>
          </cell>
          <cell r="E1528" t="str">
            <v>HICKS</v>
          </cell>
        </row>
        <row r="1529">
          <cell r="A1529" t="str">
            <v>DEEPWATER</v>
          </cell>
          <cell r="C1529" t="str">
            <v>OAKLAND L</v>
          </cell>
          <cell r="D1529" t="str">
            <v>MONTICELLO</v>
          </cell>
          <cell r="E1529" t="str">
            <v>HICKS</v>
          </cell>
        </row>
        <row r="1530">
          <cell r="A1530" t="str">
            <v>SAN MIGUEL</v>
          </cell>
          <cell r="C1530" t="str">
            <v>OAKLAND L</v>
          </cell>
          <cell r="D1530" t="str">
            <v>OAKHURST</v>
          </cell>
          <cell r="E1530" t="str">
            <v>HICKS</v>
          </cell>
        </row>
        <row r="1531">
          <cell r="A1531" t="str">
            <v>PENRYN</v>
          </cell>
          <cell r="C1531" t="str">
            <v>OAKLAND L</v>
          </cell>
          <cell r="D1531" t="str">
            <v>OAKHURST</v>
          </cell>
          <cell r="E1531" t="str">
            <v>HICKS</v>
          </cell>
        </row>
        <row r="1532">
          <cell r="A1532" t="str">
            <v>PEORIA</v>
          </cell>
          <cell r="C1532" t="str">
            <v>OAKLAND L</v>
          </cell>
          <cell r="D1532" t="str">
            <v>RACETRACK</v>
          </cell>
          <cell r="E1532" t="str">
            <v>HICKS</v>
          </cell>
        </row>
        <row r="1533">
          <cell r="A1533" t="str">
            <v>MAGUNDEN</v>
          </cell>
          <cell r="C1533" t="str">
            <v>OAKLAND L</v>
          </cell>
          <cell r="D1533" t="str">
            <v>RISING RIVER</v>
          </cell>
          <cell r="E1533" t="str">
            <v>HICKS</v>
          </cell>
        </row>
        <row r="1534">
          <cell r="A1534" t="str">
            <v>CORRAL</v>
          </cell>
          <cell r="C1534" t="str">
            <v>OAKLAND L</v>
          </cell>
          <cell r="D1534" t="str">
            <v>RISING RIVER</v>
          </cell>
          <cell r="E1534" t="str">
            <v>HICKS</v>
          </cell>
        </row>
        <row r="1535">
          <cell r="A1535" t="str">
            <v>JACOBS CORNER</v>
          </cell>
          <cell r="C1535" t="str">
            <v>OAKLAND L</v>
          </cell>
          <cell r="D1535" t="str">
            <v>RISING RIVER</v>
          </cell>
          <cell r="E1535" t="str">
            <v>HICKS</v>
          </cell>
        </row>
        <row r="1536">
          <cell r="A1536" t="str">
            <v>WOODLAND</v>
          </cell>
          <cell r="C1536" t="str">
            <v>OAKLAND L</v>
          </cell>
          <cell r="D1536" t="str">
            <v>RISING RIVER</v>
          </cell>
          <cell r="E1536" t="str">
            <v>HICKS</v>
          </cell>
        </row>
        <row r="1537">
          <cell r="A1537" t="str">
            <v>MENLO</v>
          </cell>
          <cell r="C1537" t="str">
            <v>OAKLAND L</v>
          </cell>
          <cell r="D1537" t="str">
            <v>RISING RIVER</v>
          </cell>
          <cell r="E1537" t="str">
            <v>HICKS</v>
          </cell>
        </row>
        <row r="1538">
          <cell r="A1538" t="str">
            <v>LAMMERS</v>
          </cell>
          <cell r="C1538" t="str">
            <v>OAKLAND L</v>
          </cell>
          <cell r="D1538" t="str">
            <v>RISING RIVER</v>
          </cell>
          <cell r="E1538" t="str">
            <v>HICKS</v>
          </cell>
        </row>
        <row r="1539">
          <cell r="A1539" t="str">
            <v>WAHTOKE</v>
          </cell>
          <cell r="C1539" t="str">
            <v>OAKLAND L</v>
          </cell>
          <cell r="D1539" t="str">
            <v>RISING RIVER</v>
          </cell>
          <cell r="E1539" t="str">
            <v>HICKS</v>
          </cell>
        </row>
        <row r="1540">
          <cell r="A1540" t="str">
            <v>AIRWAYS</v>
          </cell>
          <cell r="C1540" t="str">
            <v>OAKLAND L</v>
          </cell>
          <cell r="D1540" t="e">
            <v>#VALUE!</v>
          </cell>
          <cell r="E1540" t="str">
            <v>HICKS</v>
          </cell>
        </row>
        <row r="1541">
          <cell r="A1541" t="str">
            <v>VASONA</v>
          </cell>
          <cell r="C1541" t="str">
            <v>OAKLAND L</v>
          </cell>
          <cell r="D1541" t="e">
            <v>#VALUE!</v>
          </cell>
          <cell r="E1541" t="str">
            <v>HICKS</v>
          </cell>
        </row>
        <row r="1542">
          <cell r="A1542" t="str">
            <v>ATWATER</v>
          </cell>
          <cell r="C1542" t="str">
            <v>OAKLAND L</v>
          </cell>
          <cell r="D1542" t="e">
            <v>#VALUE!</v>
          </cell>
          <cell r="E1542" t="str">
            <v>HICKS</v>
          </cell>
        </row>
        <row r="1543">
          <cell r="A1543" t="str">
            <v>SHINGLE SPRINGS</v>
          </cell>
          <cell r="C1543" t="str">
            <v>OAKLAND L</v>
          </cell>
          <cell r="D1543" t="e">
            <v>#VALUE!</v>
          </cell>
          <cell r="E1543" t="str">
            <v>HICKS</v>
          </cell>
        </row>
        <row r="1544">
          <cell r="A1544" t="str">
            <v>LAS PULGAS</v>
          </cell>
          <cell r="C1544" t="str">
            <v>OAKLAND L</v>
          </cell>
          <cell r="D1544" t="str">
            <v>STAFFORD</v>
          </cell>
          <cell r="E1544" t="str">
            <v>HICKS</v>
          </cell>
        </row>
        <row r="1545">
          <cell r="A1545" t="str">
            <v>PETALUMA C</v>
          </cell>
          <cell r="C1545" t="str">
            <v>OAKLAND L</v>
          </cell>
          <cell r="D1545" t="str">
            <v>STAFFORD</v>
          </cell>
          <cell r="E1545" t="str">
            <v>HICKS</v>
          </cell>
        </row>
        <row r="1546">
          <cell r="A1546" t="str">
            <v>MENDOTA</v>
          </cell>
          <cell r="C1546" t="str">
            <v>OAKLAND L</v>
          </cell>
          <cell r="D1546" t="str">
            <v>STAFFORD</v>
          </cell>
          <cell r="E1546" t="str">
            <v>PUEBLO</v>
          </cell>
        </row>
        <row r="1547">
          <cell r="A1547" t="str">
            <v>LAS PULGAS</v>
          </cell>
          <cell r="C1547" t="str">
            <v>OAKLAND L</v>
          </cell>
          <cell r="D1547" t="str">
            <v>TOCALOMA</v>
          </cell>
          <cell r="E1547" t="str">
            <v>PUEBLO</v>
          </cell>
        </row>
        <row r="1548">
          <cell r="A1548" t="str">
            <v>PIKE CITY</v>
          </cell>
          <cell r="C1548" t="str">
            <v>OAKLAND L</v>
          </cell>
          <cell r="D1548" t="str">
            <v>WOODACRE</v>
          </cell>
          <cell r="E1548" t="str">
            <v>HICKS</v>
          </cell>
        </row>
        <row r="1549">
          <cell r="A1549" t="str">
            <v>PIKE CITY</v>
          </cell>
          <cell r="C1549" t="str">
            <v>OAKLAND L</v>
          </cell>
          <cell r="D1549" t="str">
            <v>WOODACRE</v>
          </cell>
          <cell r="E1549" t="str">
            <v>HICKS</v>
          </cell>
        </row>
        <row r="1550">
          <cell r="A1550" t="str">
            <v>PIKE CITY</v>
          </cell>
          <cell r="C1550" t="str">
            <v>OAKLAND L</v>
          </cell>
          <cell r="D1550" t="str">
            <v>WOODACRE</v>
          </cell>
          <cell r="E1550" t="str">
            <v>HICKS</v>
          </cell>
        </row>
        <row r="1551">
          <cell r="A1551" t="str">
            <v>GRANT</v>
          </cell>
          <cell r="C1551" t="str">
            <v>OAKLAND L</v>
          </cell>
          <cell r="D1551" t="str">
            <v>WOODACRE</v>
          </cell>
          <cell r="E1551" t="str">
            <v>PUEBLO</v>
          </cell>
        </row>
        <row r="1552">
          <cell r="A1552" t="str">
            <v>NARROWS</v>
          </cell>
          <cell r="C1552" t="str">
            <v>OAKLAND X</v>
          </cell>
          <cell r="D1552" t="str">
            <v>WOODACRE</v>
          </cell>
          <cell r="E1552" t="str">
            <v>PUEBLO</v>
          </cell>
        </row>
        <row r="1553">
          <cell r="A1553" t="str">
            <v>SAN FRAN H (MARTIN)</v>
          </cell>
          <cell r="C1553" t="str">
            <v>OAKLAND X</v>
          </cell>
          <cell r="D1553" t="str">
            <v>BANGOR</v>
          </cell>
          <cell r="E1553" t="str">
            <v>HICKS</v>
          </cell>
        </row>
        <row r="1554">
          <cell r="A1554" t="str">
            <v>MANCHESTER</v>
          </cell>
          <cell r="C1554" t="str">
            <v>OAKLAND K (CLAREMONT)</v>
          </cell>
          <cell r="D1554" t="e">
            <v>#VALUE!</v>
          </cell>
          <cell r="E1554" t="str">
            <v>HICKS</v>
          </cell>
        </row>
        <row r="1555">
          <cell r="A1555" t="str">
            <v>MANCHESTER</v>
          </cell>
          <cell r="C1555" t="str">
            <v>OAKLAND K (CLAREMONT)</v>
          </cell>
          <cell r="D1555" t="e">
            <v>#VALUE!</v>
          </cell>
          <cell r="E1555" t="str">
            <v>HICKS</v>
          </cell>
        </row>
        <row r="1556">
          <cell r="A1556" t="str">
            <v>MANCHESTER</v>
          </cell>
          <cell r="C1556" t="str">
            <v>OAKLAND K (CLAREMONT)</v>
          </cell>
          <cell r="D1556" t="e">
            <v>#VALUE!</v>
          </cell>
          <cell r="E1556" t="str">
            <v>HICKS</v>
          </cell>
        </row>
        <row r="1557">
          <cell r="A1557" t="str">
            <v>HARRIS</v>
          </cell>
          <cell r="C1557" t="str">
            <v>OAKLAND K (CLAREMONT)</v>
          </cell>
          <cell r="D1557" t="str">
            <v>CHALLENGE</v>
          </cell>
          <cell r="E1557" t="str">
            <v>HICKS</v>
          </cell>
        </row>
        <row r="1558">
          <cell r="A1558" t="str">
            <v>MONTE RIO</v>
          </cell>
          <cell r="C1558" t="str">
            <v>OAKLAND K (CLAREMONT)</v>
          </cell>
          <cell r="D1558" t="str">
            <v>CLARK RD</v>
          </cell>
          <cell r="E1558" t="str">
            <v>HICKS</v>
          </cell>
        </row>
        <row r="1559">
          <cell r="A1559" t="str">
            <v>MERCED</v>
          </cell>
          <cell r="C1559" t="str">
            <v>OAKLAND K (CLAREMONT)</v>
          </cell>
          <cell r="D1559" t="str">
            <v>CLARK RD</v>
          </cell>
          <cell r="E1559" t="str">
            <v>HICKS</v>
          </cell>
        </row>
        <row r="1560">
          <cell r="A1560" t="str">
            <v>MT EDEN</v>
          </cell>
          <cell r="C1560" t="str">
            <v>OAKLAND K (CLAREMONT)</v>
          </cell>
          <cell r="D1560" t="str">
            <v>CLARK RD</v>
          </cell>
          <cell r="E1560" t="str">
            <v>HICKS</v>
          </cell>
        </row>
        <row r="1561">
          <cell r="A1561" t="str">
            <v>WILLIAMS</v>
          </cell>
          <cell r="C1561" t="str">
            <v>OAKLAND K (CLAREMONT)</v>
          </cell>
          <cell r="D1561" t="str">
            <v>CLARK RD</v>
          </cell>
          <cell r="E1561" t="str">
            <v>HICKS</v>
          </cell>
        </row>
        <row r="1562">
          <cell r="A1562" t="str">
            <v>SUISUN</v>
          </cell>
          <cell r="C1562" t="str">
            <v>OAKLAND K (CLAREMONT)</v>
          </cell>
          <cell r="D1562" t="str">
            <v>CLARK RD</v>
          </cell>
          <cell r="E1562" t="str">
            <v>HICKS</v>
          </cell>
        </row>
        <row r="1563">
          <cell r="A1563" t="str">
            <v>DEL MAR</v>
          </cell>
          <cell r="C1563" t="str">
            <v>OAKLAND K (CLAREMONT)</v>
          </cell>
          <cell r="D1563" t="str">
            <v>CLARK RD</v>
          </cell>
          <cell r="E1563" t="str">
            <v>HICKS</v>
          </cell>
        </row>
        <row r="1564">
          <cell r="A1564" t="str">
            <v>CAMDEN</v>
          </cell>
          <cell r="C1564" t="str">
            <v>OAK</v>
          </cell>
          <cell r="D1564" t="str">
            <v>CLARK RD</v>
          </cell>
          <cell r="E1564" t="str">
            <v>HICKS</v>
          </cell>
        </row>
        <row r="1565">
          <cell r="A1565" t="str">
            <v>BAY MEADOWS</v>
          </cell>
          <cell r="C1565" t="str">
            <v>OAKHURST</v>
          </cell>
          <cell r="D1565" t="str">
            <v>CLARK RD</v>
          </cell>
          <cell r="E1565" t="str">
            <v>HICKS</v>
          </cell>
        </row>
        <row r="1566">
          <cell r="A1566" t="str">
            <v>STONE</v>
          </cell>
          <cell r="C1566" t="str">
            <v>OAKLAND D</v>
          </cell>
          <cell r="D1566" t="str">
            <v>DUNLAP</v>
          </cell>
          <cell r="E1566" t="str">
            <v>HICKS</v>
          </cell>
        </row>
        <row r="1567">
          <cell r="A1567" t="str">
            <v>PINEDALE</v>
          </cell>
          <cell r="C1567" t="str">
            <v>OAKLAND D</v>
          </cell>
          <cell r="D1567" t="str">
            <v>DUNLAP</v>
          </cell>
          <cell r="E1567" t="str">
            <v>HICKS</v>
          </cell>
        </row>
        <row r="1568">
          <cell r="A1568" t="str">
            <v>GARBERVILLE</v>
          </cell>
          <cell r="C1568" t="str">
            <v>OAKLAND D</v>
          </cell>
          <cell r="D1568" t="str">
            <v>EMERALD LAKE</v>
          </cell>
          <cell r="E1568" t="str">
            <v>HICKS</v>
          </cell>
        </row>
        <row r="1569">
          <cell r="A1569" t="str">
            <v>GARBERVILLE</v>
          </cell>
          <cell r="C1569" t="str">
            <v>OAKLAND D</v>
          </cell>
          <cell r="D1569" t="str">
            <v>EMERALD LAKE</v>
          </cell>
          <cell r="E1569" t="str">
            <v>HICKS</v>
          </cell>
        </row>
        <row r="1570">
          <cell r="A1570" t="str">
            <v>GARBERVILLE</v>
          </cell>
          <cell r="C1570" t="str">
            <v>OAKLAND D</v>
          </cell>
          <cell r="D1570" t="str">
            <v>GOLDTREE</v>
          </cell>
          <cell r="E1570" t="str">
            <v>HICKS</v>
          </cell>
        </row>
        <row r="1571">
          <cell r="A1571" t="str">
            <v>GARBERVILLE</v>
          </cell>
          <cell r="C1571" t="str">
            <v>OAKLAND D</v>
          </cell>
          <cell r="D1571" t="str">
            <v>GOLDTREE</v>
          </cell>
          <cell r="E1571" t="str">
            <v>HICKS</v>
          </cell>
        </row>
        <row r="1572">
          <cell r="A1572" t="str">
            <v>SAN FRAN Y (LARKIN)</v>
          </cell>
          <cell r="C1572" t="str">
            <v>OAKLAND D</v>
          </cell>
          <cell r="D1572" t="str">
            <v>GOLDTREE</v>
          </cell>
          <cell r="E1572" t="str">
            <v>HICKS</v>
          </cell>
        </row>
        <row r="1573">
          <cell r="A1573" t="str">
            <v>CUYAMA</v>
          </cell>
          <cell r="C1573" t="str">
            <v>OAKLAND D</v>
          </cell>
          <cell r="D1573" t="str">
            <v>HAMILTON BRANCH</v>
          </cell>
          <cell r="E1573" t="str">
            <v>HICKS</v>
          </cell>
        </row>
        <row r="1574">
          <cell r="A1574" t="str">
            <v>LUCERNE</v>
          </cell>
          <cell r="C1574" t="str">
            <v>OAKLAND D</v>
          </cell>
          <cell r="D1574" t="str">
            <v>HAMILTON BRANCH</v>
          </cell>
          <cell r="E1574" t="str">
            <v>HICKS</v>
          </cell>
        </row>
        <row r="1575">
          <cell r="A1575" t="str">
            <v>CHICO A</v>
          </cell>
          <cell r="C1575" t="str">
            <v>OAKLAND D</v>
          </cell>
          <cell r="D1575" t="e">
            <v>#VALUE!</v>
          </cell>
          <cell r="E1575" t="str">
            <v>SAN RAFAEL</v>
          </cell>
        </row>
        <row r="1576">
          <cell r="A1576" t="str">
            <v>PLACER</v>
          </cell>
          <cell r="C1576" t="str">
            <v>OAKLAND D</v>
          </cell>
          <cell r="D1576" t="e">
            <v>#VALUE!</v>
          </cell>
          <cell r="E1576" t="str">
            <v>SAN RAFAEL</v>
          </cell>
        </row>
        <row r="1577">
          <cell r="A1577" t="str">
            <v>PASO ROBLES</v>
          </cell>
          <cell r="C1577" t="str">
            <v>OAKLAND D</v>
          </cell>
          <cell r="D1577" t="e">
            <v>#VALUE!</v>
          </cell>
          <cell r="E1577" t="str">
            <v>VASCO</v>
          </cell>
        </row>
        <row r="1578">
          <cell r="A1578" t="str">
            <v>WHEATLAND</v>
          </cell>
          <cell r="C1578" t="str">
            <v>OAKLAND D</v>
          </cell>
          <cell r="D1578" t="e">
            <v>#VALUE!</v>
          </cell>
          <cell r="E1578" t="str">
            <v>GARCIA</v>
          </cell>
        </row>
        <row r="1579">
          <cell r="A1579" t="str">
            <v>HIGGINS</v>
          </cell>
          <cell r="C1579" t="str">
            <v>OAKLAND D</v>
          </cell>
          <cell r="D1579" t="e">
            <v>#VALUE!</v>
          </cell>
          <cell r="E1579" t="str">
            <v>GARCIA</v>
          </cell>
        </row>
        <row r="1580">
          <cell r="A1580" t="str">
            <v>NORTH TOWER</v>
          </cell>
          <cell r="C1580" t="str">
            <v>OAKLAND D</v>
          </cell>
          <cell r="D1580" t="e">
            <v>#VALUE!</v>
          </cell>
          <cell r="E1580" t="str">
            <v>GARCIA</v>
          </cell>
        </row>
        <row r="1581">
          <cell r="A1581" t="e">
            <v>#VALUE!</v>
          </cell>
          <cell r="C1581" t="str">
            <v>OCEANO</v>
          </cell>
          <cell r="D1581" t="e">
            <v>#VALUE!</v>
          </cell>
          <cell r="E1581" t="str">
            <v>COLUSA</v>
          </cell>
        </row>
        <row r="1582">
          <cell r="A1582" t="e">
            <v>#VALUE!</v>
          </cell>
          <cell r="C1582" t="str">
            <v>OCEANO</v>
          </cell>
          <cell r="D1582" t="e">
            <v>#VALUE!</v>
          </cell>
          <cell r="E1582" t="str">
            <v>DRAKE</v>
          </cell>
        </row>
        <row r="1583">
          <cell r="A1583" t="e">
            <v>#VALUE!</v>
          </cell>
          <cell r="C1583" t="str">
            <v>OCEANO</v>
          </cell>
          <cell r="D1583" t="str">
            <v>KANAKA</v>
          </cell>
          <cell r="E1583" t="str">
            <v>HARRINGTON</v>
          </cell>
        </row>
        <row r="1584">
          <cell r="A1584" t="e">
            <v>#VALUE!</v>
          </cell>
          <cell r="C1584" t="str">
            <v>OCEANO</v>
          </cell>
          <cell r="D1584" t="e">
            <v>#VALUE!</v>
          </cell>
          <cell r="E1584" t="str">
            <v>WEST SACRAMENTO</v>
          </cell>
        </row>
        <row r="1585">
          <cell r="A1585" t="e">
            <v>#VALUE!</v>
          </cell>
          <cell r="C1585" t="str">
            <v>OCEAN AVE</v>
          </cell>
          <cell r="D1585" t="str">
            <v>LEWISTON</v>
          </cell>
          <cell r="E1585" t="str">
            <v>WEST SACRAMENTO</v>
          </cell>
        </row>
        <row r="1586">
          <cell r="A1586" t="e">
            <v>#VALUE!</v>
          </cell>
          <cell r="C1586" t="str">
            <v>OCEAN AVE</v>
          </cell>
          <cell r="D1586" t="str">
            <v>NORTH DUBLIN</v>
          </cell>
          <cell r="E1586" t="str">
            <v>WEST SACRAMENTO</v>
          </cell>
        </row>
        <row r="1587">
          <cell r="A1587" t="e">
            <v>#VALUE!</v>
          </cell>
          <cell r="C1587" t="str">
            <v>OIL FIELDS</v>
          </cell>
          <cell r="D1587" t="str">
            <v>NORTH DUBLIN</v>
          </cell>
          <cell r="E1587" t="str">
            <v>DEEPWATER</v>
          </cell>
        </row>
        <row r="1588">
          <cell r="A1588" t="str">
            <v>DESCHUTES</v>
          </cell>
          <cell r="C1588" t="str">
            <v>OIL FIELDS</v>
          </cell>
          <cell r="D1588" t="str">
            <v>NORTH DUBLIN</v>
          </cell>
          <cell r="E1588" t="str">
            <v>DEEPWATER</v>
          </cell>
        </row>
        <row r="1589">
          <cell r="A1589" t="str">
            <v>MALAGA</v>
          </cell>
          <cell r="C1589" t="str">
            <v>OIL FIELDS</v>
          </cell>
          <cell r="D1589" t="str">
            <v>ORO FINO</v>
          </cell>
          <cell r="E1589" t="str">
            <v>DAVIS</v>
          </cell>
        </row>
        <row r="1590">
          <cell r="A1590" t="str">
            <v>HICKS</v>
          </cell>
          <cell r="C1590" t="str">
            <v>OAKLAND J</v>
          </cell>
          <cell r="D1590" t="str">
            <v>PEORIA</v>
          </cell>
          <cell r="E1590" t="str">
            <v>DAVIS</v>
          </cell>
        </row>
        <row r="1591">
          <cell r="A1591" t="str">
            <v>PLAINFIELD</v>
          </cell>
          <cell r="C1591" t="str">
            <v>ORLAND B</v>
          </cell>
          <cell r="D1591" t="str">
            <v>PEORIA</v>
          </cell>
          <cell r="E1591" t="str">
            <v>DAVIS</v>
          </cell>
        </row>
        <row r="1592">
          <cell r="A1592" t="str">
            <v>SAN FRAN H (MARTIN)</v>
          </cell>
          <cell r="C1592" t="str">
            <v>OLEMA</v>
          </cell>
          <cell r="D1592" t="str">
            <v>PEORIA</v>
          </cell>
          <cell r="E1592" t="str">
            <v>DIXON</v>
          </cell>
        </row>
        <row r="1593">
          <cell r="A1593" t="str">
            <v>CLAY</v>
          </cell>
          <cell r="C1593" t="str">
            <v>OLETA</v>
          </cell>
          <cell r="D1593" t="str">
            <v>PEORIA</v>
          </cell>
          <cell r="E1593" t="str">
            <v>HICKS</v>
          </cell>
        </row>
        <row r="1594">
          <cell r="A1594" t="str">
            <v>SAN FRAN Y (LARKIN)</v>
          </cell>
          <cell r="C1594" t="str">
            <v>ORO LOMA</v>
          </cell>
          <cell r="D1594" t="str">
            <v>PEORIA</v>
          </cell>
          <cell r="E1594" t="str">
            <v>HICKS</v>
          </cell>
        </row>
        <row r="1595">
          <cell r="A1595" t="str">
            <v>LOS ALTOS</v>
          </cell>
          <cell r="C1595" t="str">
            <v>ORO LOMA</v>
          </cell>
          <cell r="D1595" t="e">
            <v>#VALUE!</v>
          </cell>
          <cell r="E1595" t="str">
            <v>EDENVALE</v>
          </cell>
        </row>
        <row r="1596">
          <cell r="A1596" t="str">
            <v>NAPA</v>
          </cell>
          <cell r="C1596" t="str">
            <v>ORO LOMA</v>
          </cell>
          <cell r="D1596" t="e">
            <v>#VALUE!</v>
          </cell>
          <cell r="E1596" t="str">
            <v>HICKS</v>
          </cell>
        </row>
        <row r="1597">
          <cell r="A1597" t="str">
            <v>PLUMAS</v>
          </cell>
          <cell r="C1597" t="str">
            <v>ORO LOMA</v>
          </cell>
          <cell r="D1597" t="e">
            <v>#VALUE!</v>
          </cell>
          <cell r="E1597" t="str">
            <v>HICKS</v>
          </cell>
        </row>
        <row r="1598">
          <cell r="A1598" t="str">
            <v>SAN RAMON</v>
          </cell>
          <cell r="C1598" t="str">
            <v>OREGON TRAIL</v>
          </cell>
          <cell r="D1598" t="e">
            <v>#VALUE!</v>
          </cell>
          <cell r="E1598" t="str">
            <v>HICKS</v>
          </cell>
        </row>
        <row r="1599">
          <cell r="A1599" t="str">
            <v>MCDONALD ISLAND</v>
          </cell>
          <cell r="C1599" t="str">
            <v>ORICK</v>
          </cell>
          <cell r="D1599" t="str">
            <v>SAND CREEK</v>
          </cell>
          <cell r="E1599" t="str">
            <v>HICKS</v>
          </cell>
        </row>
        <row r="1600">
          <cell r="A1600" t="str">
            <v>MCDONALD ISLAND</v>
          </cell>
          <cell r="C1600" t="str">
            <v>OROVILLE</v>
          </cell>
          <cell r="D1600" t="str">
            <v>SAND CREEK</v>
          </cell>
          <cell r="E1600" t="str">
            <v>EDENVALE</v>
          </cell>
        </row>
        <row r="1601">
          <cell r="A1601" t="str">
            <v>CALIFORNIA AVE</v>
          </cell>
          <cell r="C1601" t="str">
            <v>OROVILLE</v>
          </cell>
          <cell r="D1601" t="str">
            <v>SAND CREEK</v>
          </cell>
          <cell r="E1601" t="str">
            <v>HICKS</v>
          </cell>
        </row>
        <row r="1602">
          <cell r="A1602" t="str">
            <v>LAMONT</v>
          </cell>
          <cell r="C1602" t="str">
            <v>PACIFICA</v>
          </cell>
          <cell r="D1602" t="e">
            <v>#VALUE!</v>
          </cell>
          <cell r="E1602" t="str">
            <v>EDENVALE</v>
          </cell>
        </row>
        <row r="1603">
          <cell r="A1603" t="str">
            <v>STOCKDALE</v>
          </cell>
          <cell r="C1603" t="str">
            <v>PACIFICA</v>
          </cell>
          <cell r="D1603" t="e">
            <v>#VALUE!</v>
          </cell>
          <cell r="E1603" t="str">
            <v>HICKS</v>
          </cell>
        </row>
        <row r="1604">
          <cell r="A1604" t="str">
            <v>CHEROKEE</v>
          </cell>
          <cell r="C1604" t="str">
            <v>PACIFICA</v>
          </cell>
          <cell r="D1604" t="str">
            <v>WILLOW CREEK</v>
          </cell>
          <cell r="E1604" t="str">
            <v>HICKS</v>
          </cell>
        </row>
        <row r="1605">
          <cell r="A1605" t="str">
            <v>VIERRA</v>
          </cell>
          <cell r="C1605" t="str">
            <v>PACIFICA</v>
          </cell>
          <cell r="D1605" t="str">
            <v>WILLOW CREEK</v>
          </cell>
          <cell r="E1605" t="str">
            <v>HICKS</v>
          </cell>
        </row>
        <row r="1606">
          <cell r="A1606" t="str">
            <v>PASO ROBLES</v>
          </cell>
          <cell r="C1606" t="str">
            <v>PASO ROBLES</v>
          </cell>
          <cell r="D1606" t="str">
            <v>WILLOW CREEK</v>
          </cell>
          <cell r="E1606" t="str">
            <v>LAS GALLINAS A</v>
          </cell>
        </row>
        <row r="1607">
          <cell r="A1607" t="str">
            <v>DIXON</v>
          </cell>
          <cell r="C1607" t="str">
            <v>PASO ROBLES</v>
          </cell>
          <cell r="D1607" t="str">
            <v>WILLOW CREEK</v>
          </cell>
          <cell r="E1607" t="str">
            <v>LAS GALLINAS A</v>
          </cell>
        </row>
        <row r="1608">
          <cell r="A1608" t="str">
            <v>PLEASANT GROVE</v>
          </cell>
          <cell r="C1608" t="str">
            <v>PASO ROBLES</v>
          </cell>
          <cell r="D1608" t="str">
            <v>SPENCE</v>
          </cell>
          <cell r="E1608" t="str">
            <v>LAS GALLINAS A</v>
          </cell>
        </row>
        <row r="1609">
          <cell r="A1609" t="str">
            <v>ARBUCKLE</v>
          </cell>
          <cell r="C1609" t="str">
            <v>PACIFIC GROVE</v>
          </cell>
          <cell r="D1609" t="str">
            <v>SPENCE</v>
          </cell>
          <cell r="E1609" t="str">
            <v>LAS GALLINAS A</v>
          </cell>
        </row>
        <row r="1610">
          <cell r="A1610" t="str">
            <v>NEWMAN</v>
          </cell>
          <cell r="C1610" t="str">
            <v>PACIFIC GROVE</v>
          </cell>
          <cell r="D1610" t="str">
            <v>BEN LOMOND</v>
          </cell>
          <cell r="E1610" t="str">
            <v>GRAND ISLAND</v>
          </cell>
        </row>
        <row r="1611">
          <cell r="A1611" t="str">
            <v>RIVERBANK</v>
          </cell>
          <cell r="C1611" t="str">
            <v>PACIFIC GROVE</v>
          </cell>
          <cell r="D1611" t="str">
            <v>BEN LOMOND</v>
          </cell>
          <cell r="E1611" t="str">
            <v>SUISUN</v>
          </cell>
        </row>
        <row r="1612">
          <cell r="A1612" t="str">
            <v>PANAMA</v>
          </cell>
          <cell r="C1612" t="str">
            <v>PACIFIC GROVE</v>
          </cell>
          <cell r="D1612" t="str">
            <v>CALAVERAS CEMENT</v>
          </cell>
          <cell r="E1612" t="str">
            <v>SUISUN</v>
          </cell>
        </row>
        <row r="1613">
          <cell r="A1613" t="str">
            <v>WESTLEY</v>
          </cell>
          <cell r="C1613" t="str">
            <v>PEABODY</v>
          </cell>
          <cell r="D1613" t="str">
            <v>SNEATH LANE</v>
          </cell>
          <cell r="E1613" t="str">
            <v>SUISUN</v>
          </cell>
        </row>
        <row r="1614">
          <cell r="A1614" t="str">
            <v>SAN FRAN P(HUNTERS POINT)</v>
          </cell>
          <cell r="C1614" t="str">
            <v>PEABODY</v>
          </cell>
          <cell r="D1614" t="str">
            <v>SNEATH LANE</v>
          </cell>
          <cell r="E1614" t="str">
            <v>JAMESON</v>
          </cell>
        </row>
        <row r="1615">
          <cell r="A1615" t="str">
            <v>ALMADEN</v>
          </cell>
          <cell r="C1615" t="str">
            <v>PEABODY</v>
          </cell>
          <cell r="D1615" t="str">
            <v>SNEATH LANE</v>
          </cell>
          <cell r="E1615" t="str">
            <v>JAMESON</v>
          </cell>
        </row>
        <row r="1616">
          <cell r="A1616" t="str">
            <v>WESTPARK</v>
          </cell>
          <cell r="C1616" t="str">
            <v>PIKE CITY</v>
          </cell>
          <cell r="D1616" t="str">
            <v>SNEATH LANE</v>
          </cell>
          <cell r="E1616" t="str">
            <v>JAMESON</v>
          </cell>
        </row>
        <row r="1617">
          <cell r="A1617" t="str">
            <v>SAN FRAN X (MISSION)</v>
          </cell>
          <cell r="C1617" t="str">
            <v>PIKE CITY</v>
          </cell>
          <cell r="D1617" t="str">
            <v>SNEATH LANE</v>
          </cell>
          <cell r="E1617" t="str">
            <v>JAMESON</v>
          </cell>
        </row>
        <row r="1618">
          <cell r="A1618" t="str">
            <v>OAKHURST</v>
          </cell>
          <cell r="C1618" t="str">
            <v>PLAINFIELD</v>
          </cell>
          <cell r="D1618" t="str">
            <v>STILLWATER</v>
          </cell>
          <cell r="E1618" t="str">
            <v>CORDELIA</v>
          </cell>
        </row>
        <row r="1619">
          <cell r="A1619" t="str">
            <v>EIGHT MILE</v>
          </cell>
          <cell r="C1619" t="str">
            <v>PLAINFIELD</v>
          </cell>
          <cell r="D1619" t="str">
            <v>FORESTHILL</v>
          </cell>
          <cell r="E1619" t="str">
            <v>HICKS</v>
          </cell>
        </row>
        <row r="1620">
          <cell r="A1620" t="str">
            <v>LONE TREE</v>
          </cell>
          <cell r="C1620" t="str">
            <v>POINT PINOLE</v>
          </cell>
          <cell r="D1620" t="str">
            <v>GRASS VALLEY</v>
          </cell>
          <cell r="E1620" t="str">
            <v>HICKS</v>
          </cell>
        </row>
        <row r="1621">
          <cell r="A1621" t="str">
            <v>CORCORAN</v>
          </cell>
          <cell r="C1621" t="str">
            <v>PARLIER</v>
          </cell>
          <cell r="D1621" t="str">
            <v>GRASS VALLEY</v>
          </cell>
          <cell r="E1621" t="str">
            <v>HICKS</v>
          </cell>
        </row>
        <row r="1622">
          <cell r="A1622" t="str">
            <v>AIRWAYS</v>
          </cell>
          <cell r="C1622" t="str">
            <v>PARLIER</v>
          </cell>
          <cell r="D1622" t="str">
            <v>HIGGINS</v>
          </cell>
          <cell r="E1622" t="str">
            <v>HICKS</v>
          </cell>
        </row>
        <row r="1623">
          <cell r="A1623" t="str">
            <v>GATES</v>
          </cell>
          <cell r="C1623" t="str">
            <v>PERRY</v>
          </cell>
          <cell r="D1623" t="str">
            <v>HIGGINS</v>
          </cell>
          <cell r="E1623" t="str">
            <v>HICKS</v>
          </cell>
        </row>
        <row r="1624">
          <cell r="A1624" t="str">
            <v>STOCKTON A</v>
          </cell>
          <cell r="C1624" t="str">
            <v>PARSONS</v>
          </cell>
          <cell r="D1624" t="str">
            <v>COTTONWOOD</v>
          </cell>
          <cell r="E1624" t="str">
            <v>HICKS</v>
          </cell>
        </row>
        <row r="1625">
          <cell r="A1625" t="str">
            <v>TUPMAN</v>
          </cell>
          <cell r="C1625" t="str">
            <v>PARSONS</v>
          </cell>
          <cell r="D1625" t="str">
            <v>COTTONWOOD</v>
          </cell>
          <cell r="E1625" t="str">
            <v>HICKS</v>
          </cell>
        </row>
        <row r="1626">
          <cell r="A1626" t="str">
            <v>WEST FRESNO</v>
          </cell>
          <cell r="C1626" t="str">
            <v>PORTOLA</v>
          </cell>
          <cell r="D1626" t="str">
            <v>COTTONWOOD</v>
          </cell>
          <cell r="E1626" t="str">
            <v>HICKS</v>
          </cell>
        </row>
        <row r="1627">
          <cell r="A1627" t="str">
            <v>FORESTHILL</v>
          </cell>
          <cell r="C1627" t="str">
            <v>PORTOLA</v>
          </cell>
          <cell r="D1627" t="str">
            <v>HIGGINS</v>
          </cell>
          <cell r="E1627" t="str">
            <v>MADISON</v>
          </cell>
        </row>
        <row r="1628">
          <cell r="A1628" t="str">
            <v>FORESTHILL</v>
          </cell>
          <cell r="C1628" t="str">
            <v>PRUNEDALE</v>
          </cell>
          <cell r="D1628" t="str">
            <v>HIGGINS</v>
          </cell>
          <cell r="E1628" t="str">
            <v>MADISON</v>
          </cell>
        </row>
        <row r="1629">
          <cell r="A1629" t="str">
            <v>FORESTHILL</v>
          </cell>
          <cell r="C1629" t="str">
            <v>PETALUMA C</v>
          </cell>
          <cell r="D1629" t="str">
            <v>HIGGINS</v>
          </cell>
          <cell r="E1629" t="str">
            <v>PLAINFIELD</v>
          </cell>
        </row>
        <row r="1630">
          <cell r="A1630" t="str">
            <v>TEVIS</v>
          </cell>
          <cell r="C1630" t="str">
            <v>PETALUMA C</v>
          </cell>
          <cell r="D1630" t="str">
            <v>HIGGINS</v>
          </cell>
          <cell r="E1630" t="str">
            <v>PUTAH CREEK</v>
          </cell>
        </row>
        <row r="1631">
          <cell r="A1631" t="str">
            <v>SAN FRAN H (MARTIN)</v>
          </cell>
          <cell r="C1631" t="str">
            <v>PETALUMA C</v>
          </cell>
          <cell r="D1631" t="str">
            <v>PENRYN</v>
          </cell>
          <cell r="E1631" t="str">
            <v>WILLIAMS</v>
          </cell>
        </row>
        <row r="1632">
          <cell r="A1632" t="str">
            <v>SANTA MARIA</v>
          </cell>
          <cell r="C1632" t="str">
            <v>PUEBLO</v>
          </cell>
          <cell r="D1632" t="str">
            <v>PLACERVILLE</v>
          </cell>
          <cell r="E1632" t="str">
            <v>CORTINA</v>
          </cell>
        </row>
        <row r="1633">
          <cell r="A1633" t="str">
            <v>CHARCA</v>
          </cell>
          <cell r="C1633" t="str">
            <v>PAUL SWEET</v>
          </cell>
          <cell r="D1633" t="str">
            <v>PLACERVILLE</v>
          </cell>
          <cell r="E1633" t="str">
            <v>KONOCTI</v>
          </cell>
        </row>
        <row r="1634">
          <cell r="A1634" t="str">
            <v>GRAND ISLAND</v>
          </cell>
          <cell r="C1634" t="str">
            <v>PURISIMA</v>
          </cell>
          <cell r="D1634" t="str">
            <v>NORTH DUBLIN</v>
          </cell>
          <cell r="E1634" t="e">
            <v>#VALUE!</v>
          </cell>
        </row>
        <row r="1635">
          <cell r="A1635" t="str">
            <v>DINUBA</v>
          </cell>
          <cell r="C1635" t="str">
            <v>PUTAH CREEK</v>
          </cell>
          <cell r="D1635" t="str">
            <v>BIG BASIN</v>
          </cell>
          <cell r="E1635" t="str">
            <v>WILLITS A</v>
          </cell>
        </row>
        <row r="1636">
          <cell r="A1636" t="str">
            <v>SAN FRAN X (MISSION)</v>
          </cell>
          <cell r="C1636" t="str">
            <v>RACETRACK</v>
          </cell>
          <cell r="D1636" t="str">
            <v>BIG BASIN</v>
          </cell>
          <cell r="E1636" t="str">
            <v>ATWATER</v>
          </cell>
        </row>
        <row r="1637">
          <cell r="A1637" t="str">
            <v>PUEBLO</v>
          </cell>
          <cell r="C1637" t="str">
            <v>RADUM</v>
          </cell>
          <cell r="D1637" t="str">
            <v>BIG BASIN</v>
          </cell>
          <cell r="E1637" t="str">
            <v>BONITA</v>
          </cell>
        </row>
        <row r="1638">
          <cell r="A1638" t="str">
            <v>OAKLAND J</v>
          </cell>
          <cell r="C1638" t="str">
            <v>RAINBOW</v>
          </cell>
          <cell r="D1638" t="str">
            <v>BIG BASIN</v>
          </cell>
          <cell r="E1638" t="str">
            <v>CHOWCHILLA</v>
          </cell>
        </row>
        <row r="1639">
          <cell r="A1639" t="str">
            <v>CHOWCHILLA</v>
          </cell>
          <cell r="C1639" t="str">
            <v>RAWSON</v>
          </cell>
          <cell r="D1639" t="str">
            <v>BURNS</v>
          </cell>
          <cell r="E1639" t="str">
            <v>CHOWCHILLA</v>
          </cell>
        </row>
        <row r="1640">
          <cell r="A1640" t="str">
            <v>OAKLAND J</v>
          </cell>
          <cell r="C1640" t="str">
            <v>RED BLUFF</v>
          </cell>
          <cell r="D1640" t="str">
            <v>BURNS</v>
          </cell>
          <cell r="E1640" t="str">
            <v>CURTIS</v>
          </cell>
        </row>
        <row r="1641">
          <cell r="A1641" t="str">
            <v>ALMADEN</v>
          </cell>
          <cell r="C1641" t="str">
            <v>RED BLUFF</v>
          </cell>
          <cell r="D1641" t="str">
            <v>BURNS</v>
          </cell>
          <cell r="E1641" t="str">
            <v>CURTIS</v>
          </cell>
        </row>
        <row r="1642">
          <cell r="A1642" t="str">
            <v>HERDLYN</v>
          </cell>
          <cell r="C1642" t="str">
            <v>RED BLUFF</v>
          </cell>
          <cell r="D1642" t="str">
            <v>BURNS</v>
          </cell>
          <cell r="E1642" t="str">
            <v>DAIRYLAND</v>
          </cell>
        </row>
        <row r="1643">
          <cell r="A1643" t="str">
            <v>ATWATER</v>
          </cell>
          <cell r="C1643" t="str">
            <v>REEDLEY</v>
          </cell>
          <cell r="D1643" t="str">
            <v>CRUSHER</v>
          </cell>
          <cell r="E1643" t="str">
            <v>DAIRYLAND</v>
          </cell>
        </row>
        <row r="1644">
          <cell r="A1644" t="str">
            <v>SAN FRAN A (POTRERO PP)</v>
          </cell>
          <cell r="C1644" t="str">
            <v>RIDGE</v>
          </cell>
          <cell r="D1644" t="str">
            <v>CRUSHER</v>
          </cell>
          <cell r="E1644" t="str">
            <v>DOS PALOS</v>
          </cell>
        </row>
        <row r="1645">
          <cell r="A1645" t="str">
            <v>COPUS</v>
          </cell>
          <cell r="C1645" t="str">
            <v>RIO BRAVO</v>
          </cell>
          <cell r="D1645" t="str">
            <v>CRUSHER</v>
          </cell>
          <cell r="E1645" t="str">
            <v>EL CAPITAN</v>
          </cell>
        </row>
        <row r="1646">
          <cell r="A1646" t="str">
            <v>SUISUN</v>
          </cell>
          <cell r="C1646" t="str">
            <v>RIVERBANK</v>
          </cell>
          <cell r="D1646" t="str">
            <v>FELTON</v>
          </cell>
          <cell r="E1646" t="str">
            <v>EL CAPITAN</v>
          </cell>
        </row>
        <row r="1647">
          <cell r="A1647" t="str">
            <v>BRITTON</v>
          </cell>
          <cell r="C1647" t="str">
            <v>RIPON</v>
          </cell>
          <cell r="D1647" t="str">
            <v>FELTON</v>
          </cell>
          <cell r="E1647" t="str">
            <v>EL CAPITAN</v>
          </cell>
        </row>
        <row r="1648">
          <cell r="A1648" t="str">
            <v>VIEJO</v>
          </cell>
          <cell r="C1648" t="str">
            <v>RIPON</v>
          </cell>
          <cell r="D1648" t="str">
            <v>HATTON</v>
          </cell>
          <cell r="E1648" t="str">
            <v>EL CAPITAN</v>
          </cell>
        </row>
        <row r="1649">
          <cell r="A1649" t="str">
            <v>PASO ROBLES</v>
          </cell>
          <cell r="C1649" t="str">
            <v>RANDOLPH</v>
          </cell>
          <cell r="D1649" t="str">
            <v>HATTON</v>
          </cell>
          <cell r="E1649" t="str">
            <v>EL NIDO</v>
          </cell>
        </row>
        <row r="1650">
          <cell r="A1650" t="str">
            <v>BARTON</v>
          </cell>
          <cell r="C1650" t="str">
            <v>ROSSMOOR</v>
          </cell>
          <cell r="D1650" t="str">
            <v>OCEANO</v>
          </cell>
          <cell r="E1650" t="str">
            <v>EL NIDO</v>
          </cell>
        </row>
        <row r="1651">
          <cell r="A1651" t="str">
            <v>CARUTHERS</v>
          </cell>
          <cell r="C1651" t="str">
            <v>WILKINS SLOUGH</v>
          </cell>
          <cell r="D1651" t="str">
            <v>OCEANO</v>
          </cell>
          <cell r="E1651" t="str">
            <v>EL NIDO</v>
          </cell>
        </row>
        <row r="1652">
          <cell r="A1652" t="str">
            <v>LAWRENCE</v>
          </cell>
          <cell r="C1652" t="str">
            <v>RUSSELL</v>
          </cell>
          <cell r="D1652" t="str">
            <v>OTTER</v>
          </cell>
          <cell r="E1652" t="str">
            <v>EL NIDO</v>
          </cell>
        </row>
        <row r="1653">
          <cell r="A1653" t="str">
            <v>TEMPLETON</v>
          </cell>
          <cell r="C1653" t="str">
            <v>RUSSELL</v>
          </cell>
          <cell r="D1653" t="str">
            <v>POINT MORETTI</v>
          </cell>
          <cell r="E1653" t="str">
            <v>EL PECO</v>
          </cell>
        </row>
        <row r="1654">
          <cell r="A1654" t="str">
            <v>STAGG</v>
          </cell>
          <cell r="C1654" t="str">
            <v>RUSSELL</v>
          </cell>
          <cell r="D1654" t="str">
            <v>POINT MORETTI</v>
          </cell>
          <cell r="E1654" t="str">
            <v>FIREBAUGH</v>
          </cell>
        </row>
        <row r="1655">
          <cell r="A1655" t="str">
            <v>TULUCAY</v>
          </cell>
          <cell r="C1655" t="str">
            <v>SAN FRAN G</v>
          </cell>
          <cell r="D1655" t="str">
            <v>POINT MORETTI</v>
          </cell>
          <cell r="E1655" t="str">
            <v>LE GRAND</v>
          </cell>
        </row>
        <row r="1656">
          <cell r="A1656" t="str">
            <v>BUENA VISTA</v>
          </cell>
          <cell r="C1656" t="str">
            <v>SANGER</v>
          </cell>
          <cell r="D1656" t="str">
            <v>ROB ROY</v>
          </cell>
          <cell r="E1656" t="str">
            <v>LE GRAND</v>
          </cell>
        </row>
        <row r="1657">
          <cell r="A1657" t="str">
            <v>SAN FRAN Y (LARKIN)</v>
          </cell>
          <cell r="C1657" t="str">
            <v>SANGER</v>
          </cell>
          <cell r="D1657" t="str">
            <v>ROB ROY</v>
          </cell>
          <cell r="E1657" t="str">
            <v>LIVINGSTON</v>
          </cell>
        </row>
        <row r="1658">
          <cell r="A1658" t="str">
            <v>OAKLAND X</v>
          </cell>
          <cell r="C1658" t="str">
            <v>SANGER</v>
          </cell>
          <cell r="D1658" t="str">
            <v>ROB ROY</v>
          </cell>
          <cell r="E1658" t="str">
            <v>LIVINGSTON</v>
          </cell>
        </row>
        <row r="1659">
          <cell r="A1659" t="str">
            <v>WOLFE</v>
          </cell>
          <cell r="C1659" t="str">
            <v>SANGER</v>
          </cell>
          <cell r="D1659" t="str">
            <v>VIEJO</v>
          </cell>
          <cell r="E1659" t="str">
            <v>MARIPOSA</v>
          </cell>
        </row>
        <row r="1660">
          <cell r="A1660" t="str">
            <v>STONE CORRAL</v>
          </cell>
          <cell r="C1660" t="str">
            <v>SALINAS</v>
          </cell>
          <cell r="D1660" t="str">
            <v>VIEJO</v>
          </cell>
          <cell r="E1660" t="str">
            <v>MARIPOSA</v>
          </cell>
        </row>
        <row r="1661">
          <cell r="A1661" t="str">
            <v>LONE TREE</v>
          </cell>
          <cell r="C1661" t="str">
            <v>SALINAS</v>
          </cell>
          <cell r="D1661" t="str">
            <v>VIEJO</v>
          </cell>
          <cell r="E1661" t="str">
            <v>ELK</v>
          </cell>
        </row>
        <row r="1662">
          <cell r="A1662" t="str">
            <v>FRANKLIN</v>
          </cell>
          <cell r="C1662" t="str">
            <v>SAN MATEO</v>
          </cell>
          <cell r="D1662" t="str">
            <v>VIEJO</v>
          </cell>
          <cell r="E1662" t="str">
            <v>MI-WUK</v>
          </cell>
        </row>
        <row r="1663">
          <cell r="A1663" t="str">
            <v>BURNS</v>
          </cell>
          <cell r="C1663" t="str">
            <v>SAN MATEO</v>
          </cell>
          <cell r="D1663" t="str">
            <v>VIEJO</v>
          </cell>
          <cell r="E1663" t="str">
            <v>MI-WUK</v>
          </cell>
        </row>
        <row r="1664">
          <cell r="A1664" t="str">
            <v>STONE</v>
          </cell>
          <cell r="C1664" t="str">
            <v>SAN PABLO</v>
          </cell>
          <cell r="D1664" t="str">
            <v>LERDO</v>
          </cell>
          <cell r="E1664" t="str">
            <v>NEWHALL</v>
          </cell>
        </row>
        <row r="1665">
          <cell r="A1665" t="str">
            <v>SOLEDAD</v>
          </cell>
          <cell r="C1665" t="str">
            <v>SAN PABLO</v>
          </cell>
          <cell r="D1665" t="str">
            <v>LERDO</v>
          </cell>
          <cell r="E1665" t="str">
            <v>PEORIA</v>
          </cell>
        </row>
        <row r="1666">
          <cell r="A1666" t="str">
            <v>BRENTWOOD</v>
          </cell>
          <cell r="C1666" t="str">
            <v>SARATOGA</v>
          </cell>
          <cell r="D1666" t="str">
            <v>CLAY</v>
          </cell>
          <cell r="E1666" t="str">
            <v>RACETRACK</v>
          </cell>
        </row>
        <row r="1667">
          <cell r="A1667" t="str">
            <v>IMHOFF</v>
          </cell>
          <cell r="C1667" t="str">
            <v>SARATOGA</v>
          </cell>
          <cell r="D1667" t="str">
            <v>CLAY</v>
          </cell>
          <cell r="E1667" t="str">
            <v>SANTA RITA</v>
          </cell>
        </row>
        <row r="1668">
          <cell r="A1668" t="str">
            <v>UPPER LAKE</v>
          </cell>
          <cell r="C1668" t="str">
            <v>SARATOGA</v>
          </cell>
          <cell r="D1668" t="str">
            <v>CLAY</v>
          </cell>
          <cell r="E1668" t="str">
            <v>YOSEMITE PARK</v>
          </cell>
        </row>
        <row r="1669">
          <cell r="A1669" t="str">
            <v>KESWICK</v>
          </cell>
          <cell r="C1669" t="str">
            <v>SARATOGA</v>
          </cell>
          <cell r="D1669" t="str">
            <v>COLONY</v>
          </cell>
          <cell r="E1669" t="str">
            <v>WILSON</v>
          </cell>
        </row>
        <row r="1670">
          <cell r="A1670" t="str">
            <v>KESWICK</v>
          </cell>
          <cell r="C1670" t="e">
            <v>#VALUE!</v>
          </cell>
          <cell r="D1670" t="str">
            <v>COLONY</v>
          </cell>
          <cell r="E1670" t="str">
            <v>WILSON</v>
          </cell>
        </row>
        <row r="1671">
          <cell r="A1671" t="str">
            <v>KESWICK</v>
          </cell>
          <cell r="C1671" t="e">
            <v>#VALUE!</v>
          </cell>
          <cell r="D1671" t="e">
            <v>#VALUE!</v>
          </cell>
          <cell r="E1671" t="str">
            <v>VASCO</v>
          </cell>
        </row>
        <row r="1672">
          <cell r="A1672" t="str">
            <v>FIGARDEN</v>
          </cell>
          <cell r="C1672" t="e">
            <v>#VALUE!</v>
          </cell>
          <cell r="D1672" t="str">
            <v>DESCHUTES</v>
          </cell>
          <cell r="E1672" t="str">
            <v>TRINIDAD</v>
          </cell>
        </row>
        <row r="1673">
          <cell r="A1673" t="str">
            <v>MONROE</v>
          </cell>
          <cell r="C1673" t="str">
            <v>SILVER AVE</v>
          </cell>
          <cell r="D1673" t="str">
            <v>DESCHUTES</v>
          </cell>
          <cell r="E1673" t="str">
            <v>TRINIDAD</v>
          </cell>
        </row>
        <row r="1674">
          <cell r="A1674" t="str">
            <v>OAKLAND J</v>
          </cell>
          <cell r="C1674" t="str">
            <v>SISQUOC</v>
          </cell>
          <cell r="D1674" t="str">
            <v>LAGUNITAS</v>
          </cell>
          <cell r="E1674" t="str">
            <v>TRINIDAD</v>
          </cell>
        </row>
        <row r="1675">
          <cell r="A1675" t="str">
            <v>BOLINAS</v>
          </cell>
          <cell r="C1675" t="str">
            <v>SISQUOC</v>
          </cell>
          <cell r="D1675" t="str">
            <v>PAUL SWEET</v>
          </cell>
          <cell r="E1675" t="str">
            <v>TRINIDAD</v>
          </cell>
        </row>
        <row r="1676">
          <cell r="A1676" t="str">
            <v>CASTRO VALLEY</v>
          </cell>
          <cell r="C1676" t="str">
            <v>SILVERADO</v>
          </cell>
          <cell r="D1676" t="str">
            <v>PAUL SWEET</v>
          </cell>
          <cell r="E1676" t="str">
            <v>TRINIDAD</v>
          </cell>
        </row>
        <row r="1677">
          <cell r="A1677" t="str">
            <v>7TH STANDARD</v>
          </cell>
          <cell r="C1677" t="str">
            <v>SILVERADO</v>
          </cell>
          <cell r="D1677" t="str">
            <v>PAUL SWEET</v>
          </cell>
          <cell r="E1677" t="str">
            <v>TRINIDAD</v>
          </cell>
        </row>
        <row r="1678">
          <cell r="A1678" t="str">
            <v>SAN LEANDRO U</v>
          </cell>
          <cell r="C1678" t="str">
            <v>SILVERADO</v>
          </cell>
          <cell r="D1678" t="str">
            <v>CALAVERAS CEMENT</v>
          </cell>
          <cell r="E1678" t="str">
            <v>TRINIDAD</v>
          </cell>
        </row>
        <row r="1679">
          <cell r="A1679" t="str">
            <v>RENFRO</v>
          </cell>
          <cell r="C1679" t="str">
            <v>SILVERADO</v>
          </cell>
          <cell r="D1679" t="str">
            <v>FROGTOWN</v>
          </cell>
          <cell r="E1679" t="str">
            <v>TRINIDAD</v>
          </cell>
        </row>
        <row r="1680">
          <cell r="A1680" t="str">
            <v>ARCATA</v>
          </cell>
          <cell r="C1680" t="str">
            <v>SIXTH AVE</v>
          </cell>
          <cell r="D1680" t="str">
            <v>FROGTOWN</v>
          </cell>
          <cell r="E1680" t="str">
            <v>TRINIDAD</v>
          </cell>
        </row>
        <row r="1681">
          <cell r="A1681" t="str">
            <v>MCMULLIN</v>
          </cell>
          <cell r="C1681" t="str">
            <v>SIXTH AVE</v>
          </cell>
          <cell r="D1681" t="str">
            <v>IONE</v>
          </cell>
          <cell r="E1681" t="str">
            <v>TRINIDAD</v>
          </cell>
        </row>
        <row r="1682">
          <cell r="A1682" t="str">
            <v>BAYWOOD</v>
          </cell>
          <cell r="C1682" t="str">
            <v>SIXTH AVE</v>
          </cell>
          <cell r="D1682" t="str">
            <v>MARTELL</v>
          </cell>
          <cell r="E1682" t="str">
            <v>TRINIDAD</v>
          </cell>
        </row>
        <row r="1683">
          <cell r="A1683" t="str">
            <v>SONOMA A</v>
          </cell>
          <cell r="C1683" t="str">
            <v>SEACLIFF</v>
          </cell>
          <cell r="D1683" t="str">
            <v>MARTELL</v>
          </cell>
          <cell r="E1683" t="str">
            <v>TRINIDAD</v>
          </cell>
        </row>
        <row r="1684">
          <cell r="A1684" t="str">
            <v>HIGHLANDS</v>
          </cell>
          <cell r="C1684" t="str">
            <v>SEACLIFF</v>
          </cell>
          <cell r="D1684" t="str">
            <v>MARTELL</v>
          </cell>
          <cell r="E1684" t="str">
            <v>GLASS</v>
          </cell>
        </row>
        <row r="1685">
          <cell r="A1685" t="str">
            <v>BRENTWOOD</v>
          </cell>
          <cell r="C1685" t="str">
            <v>SOLANO</v>
          </cell>
          <cell r="D1685" t="str">
            <v>MARTELL</v>
          </cell>
          <cell r="E1685" t="str">
            <v>CABRILLO</v>
          </cell>
        </row>
        <row r="1686">
          <cell r="A1686" t="str">
            <v>BAIR</v>
          </cell>
          <cell r="C1686" t="str">
            <v>SMARTVILLE</v>
          </cell>
          <cell r="D1686" t="str">
            <v>MARTELL</v>
          </cell>
          <cell r="E1686" t="str">
            <v>CABRILLO</v>
          </cell>
        </row>
        <row r="1687">
          <cell r="A1687" t="str">
            <v>ZAMORA</v>
          </cell>
          <cell r="C1687" t="str">
            <v>SAN FRAN Z (EMBARCADERO)</v>
          </cell>
          <cell r="D1687" t="str">
            <v>MARTELL</v>
          </cell>
          <cell r="E1687" t="str">
            <v>MI-WUK</v>
          </cell>
        </row>
        <row r="1688">
          <cell r="A1688" t="str">
            <v>CURTIS</v>
          </cell>
          <cell r="C1688" t="str">
            <v>SAN FRAN Z (EMBARCADERO)</v>
          </cell>
          <cell r="D1688" t="str">
            <v>OLETA</v>
          </cell>
          <cell r="E1688" t="str">
            <v>NEWHALL</v>
          </cell>
        </row>
        <row r="1689">
          <cell r="A1689" t="str">
            <v>EDENVALE</v>
          </cell>
          <cell r="C1689" t="str">
            <v>SAN FRAN Z (EMBARCADERO)</v>
          </cell>
          <cell r="D1689" t="str">
            <v>OLETA</v>
          </cell>
          <cell r="E1689" t="str">
            <v>SAN LUIS OBISPO</v>
          </cell>
        </row>
        <row r="1690">
          <cell r="A1690" t="str">
            <v>ARCATA</v>
          </cell>
          <cell r="C1690" t="str">
            <v>SAN FRAN Z (EMBARCADERO)</v>
          </cell>
          <cell r="D1690" t="str">
            <v>OLETA</v>
          </cell>
          <cell r="E1690" t="str">
            <v>SAN LUIS OBISPO</v>
          </cell>
        </row>
        <row r="1691">
          <cell r="A1691" t="str">
            <v>STOCKDALE</v>
          </cell>
          <cell r="C1691" t="str">
            <v>SAN FRAN Z (EMBARCADERO)</v>
          </cell>
          <cell r="D1691" t="str">
            <v>OLETA</v>
          </cell>
          <cell r="E1691" t="str">
            <v>SAN LUIS OBISPO</v>
          </cell>
        </row>
        <row r="1692">
          <cell r="A1692" t="str">
            <v>BELMONT</v>
          </cell>
          <cell r="C1692" t="str">
            <v>SAN FRAN Z (EMBARCADERO)</v>
          </cell>
          <cell r="D1692" t="str">
            <v>CURTIS</v>
          </cell>
          <cell r="E1692" t="str">
            <v>SAN LUIS OBISPO</v>
          </cell>
        </row>
        <row r="1693">
          <cell r="A1693" t="str">
            <v>MESA</v>
          </cell>
          <cell r="C1693" t="str">
            <v>SAN FRAN Z (EMBARCADERO)</v>
          </cell>
          <cell r="D1693" t="str">
            <v>CURTIS</v>
          </cell>
          <cell r="E1693" t="str">
            <v>SAN LUIS OBISPO</v>
          </cell>
        </row>
        <row r="1694">
          <cell r="A1694" t="str">
            <v>WOODSIDE</v>
          </cell>
          <cell r="C1694" t="str">
            <v>SAN FRAN Z (EMBARCADERO)</v>
          </cell>
          <cell r="D1694" t="str">
            <v>CURTIS</v>
          </cell>
          <cell r="E1694" t="str">
            <v>SAN LUIS OBISPO</v>
          </cell>
        </row>
        <row r="1695">
          <cell r="A1695" t="str">
            <v>STROUD</v>
          </cell>
          <cell r="C1695" t="str">
            <v>SAN FRAN Z (EMBARCADERO)</v>
          </cell>
          <cell r="D1695" t="str">
            <v>EL CERRITO G</v>
          </cell>
          <cell r="E1695" t="str">
            <v>SAN LUIS OBISPO</v>
          </cell>
        </row>
        <row r="1696">
          <cell r="A1696" t="str">
            <v>STROUD</v>
          </cell>
          <cell r="C1696" t="str">
            <v>SAN FRAN Z (EMBARCADERO)</v>
          </cell>
          <cell r="D1696" t="str">
            <v>EL CERRITO G</v>
          </cell>
          <cell r="E1696" t="str">
            <v>SAN LUIS OBISPO</v>
          </cell>
        </row>
        <row r="1697">
          <cell r="A1697" t="str">
            <v>STROUD</v>
          </cell>
          <cell r="C1697" t="str">
            <v>SAN FRAN Z (EMBARCADERO)</v>
          </cell>
          <cell r="D1697" t="str">
            <v>EL CERRITO G</v>
          </cell>
          <cell r="E1697" t="str">
            <v>SAN LUIS OBISPO</v>
          </cell>
        </row>
        <row r="1698">
          <cell r="A1698" t="str">
            <v>STROUD</v>
          </cell>
          <cell r="C1698" t="str">
            <v>SAN FRAN Z (EMBARCADERO)</v>
          </cell>
          <cell r="D1698" t="str">
            <v>EL CERRITO G</v>
          </cell>
          <cell r="E1698" t="str">
            <v>SAN LUIS OBISPO</v>
          </cell>
        </row>
        <row r="1699">
          <cell r="A1699" t="str">
            <v>VACA DIXON</v>
          </cell>
          <cell r="C1699" t="str">
            <v>SAN FRAN Z (EMBARCADERO)</v>
          </cell>
          <cell r="D1699" t="str">
            <v>EL CERRITO G</v>
          </cell>
          <cell r="E1699" t="str">
            <v>SAN LUIS OBISPO</v>
          </cell>
        </row>
        <row r="1700">
          <cell r="A1700" t="str">
            <v>CASSIDY</v>
          </cell>
          <cell r="C1700" t="str">
            <v>SAN FRAN Z (EMBARCADERO)</v>
          </cell>
          <cell r="D1700" t="str">
            <v>EL CERRITO G</v>
          </cell>
          <cell r="E1700" t="str">
            <v>SAN LUIS OBISPO</v>
          </cell>
        </row>
        <row r="1701">
          <cell r="A1701" t="str">
            <v>LOCKEFORD</v>
          </cell>
          <cell r="C1701" t="str">
            <v>SAN FRAN Z (EMBARCADERO)</v>
          </cell>
          <cell r="D1701" t="str">
            <v>PEORIA</v>
          </cell>
          <cell r="E1701" t="str">
            <v>SAN LUIS OBISPO</v>
          </cell>
        </row>
        <row r="1702">
          <cell r="A1702" t="str">
            <v>LAKEWOOD</v>
          </cell>
          <cell r="C1702" t="str">
            <v>SAN FRAN Z (EMBARCADERO)</v>
          </cell>
          <cell r="D1702" t="str">
            <v>PEORIA</v>
          </cell>
          <cell r="E1702" t="str">
            <v>SAN LUIS OBISPO</v>
          </cell>
        </row>
        <row r="1703">
          <cell r="A1703" t="str">
            <v>HENRIETTA</v>
          </cell>
          <cell r="C1703" t="str">
            <v>SAN FRAN Z (EMBARCADERO)</v>
          </cell>
          <cell r="D1703" t="str">
            <v>TAR FLAT</v>
          </cell>
          <cell r="E1703" t="str">
            <v>SAN LUIS OBISPO</v>
          </cell>
        </row>
        <row r="1704">
          <cell r="A1704" t="str">
            <v>LINCOLN</v>
          </cell>
          <cell r="C1704" t="str">
            <v>SAN FRAN Z (EMBARCADERO)</v>
          </cell>
          <cell r="D1704" t="str">
            <v>YOSEMITE PARK</v>
          </cell>
          <cell r="E1704" t="str">
            <v>SAN LUIS OBISPO</v>
          </cell>
        </row>
        <row r="1705">
          <cell r="A1705" t="str">
            <v>LINCOLN</v>
          </cell>
          <cell r="C1705" t="str">
            <v>SAN FRAN Z (EMBARCADERO)</v>
          </cell>
          <cell r="D1705" t="str">
            <v>CRESCENT MILLS</v>
          </cell>
          <cell r="E1705" t="str">
            <v>SAN LUIS OBISPO</v>
          </cell>
        </row>
        <row r="1706">
          <cell r="A1706" t="str">
            <v>TULARE LAKE</v>
          </cell>
          <cell r="C1706" t="str">
            <v>SAN FRAN Z (EMBARCADERO)</v>
          </cell>
          <cell r="D1706" t="str">
            <v>CRESCENT MILLS</v>
          </cell>
          <cell r="E1706" t="str">
            <v>CABRILLO</v>
          </cell>
        </row>
        <row r="1707">
          <cell r="A1707" t="str">
            <v>MARTELL</v>
          </cell>
          <cell r="C1707" t="str">
            <v>SAN FRAN Z (EMBARCADERO)</v>
          </cell>
          <cell r="D1707" t="str">
            <v>CRESCENT MILLS</v>
          </cell>
          <cell r="E1707" t="str">
            <v>CABRILLO</v>
          </cell>
        </row>
        <row r="1708">
          <cell r="A1708" t="str">
            <v>VICTOR</v>
          </cell>
          <cell r="C1708" t="str">
            <v>SAN FRAN Z (EMBARCADERO)</v>
          </cell>
          <cell r="D1708" t="str">
            <v>CRESCENT MILLS</v>
          </cell>
          <cell r="E1708" t="str">
            <v>CABRILLO</v>
          </cell>
        </row>
        <row r="1709">
          <cell r="A1709" t="str">
            <v>GLENN</v>
          </cell>
          <cell r="C1709" t="str">
            <v>SAN FRAN Z (EMBARCADERO)</v>
          </cell>
          <cell r="D1709" t="str">
            <v>CRESCENT MILLS</v>
          </cell>
          <cell r="E1709" t="str">
            <v>CABRILLO</v>
          </cell>
        </row>
        <row r="1710">
          <cell r="A1710" t="str">
            <v>HAMMER</v>
          </cell>
          <cell r="C1710" t="str">
            <v>SAN FRAN Z (EMBARCADERO)</v>
          </cell>
          <cell r="D1710" t="str">
            <v>CRESCENT MILLS</v>
          </cell>
          <cell r="E1710" t="str">
            <v>CABRILLO</v>
          </cell>
        </row>
        <row r="1711">
          <cell r="A1711" t="str">
            <v>CARUTHERS</v>
          </cell>
          <cell r="C1711" t="str">
            <v>SAN FRAN Z (EMBARCADERO)</v>
          </cell>
          <cell r="D1711" t="str">
            <v>ELK CREEK</v>
          </cell>
          <cell r="E1711" t="str">
            <v>CABRILLO</v>
          </cell>
        </row>
        <row r="1712">
          <cell r="A1712" t="str">
            <v>MCKITTRICK</v>
          </cell>
          <cell r="C1712" t="str">
            <v>SAN FRAN Z (EMBARCADERO)</v>
          </cell>
          <cell r="D1712" t="str">
            <v>ELK CREEK</v>
          </cell>
          <cell r="E1712" t="str">
            <v>CABRILLO</v>
          </cell>
        </row>
        <row r="1713">
          <cell r="A1713" t="str">
            <v>MCKITTRICK</v>
          </cell>
          <cell r="C1713" t="str">
            <v>SAN FRAN Z (EMBARCADERO)</v>
          </cell>
          <cell r="D1713" t="str">
            <v>ELK CREEK</v>
          </cell>
          <cell r="E1713" t="str">
            <v>CABRILLO</v>
          </cell>
        </row>
        <row r="1714">
          <cell r="A1714" t="str">
            <v>MCKITTRICK</v>
          </cell>
          <cell r="C1714" t="str">
            <v>SAN FRAN Z (EMBARCADERO)</v>
          </cell>
          <cell r="D1714" t="str">
            <v>ELK CREEK</v>
          </cell>
          <cell r="E1714" t="str">
            <v>ATASCADERO</v>
          </cell>
        </row>
        <row r="1715">
          <cell r="A1715" t="str">
            <v>MCKITTRICK</v>
          </cell>
          <cell r="C1715" t="str">
            <v>SAN FRAN Z (EMBARCADERO)</v>
          </cell>
          <cell r="D1715" t="str">
            <v>ELK CREEK</v>
          </cell>
          <cell r="E1715" t="str">
            <v>ATASCADERO</v>
          </cell>
        </row>
        <row r="1716">
          <cell r="A1716" t="str">
            <v>MADERA</v>
          </cell>
          <cell r="C1716" t="str">
            <v>SAN FRAN Z (EMBARCADERO)</v>
          </cell>
          <cell r="D1716" t="str">
            <v>HAMILTON BRANCH</v>
          </cell>
          <cell r="E1716" t="str">
            <v>ATASCADERO</v>
          </cell>
        </row>
        <row r="1717">
          <cell r="A1717" t="str">
            <v>LERDO</v>
          </cell>
          <cell r="C1717" t="str">
            <v>SAN FRAN Z (EMBARCADERO)</v>
          </cell>
          <cell r="D1717" t="str">
            <v>HAMILTON BRANCH</v>
          </cell>
          <cell r="E1717" t="str">
            <v>ATASCADERO</v>
          </cell>
        </row>
        <row r="1718">
          <cell r="A1718" t="str">
            <v>WILLOW CREEK</v>
          </cell>
          <cell r="C1718" t="str">
            <v>SAN FRAN Z (EMBARCADERO)</v>
          </cell>
          <cell r="D1718" t="str">
            <v>CAMBRIA</v>
          </cell>
          <cell r="E1718" t="str">
            <v>ATASCADERO</v>
          </cell>
        </row>
        <row r="1719">
          <cell r="A1719" t="str">
            <v>WILLOW CREEK</v>
          </cell>
          <cell r="C1719" t="str">
            <v>SAN FRAN Z (EMBARCADERO)</v>
          </cell>
          <cell r="D1719" t="str">
            <v>CAMBRIA</v>
          </cell>
          <cell r="E1719" t="str">
            <v>ATASCADERO</v>
          </cell>
        </row>
        <row r="1720">
          <cell r="A1720" t="str">
            <v>WILLOW CREEK</v>
          </cell>
          <cell r="C1720" t="str">
            <v>SAN FRAN Z (EMBARCADERO)</v>
          </cell>
          <cell r="D1720" t="str">
            <v>ORO FINO</v>
          </cell>
          <cell r="E1720" t="str">
            <v>ATASCADERO</v>
          </cell>
        </row>
        <row r="1721">
          <cell r="A1721" t="str">
            <v>WILLOW CREEK</v>
          </cell>
          <cell r="C1721" t="str">
            <v>SAN FRAN Z (EMBARCADERO)</v>
          </cell>
          <cell r="D1721" t="str">
            <v>OCEANO</v>
          </cell>
          <cell r="E1721" t="str">
            <v>ATASCADERO</v>
          </cell>
        </row>
        <row r="1722">
          <cell r="A1722" t="str">
            <v>SAN FRAN H (MARTIN)</v>
          </cell>
          <cell r="C1722" t="str">
            <v>SAN FRAN Z (EMBARCADERO)</v>
          </cell>
          <cell r="D1722" t="str">
            <v>OCEANO</v>
          </cell>
          <cell r="E1722" t="str">
            <v>ATASCADERO</v>
          </cell>
        </row>
        <row r="1723">
          <cell r="A1723" t="str">
            <v>CAROLANDS</v>
          </cell>
          <cell r="C1723" t="str">
            <v>SAN FRAN Z (EMBARCADERO)</v>
          </cell>
          <cell r="D1723" t="str">
            <v>SAN ANDREAS</v>
          </cell>
          <cell r="E1723" t="str">
            <v>ATASCADERO</v>
          </cell>
        </row>
        <row r="1724">
          <cell r="A1724" t="str">
            <v>SAN FRAN X (MISSION)</v>
          </cell>
          <cell r="C1724" t="str">
            <v>SAN FRAN Z (EMBARCADERO)</v>
          </cell>
          <cell r="D1724" t="str">
            <v>EL CERRITO G</v>
          </cell>
          <cell r="E1724" t="str">
            <v>BUELLTON</v>
          </cell>
        </row>
        <row r="1725">
          <cell r="A1725" t="str">
            <v>MCKEE</v>
          </cell>
          <cell r="C1725" t="str">
            <v>SAN FRAN Z (EMBARCADERO)</v>
          </cell>
          <cell r="D1725" t="str">
            <v>EL CERRITO G</v>
          </cell>
          <cell r="E1725" t="str">
            <v>BUELLTON</v>
          </cell>
        </row>
        <row r="1726">
          <cell r="A1726" t="str">
            <v>DALY CITY</v>
          </cell>
          <cell r="C1726" t="str">
            <v>SAN FRAN Z (EMBARCADERO)</v>
          </cell>
          <cell r="D1726" t="str">
            <v>ROSSMOOR</v>
          </cell>
          <cell r="E1726" t="str">
            <v>BUELLTON</v>
          </cell>
        </row>
        <row r="1727">
          <cell r="A1727" t="str">
            <v>SRI</v>
          </cell>
          <cell r="C1727" t="str">
            <v>SAN FRAN Z (EMBARCADERO)</v>
          </cell>
          <cell r="D1727" t="str">
            <v>ROSSMOOR</v>
          </cell>
          <cell r="E1727" t="str">
            <v>BUELLTON</v>
          </cell>
        </row>
        <row r="1728">
          <cell r="A1728" t="str">
            <v>SAN LEANDRO U</v>
          </cell>
          <cell r="C1728" t="str">
            <v>SAN FRAN Z (EMBARCADERO)</v>
          </cell>
          <cell r="D1728" t="str">
            <v>ROSSMOOR</v>
          </cell>
          <cell r="E1728" t="str">
            <v>BUELLTON</v>
          </cell>
        </row>
        <row r="1729">
          <cell r="A1729" t="e">
            <v>#VALUE!</v>
          </cell>
          <cell r="C1729" t="str">
            <v>SAN FRAN Z (EMBARCADERO)</v>
          </cell>
          <cell r="D1729" t="str">
            <v>ROSSMOOR</v>
          </cell>
          <cell r="E1729" t="str">
            <v>BUELLTON</v>
          </cell>
        </row>
        <row r="1730">
          <cell r="A1730" t="str">
            <v>VACA DIXON</v>
          </cell>
          <cell r="C1730" t="str">
            <v>SAN FRAN Z (EMBARCADERO)</v>
          </cell>
          <cell r="D1730" t="str">
            <v>ROSSMOOR</v>
          </cell>
          <cell r="E1730" t="str">
            <v>BUELLTON</v>
          </cell>
        </row>
        <row r="1731">
          <cell r="A1731" t="str">
            <v>PUTAH CREEK</v>
          </cell>
          <cell r="C1731" t="str">
            <v>SAN FRAN Z (EMBARCADERO)</v>
          </cell>
          <cell r="D1731" t="str">
            <v>ROSSMOOR</v>
          </cell>
          <cell r="E1731" t="str">
            <v>BUELLTON</v>
          </cell>
        </row>
        <row r="1732">
          <cell r="A1732" t="str">
            <v>HORSESHOE</v>
          </cell>
          <cell r="C1732" t="str">
            <v>SAN FRAN Z (EMBARCADERO)</v>
          </cell>
          <cell r="D1732" t="str">
            <v>CLARKSVILLE</v>
          </cell>
          <cell r="E1732" t="str">
            <v>BUELLTON</v>
          </cell>
        </row>
        <row r="1733">
          <cell r="A1733" t="str">
            <v>BRIDGEVILLE</v>
          </cell>
          <cell r="C1733" t="str">
            <v>SAN FRAN Z (EMBARCADERO)</v>
          </cell>
          <cell r="D1733" t="str">
            <v>CLARKSVILLE</v>
          </cell>
          <cell r="E1733" t="str">
            <v>BUELLTON</v>
          </cell>
        </row>
        <row r="1734">
          <cell r="A1734" t="str">
            <v>BRIDGEVILLE</v>
          </cell>
          <cell r="C1734" t="str">
            <v>SAN FRAN Z (EMBARCADERO)</v>
          </cell>
          <cell r="D1734" t="str">
            <v>CLARKSVILLE</v>
          </cell>
          <cell r="E1734" t="str">
            <v>BUELLTON</v>
          </cell>
        </row>
        <row r="1735">
          <cell r="A1735" t="str">
            <v>BRIDGEVILLE</v>
          </cell>
          <cell r="C1735" t="str">
            <v>SAN FRAN Z (EMBARCADERO)</v>
          </cell>
          <cell r="D1735" t="str">
            <v>CLARKSVILLE</v>
          </cell>
          <cell r="E1735" t="str">
            <v>BUELLTON</v>
          </cell>
        </row>
        <row r="1736">
          <cell r="A1736" t="str">
            <v>BRIDGEVILLE</v>
          </cell>
          <cell r="C1736" t="str">
            <v>SAN FRAN Z (EMBARCADERO)</v>
          </cell>
          <cell r="D1736" t="str">
            <v>CLARKSVILLE</v>
          </cell>
          <cell r="E1736" t="str">
            <v>BUELLTON</v>
          </cell>
        </row>
        <row r="1737">
          <cell r="A1737" t="str">
            <v>LAMONT</v>
          </cell>
          <cell r="C1737" t="str">
            <v>SAN FRAN Z (EMBARCADERO)</v>
          </cell>
          <cell r="D1737" t="str">
            <v>CLARKSVILLE</v>
          </cell>
          <cell r="E1737" t="str">
            <v>BUELLTON</v>
          </cell>
        </row>
        <row r="1738">
          <cell r="A1738" t="str">
            <v>NEWARK</v>
          </cell>
          <cell r="C1738" t="str">
            <v>SAN FRAN Z (EMBARCADERO)</v>
          </cell>
          <cell r="D1738" t="str">
            <v>PLACER</v>
          </cell>
          <cell r="E1738" t="str">
            <v>BUELLTON</v>
          </cell>
        </row>
        <row r="1739">
          <cell r="A1739" t="str">
            <v>KONOCTI</v>
          </cell>
          <cell r="C1739" t="str">
            <v>SAN FRAN Z (EMBARCADERO)</v>
          </cell>
          <cell r="D1739" t="str">
            <v>PLACER</v>
          </cell>
          <cell r="E1739" t="str">
            <v>BUELLTON</v>
          </cell>
        </row>
        <row r="1740">
          <cell r="A1740" t="str">
            <v>COTTONWOOD</v>
          </cell>
          <cell r="C1740" t="str">
            <v>SAN FRAN Z (EMBARCADERO)</v>
          </cell>
          <cell r="D1740" t="str">
            <v>SUNOL</v>
          </cell>
          <cell r="E1740" t="str">
            <v>BUELLTON</v>
          </cell>
        </row>
        <row r="1741">
          <cell r="A1741" t="str">
            <v>EAST GRAND</v>
          </cell>
          <cell r="C1741" t="str">
            <v>SAN FRAN Z (EMBARCADERO)</v>
          </cell>
          <cell r="D1741" t="str">
            <v>VINEYARD</v>
          </cell>
          <cell r="E1741" t="str">
            <v>CAMBRIA</v>
          </cell>
        </row>
        <row r="1742">
          <cell r="A1742" t="str">
            <v>SAN FRAN X (MISSION)</v>
          </cell>
          <cell r="C1742" t="str">
            <v>SAN FRAN Z (EMBARCADERO)</v>
          </cell>
          <cell r="D1742" t="str">
            <v>VINEYARD</v>
          </cell>
          <cell r="E1742" t="str">
            <v>CAMBRIA</v>
          </cell>
        </row>
        <row r="1743">
          <cell r="A1743" t="str">
            <v>WYANDOTTE</v>
          </cell>
          <cell r="C1743" t="str">
            <v>SAN FRAN Z (EMBARCADERO)</v>
          </cell>
          <cell r="D1743" t="str">
            <v>VINEYARD</v>
          </cell>
          <cell r="E1743" t="str">
            <v>CAMBRIA</v>
          </cell>
        </row>
        <row r="1744">
          <cell r="A1744" t="str">
            <v>SAN PABLO</v>
          </cell>
          <cell r="C1744" t="str">
            <v>SAN FRAN Z (EMBARCADERO)</v>
          </cell>
          <cell r="D1744" t="str">
            <v>VINEYARD</v>
          </cell>
          <cell r="E1744" t="str">
            <v>CAMBRIA</v>
          </cell>
        </row>
        <row r="1745">
          <cell r="A1745" t="str">
            <v>CLAYTON</v>
          </cell>
          <cell r="C1745" t="str">
            <v>SAN FRAN Z (EMBARCADERO)</v>
          </cell>
          <cell r="D1745" t="str">
            <v>PAUL SWEET</v>
          </cell>
          <cell r="E1745" t="str">
            <v>CAMBRIA</v>
          </cell>
        </row>
        <row r="1746">
          <cell r="A1746" t="str">
            <v>CASTRO VALLEY</v>
          </cell>
          <cell r="C1746" t="str">
            <v>SAN FRAN Z (EMBARCADERO)</v>
          </cell>
          <cell r="D1746" t="str">
            <v>SAN FRAN F (MARINA)</v>
          </cell>
          <cell r="E1746" t="str">
            <v>CAMBRIA</v>
          </cell>
        </row>
        <row r="1747">
          <cell r="A1747" t="str">
            <v>TASSAJARA</v>
          </cell>
          <cell r="C1747" t="str">
            <v>SAN FRAN Z (EMBARCADERO)</v>
          </cell>
          <cell r="D1747" t="str">
            <v>SAN FRAN F (MARINA)</v>
          </cell>
          <cell r="E1747" t="str">
            <v>CAMBRIA</v>
          </cell>
        </row>
        <row r="1748">
          <cell r="A1748" t="e">
            <v>#VALUE!</v>
          </cell>
          <cell r="C1748" t="str">
            <v>SAN FRAN Z (EMBARCADERO)</v>
          </cell>
          <cell r="D1748" t="str">
            <v>SAN FRAN F (MARINA)</v>
          </cell>
          <cell r="E1748" t="str">
            <v>CAMBRIA</v>
          </cell>
        </row>
        <row r="1749">
          <cell r="A1749" t="e">
            <v>#VALUE!</v>
          </cell>
          <cell r="C1749" t="str">
            <v>SAN FRAN Z (EMBARCADERO)</v>
          </cell>
          <cell r="D1749" t="str">
            <v>SAN FRAN F (MARINA)</v>
          </cell>
          <cell r="E1749" t="str">
            <v>CAMBRIA</v>
          </cell>
        </row>
        <row r="1750">
          <cell r="A1750" t="str">
            <v>MERCED</v>
          </cell>
          <cell r="C1750" t="str">
            <v>SAN FRAN Z (EMBARCADERO)</v>
          </cell>
          <cell r="D1750" t="str">
            <v>FITCH MTN</v>
          </cell>
          <cell r="E1750" t="str">
            <v>CAMBRIA</v>
          </cell>
        </row>
        <row r="1751">
          <cell r="A1751" t="str">
            <v>BELMONT</v>
          </cell>
          <cell r="C1751" t="str">
            <v>SAN FRAN Z (EMBARCADERO)</v>
          </cell>
          <cell r="D1751" t="str">
            <v>LERDO</v>
          </cell>
          <cell r="E1751" t="str">
            <v>CHOLAME</v>
          </cell>
        </row>
        <row r="1752">
          <cell r="A1752" t="str">
            <v>JAMESON</v>
          </cell>
          <cell r="C1752" t="str">
            <v>SAN FRAN Z (EMBARCADERO)</v>
          </cell>
          <cell r="D1752" t="str">
            <v>LERDO</v>
          </cell>
          <cell r="E1752" t="str">
            <v>CHOLAME</v>
          </cell>
        </row>
        <row r="1753">
          <cell r="A1753" t="str">
            <v>HIGHWAY</v>
          </cell>
          <cell r="C1753" t="str">
            <v>SAN FRAN Z (EMBARCADERO)</v>
          </cell>
          <cell r="D1753" t="str">
            <v>REDWOOD CITY</v>
          </cell>
          <cell r="E1753" t="str">
            <v>CHOLAME</v>
          </cell>
        </row>
        <row r="1754">
          <cell r="A1754" t="str">
            <v>KERN OIL</v>
          </cell>
          <cell r="C1754" t="str">
            <v>SAN FRAN Z (EMBARCADERO)</v>
          </cell>
          <cell r="D1754" t="str">
            <v>REDWOOD CITY</v>
          </cell>
          <cell r="E1754" t="str">
            <v>CHOLAME</v>
          </cell>
        </row>
        <row r="1755">
          <cell r="A1755" t="str">
            <v>WEBER</v>
          </cell>
          <cell r="C1755" t="str">
            <v>SAN FRAN Z (EMBARCADERO)</v>
          </cell>
          <cell r="D1755" t="str">
            <v>REDWOOD CITY</v>
          </cell>
          <cell r="E1755" t="str">
            <v>CHOLAME</v>
          </cell>
        </row>
        <row r="1756">
          <cell r="A1756" t="str">
            <v>PEABODY</v>
          </cell>
          <cell r="C1756" t="str">
            <v>SAN JOAQUIN</v>
          </cell>
          <cell r="D1756" t="str">
            <v>REDWOOD CITY</v>
          </cell>
          <cell r="E1756" t="str">
            <v>EVERGREEN</v>
          </cell>
        </row>
        <row r="1757">
          <cell r="A1757" t="str">
            <v>LAS GALLINAS A</v>
          </cell>
          <cell r="C1757" t="str">
            <v>SAN JOSE A</v>
          </cell>
          <cell r="D1757" t="str">
            <v>LAURELES</v>
          </cell>
          <cell r="E1757" t="str">
            <v>EVERGREEN</v>
          </cell>
        </row>
        <row r="1758">
          <cell r="A1758" t="str">
            <v>DIXON</v>
          </cell>
          <cell r="C1758" t="str">
            <v>SAN JOSE A</v>
          </cell>
          <cell r="D1758" t="str">
            <v>PAUL SWEET</v>
          </cell>
          <cell r="E1758" t="str">
            <v>EVERGREEN</v>
          </cell>
        </row>
        <row r="1759">
          <cell r="A1759" t="str">
            <v>HALF MOON BAY</v>
          </cell>
          <cell r="C1759" t="str">
            <v>SAN JOSE A</v>
          </cell>
          <cell r="D1759" t="str">
            <v>CAMP EVERS</v>
          </cell>
          <cell r="E1759" t="str">
            <v>ALMADEN</v>
          </cell>
        </row>
        <row r="1760">
          <cell r="A1760" t="str">
            <v>EDENVALE</v>
          </cell>
          <cell r="C1760" t="str">
            <v>SAN JOSE B</v>
          </cell>
          <cell r="D1760" t="str">
            <v>CAMP EVERS</v>
          </cell>
          <cell r="E1760" t="str">
            <v>SAN JOSE A</v>
          </cell>
        </row>
        <row r="1761">
          <cell r="A1761" t="str">
            <v>LEMOORE</v>
          </cell>
          <cell r="C1761" t="str">
            <v>SAN JOSE B</v>
          </cell>
          <cell r="D1761" t="e">
            <v>#VALUE!</v>
          </cell>
          <cell r="E1761" t="str">
            <v>SAN JOSE A</v>
          </cell>
        </row>
        <row r="1762">
          <cell r="A1762" t="str">
            <v>LIVINGSTON</v>
          </cell>
          <cell r="C1762" t="str">
            <v>SAN JOSE B</v>
          </cell>
          <cell r="D1762" t="str">
            <v>CAYETANO</v>
          </cell>
          <cell r="E1762" t="str">
            <v>SAN JOSE A</v>
          </cell>
        </row>
        <row r="1763">
          <cell r="A1763" t="str">
            <v>DEEPWATER</v>
          </cell>
          <cell r="C1763" t="str">
            <v>SAND CREEK</v>
          </cell>
          <cell r="D1763" t="str">
            <v>CAYETANO</v>
          </cell>
          <cell r="E1763" t="str">
            <v>SAN JOSE A</v>
          </cell>
        </row>
        <row r="1764">
          <cell r="A1764" t="str">
            <v>BELMONT</v>
          </cell>
          <cell r="C1764" t="str">
            <v>SAN MIGUEL</v>
          </cell>
          <cell r="D1764" t="str">
            <v>CAYETANO</v>
          </cell>
          <cell r="E1764" t="str">
            <v>SAN JOSE A</v>
          </cell>
        </row>
        <row r="1765">
          <cell r="A1765" t="str">
            <v>JANES CREEK</v>
          </cell>
          <cell r="C1765" t="str">
            <v>SAN MIGUEL</v>
          </cell>
          <cell r="D1765" t="str">
            <v>NARROWS</v>
          </cell>
          <cell r="E1765" t="str">
            <v>SAN JOSE A</v>
          </cell>
        </row>
        <row r="1766">
          <cell r="A1766" t="str">
            <v>MERIDIAN</v>
          </cell>
          <cell r="C1766" t="str">
            <v>SAN RAFAEL</v>
          </cell>
          <cell r="D1766" t="e">
            <v>#VALUE!</v>
          </cell>
          <cell r="E1766" t="str">
            <v>SAN JOSE A</v>
          </cell>
        </row>
        <row r="1767">
          <cell r="A1767" t="str">
            <v>MERIDIAN</v>
          </cell>
          <cell r="C1767" t="str">
            <v>SAN RAFAEL</v>
          </cell>
          <cell r="D1767" t="str">
            <v>CLARKSVILLE</v>
          </cell>
          <cell r="E1767" t="str">
            <v>SAN JOSE A</v>
          </cell>
        </row>
        <row r="1768">
          <cell r="A1768" t="str">
            <v>MERIDIAN</v>
          </cell>
          <cell r="C1768" t="str">
            <v>SAN RAFAEL</v>
          </cell>
          <cell r="D1768" t="e">
            <v>#VALUE!</v>
          </cell>
          <cell r="E1768" t="str">
            <v>SAN JOSE A</v>
          </cell>
        </row>
        <row r="1769">
          <cell r="A1769" t="str">
            <v>MERIDIAN</v>
          </cell>
          <cell r="C1769" t="str">
            <v>SAN RAFAEL</v>
          </cell>
          <cell r="D1769" t="str">
            <v>MINERAL</v>
          </cell>
          <cell r="E1769" t="str">
            <v>SAN JOSE A</v>
          </cell>
        </row>
        <row r="1770">
          <cell r="A1770" t="str">
            <v>PEABODY</v>
          </cell>
          <cell r="C1770" t="str">
            <v>SAN RAFAEL</v>
          </cell>
          <cell r="D1770" t="e">
            <v>#VALUE!</v>
          </cell>
          <cell r="E1770" t="str">
            <v>SAN JOSE A</v>
          </cell>
        </row>
        <row r="1771">
          <cell r="A1771" t="str">
            <v>SAN FRAN Z (EMBARCADERO)</v>
          </cell>
          <cell r="C1771" t="str">
            <v>SAN RAFAEL</v>
          </cell>
          <cell r="D1771" t="e">
            <v>#VALUE!</v>
          </cell>
          <cell r="E1771" t="str">
            <v>SAN JOSE A</v>
          </cell>
        </row>
        <row r="1772">
          <cell r="A1772" t="str">
            <v>FORT ORD</v>
          </cell>
          <cell r="C1772" t="str">
            <v>STOCKTON A</v>
          </cell>
          <cell r="D1772" t="str">
            <v>PALERMO</v>
          </cell>
          <cell r="E1772" t="str">
            <v>SAN JOSE A</v>
          </cell>
        </row>
        <row r="1773">
          <cell r="A1773" t="str">
            <v>OAKLAND C (OAKLAND PP)</v>
          </cell>
          <cell r="C1773" t="str">
            <v>STOCKTON A</v>
          </cell>
          <cell r="D1773" t="str">
            <v>PLACER</v>
          </cell>
          <cell r="E1773" t="str">
            <v>SAN JOSE A</v>
          </cell>
        </row>
        <row r="1774">
          <cell r="A1774" t="str">
            <v>SAN BENITO</v>
          </cell>
          <cell r="C1774" t="str">
            <v>STONE CORRAL</v>
          </cell>
          <cell r="D1774" t="str">
            <v>EAST QUINCY</v>
          </cell>
          <cell r="E1774" t="str">
            <v>SAN JOSE A</v>
          </cell>
        </row>
        <row r="1775">
          <cell r="A1775" t="str">
            <v>MORRO BAY DIST</v>
          </cell>
          <cell r="C1775" t="str">
            <v>STONE CORRAL</v>
          </cell>
          <cell r="D1775" t="str">
            <v>DUNBAR</v>
          </cell>
          <cell r="E1775" t="str">
            <v>SAN JOSE A</v>
          </cell>
        </row>
        <row r="1776">
          <cell r="A1776" t="str">
            <v>OCEANO</v>
          </cell>
          <cell r="C1776" t="str">
            <v>STOCKDALE</v>
          </cell>
          <cell r="D1776" t="str">
            <v>FORT SEWARD</v>
          </cell>
          <cell r="E1776" t="str">
            <v>SAN JOSE A</v>
          </cell>
        </row>
        <row r="1777">
          <cell r="A1777" t="str">
            <v>OAKLAND X</v>
          </cell>
          <cell r="C1777" t="str">
            <v>STOCKDALE</v>
          </cell>
          <cell r="D1777" t="str">
            <v>FORT SEWARD</v>
          </cell>
          <cell r="E1777" t="str">
            <v>SAN JOSE A</v>
          </cell>
        </row>
        <row r="1778">
          <cell r="A1778" t="str">
            <v>BELMONT</v>
          </cell>
          <cell r="C1778" t="str">
            <v>STOCKDALE</v>
          </cell>
          <cell r="D1778" t="str">
            <v>EAST QUINCY</v>
          </cell>
          <cell r="E1778" t="str">
            <v>SAN JOSE A</v>
          </cell>
        </row>
        <row r="1779">
          <cell r="A1779" t="str">
            <v>GILL RANCH</v>
          </cell>
          <cell r="C1779" t="str">
            <v>SONOMA A</v>
          </cell>
          <cell r="D1779" t="str">
            <v>MCARTHUR</v>
          </cell>
          <cell r="E1779" t="str">
            <v>SAN JOSE A</v>
          </cell>
        </row>
        <row r="1780">
          <cell r="A1780" t="str">
            <v>GILL RANCH</v>
          </cell>
          <cell r="C1780" t="str">
            <v>SONOMA A</v>
          </cell>
          <cell r="D1780" t="str">
            <v>EAST QUINCY</v>
          </cell>
          <cell r="E1780" t="str">
            <v>SAN JOSE A</v>
          </cell>
        </row>
        <row r="1781">
          <cell r="A1781" t="str">
            <v>EAST GRAND</v>
          </cell>
          <cell r="C1781" t="str">
            <v>SONOMA A</v>
          </cell>
          <cell r="D1781" t="str">
            <v>LAURELES</v>
          </cell>
          <cell r="E1781" t="str">
            <v>SAN JOSE A</v>
          </cell>
        </row>
        <row r="1782">
          <cell r="A1782" t="str">
            <v>MILPITAS</v>
          </cell>
          <cell r="C1782" t="str">
            <v>SONOMA A</v>
          </cell>
          <cell r="D1782" t="str">
            <v>OLEMA</v>
          </cell>
          <cell r="E1782" t="str">
            <v>SAN JOSE A</v>
          </cell>
        </row>
        <row r="1783">
          <cell r="A1783" t="str">
            <v>OROSI</v>
          </cell>
          <cell r="C1783" t="e">
            <v>#VALUE!</v>
          </cell>
          <cell r="D1783" t="str">
            <v>DUNBAR</v>
          </cell>
          <cell r="E1783" t="str">
            <v>SAN JOSE A</v>
          </cell>
        </row>
        <row r="1784">
          <cell r="A1784" t="str">
            <v>OAKLAND X</v>
          </cell>
          <cell r="C1784" t="str">
            <v>SPANISH CREEK</v>
          </cell>
          <cell r="D1784" t="str">
            <v>STILLWATER</v>
          </cell>
          <cell r="E1784" t="str">
            <v>SAN JOSE A</v>
          </cell>
        </row>
        <row r="1785">
          <cell r="A1785" t="str">
            <v>CONTRA COSTA</v>
          </cell>
          <cell r="C1785" t="str">
            <v>SOQUEL</v>
          </cell>
          <cell r="D1785" t="str">
            <v>MCARTHUR</v>
          </cell>
          <cell r="E1785" t="str">
            <v>SAN JOSE A</v>
          </cell>
        </row>
        <row r="1786">
          <cell r="A1786" t="str">
            <v>MCFARLAND</v>
          </cell>
          <cell r="C1786" t="str">
            <v>SAN RAMON</v>
          </cell>
          <cell r="D1786" t="str">
            <v>MENDOCINO</v>
          </cell>
          <cell r="E1786" t="str">
            <v>SAN JOSE A</v>
          </cell>
        </row>
        <row r="1787">
          <cell r="A1787" t="str">
            <v>SAN FRAN X (MISSION)</v>
          </cell>
          <cell r="C1787" t="str">
            <v>SAN RAMON</v>
          </cell>
          <cell r="D1787" t="str">
            <v>PLACER</v>
          </cell>
          <cell r="E1787" t="str">
            <v>SAN JOSE A</v>
          </cell>
        </row>
        <row r="1788">
          <cell r="A1788" t="str">
            <v>MOSHER</v>
          </cell>
          <cell r="C1788" t="str">
            <v>SAN RAMON</v>
          </cell>
          <cell r="D1788" t="str">
            <v>PLACER</v>
          </cell>
          <cell r="E1788" t="str">
            <v>SAN JOSE A</v>
          </cell>
        </row>
        <row r="1789">
          <cell r="A1789" t="str">
            <v>REEDLEY</v>
          </cell>
          <cell r="C1789" t="str">
            <v>SAN RAMON</v>
          </cell>
          <cell r="D1789" t="str">
            <v>SANTA YNEZ</v>
          </cell>
          <cell r="E1789" t="str">
            <v>SAN JOSE A</v>
          </cell>
        </row>
        <row r="1790">
          <cell r="A1790" t="str">
            <v>MCCALL</v>
          </cell>
          <cell r="C1790" t="str">
            <v>SAN RAMON</v>
          </cell>
          <cell r="D1790" t="str">
            <v>FOOTHILL</v>
          </cell>
          <cell r="E1790" t="str">
            <v>SAN JOSE A</v>
          </cell>
        </row>
        <row r="1791">
          <cell r="A1791" t="str">
            <v>SAN FRAN X (MISSION)</v>
          </cell>
          <cell r="C1791" t="str">
            <v>SAN RAMON</v>
          </cell>
          <cell r="D1791" t="str">
            <v>COTTONWOOD</v>
          </cell>
          <cell r="E1791" t="str">
            <v>SAN JOSE A</v>
          </cell>
        </row>
        <row r="1792">
          <cell r="A1792" t="str">
            <v>GUERNSEY</v>
          </cell>
          <cell r="C1792" t="str">
            <v>SAN RAMON</v>
          </cell>
          <cell r="D1792" t="str">
            <v>DUNBAR</v>
          </cell>
          <cell r="E1792" t="str">
            <v>SAN JOSE A</v>
          </cell>
        </row>
        <row r="1793">
          <cell r="A1793" t="str">
            <v>JARVIS</v>
          </cell>
          <cell r="C1793" t="str">
            <v>SAN RAMON</v>
          </cell>
          <cell r="D1793" t="str">
            <v>COTTONWOOD</v>
          </cell>
          <cell r="E1793" t="str">
            <v>SAN JOSE A</v>
          </cell>
        </row>
        <row r="1794">
          <cell r="A1794" t="str">
            <v>DALY CITY</v>
          </cell>
          <cell r="C1794" t="str">
            <v>SAN RAMON</v>
          </cell>
          <cell r="D1794" t="str">
            <v>IGNACIO</v>
          </cell>
          <cell r="E1794" t="str">
            <v>SAN JOSE A</v>
          </cell>
        </row>
        <row r="1795">
          <cell r="A1795" t="str">
            <v>BAKERSFIELD</v>
          </cell>
          <cell r="C1795" t="str">
            <v>STAFFORD</v>
          </cell>
          <cell r="D1795" t="str">
            <v>OREGON TRAIL</v>
          </cell>
          <cell r="E1795" t="str">
            <v>SAN JOSE A</v>
          </cell>
        </row>
        <row r="1796">
          <cell r="A1796" t="str">
            <v>NORTH TOWER</v>
          </cell>
          <cell r="C1796" t="str">
            <v>STAFFORD</v>
          </cell>
          <cell r="D1796" t="str">
            <v>EAST QUINCY</v>
          </cell>
          <cell r="E1796" t="str">
            <v>SAN JOSE A</v>
          </cell>
        </row>
        <row r="1797">
          <cell r="A1797" t="str">
            <v>LAKEVILLE</v>
          </cell>
          <cell r="C1797" t="str">
            <v>STAGG</v>
          </cell>
          <cell r="D1797" t="str">
            <v>DUNBAR</v>
          </cell>
          <cell r="E1797" t="str">
            <v>SAN JOSE A</v>
          </cell>
        </row>
        <row r="1798">
          <cell r="A1798" t="str">
            <v>MCFARLAND</v>
          </cell>
          <cell r="C1798" t="str">
            <v>STAGG</v>
          </cell>
          <cell r="D1798" t="str">
            <v>MCARTHUR</v>
          </cell>
          <cell r="E1798" t="str">
            <v>SAN JOSE A</v>
          </cell>
        </row>
        <row r="1799">
          <cell r="A1799" t="str">
            <v>WHITMORE</v>
          </cell>
          <cell r="C1799" t="str">
            <v>STAGG</v>
          </cell>
          <cell r="D1799" t="str">
            <v>DUNBAR</v>
          </cell>
          <cell r="E1799" t="str">
            <v>SAN JOSE A</v>
          </cell>
        </row>
        <row r="1800">
          <cell r="A1800" t="str">
            <v>WHITMORE</v>
          </cell>
          <cell r="C1800" t="str">
            <v>STELLING</v>
          </cell>
          <cell r="D1800" t="str">
            <v>PLACER</v>
          </cell>
          <cell r="E1800" t="str">
            <v>SAN JOSE A</v>
          </cell>
        </row>
        <row r="1801">
          <cell r="A1801" t="str">
            <v>WHITMORE</v>
          </cell>
          <cell r="C1801" t="str">
            <v>STELLING</v>
          </cell>
          <cell r="D1801" t="str">
            <v>FOOTHILL</v>
          </cell>
          <cell r="E1801" t="str">
            <v>SAN JOSE A</v>
          </cell>
        </row>
        <row r="1802">
          <cell r="A1802" t="str">
            <v>WHITMORE</v>
          </cell>
          <cell r="C1802" t="str">
            <v>STOREY</v>
          </cell>
          <cell r="D1802" t="e">
            <v>#VALUE!</v>
          </cell>
          <cell r="E1802" t="str">
            <v>SAN JOSE A</v>
          </cell>
        </row>
        <row r="1803">
          <cell r="A1803" t="str">
            <v>SAN FRAN X (MISSION)</v>
          </cell>
          <cell r="C1803" t="str">
            <v>STOREY</v>
          </cell>
          <cell r="D1803" t="str">
            <v>WILLITS A</v>
          </cell>
          <cell r="E1803" t="str">
            <v>SAN JOSE A</v>
          </cell>
        </row>
        <row r="1804">
          <cell r="A1804" t="str">
            <v>SAN FRAN Y (LARKIN)</v>
          </cell>
          <cell r="C1804" t="str">
            <v>STUART</v>
          </cell>
          <cell r="D1804" t="str">
            <v>CLEAR LAKE</v>
          </cell>
          <cell r="E1804" t="str">
            <v>SAN JOSE A</v>
          </cell>
        </row>
        <row r="1805">
          <cell r="A1805" t="str">
            <v>OAKLAND D</v>
          </cell>
          <cell r="C1805" t="str">
            <v>STUART</v>
          </cell>
          <cell r="D1805" t="str">
            <v>BIG BASIN</v>
          </cell>
          <cell r="E1805" t="str">
            <v>SAN JOSE A</v>
          </cell>
        </row>
        <row r="1806">
          <cell r="A1806" t="str">
            <v>SMYRNA</v>
          </cell>
          <cell r="C1806" t="str">
            <v>STUART</v>
          </cell>
          <cell r="D1806" t="str">
            <v>CALISTOGA</v>
          </cell>
          <cell r="E1806" t="str">
            <v>SAN JOSE A</v>
          </cell>
        </row>
        <row r="1807">
          <cell r="A1807" t="str">
            <v>NEWARK</v>
          </cell>
          <cell r="C1807" t="str">
            <v>STUART</v>
          </cell>
          <cell r="D1807" t="str">
            <v>HOOPA</v>
          </cell>
          <cell r="E1807" t="str">
            <v>SAN JOSE A</v>
          </cell>
        </row>
        <row r="1808">
          <cell r="A1808" t="str">
            <v>PAUL SWEET</v>
          </cell>
          <cell r="C1808" t="str">
            <v>STUART</v>
          </cell>
          <cell r="D1808" t="str">
            <v>FRUITLAND</v>
          </cell>
          <cell r="E1808" t="str">
            <v>SAN JOSE A</v>
          </cell>
        </row>
        <row r="1809">
          <cell r="A1809" t="str">
            <v>EUREKA E</v>
          </cell>
          <cell r="C1809" t="str">
            <v>STUART</v>
          </cell>
          <cell r="D1809" t="str">
            <v>BONNIE NOOK</v>
          </cell>
          <cell r="E1809" t="str">
            <v>SAN JOSE A</v>
          </cell>
        </row>
        <row r="1810">
          <cell r="A1810" t="str">
            <v>EUREKA E</v>
          </cell>
          <cell r="C1810" t="str">
            <v>STUART</v>
          </cell>
          <cell r="D1810" t="str">
            <v>ANDERSON</v>
          </cell>
          <cell r="E1810" t="str">
            <v>SAN JOSE A</v>
          </cell>
        </row>
        <row r="1811">
          <cell r="A1811" t="str">
            <v>EUREKA E</v>
          </cell>
          <cell r="C1811" t="str">
            <v>STUART</v>
          </cell>
          <cell r="D1811" t="str">
            <v>KESWICK</v>
          </cell>
          <cell r="E1811" t="str">
            <v>SAN JOSE A</v>
          </cell>
        </row>
        <row r="1812">
          <cell r="A1812" t="str">
            <v>EUREKA E</v>
          </cell>
          <cell r="C1812" t="str">
            <v>STUART</v>
          </cell>
          <cell r="D1812" t="str">
            <v>BELL</v>
          </cell>
          <cell r="E1812" t="str">
            <v>SAN JOSE A</v>
          </cell>
        </row>
        <row r="1813">
          <cell r="A1813" t="str">
            <v>YERBA BUENA</v>
          </cell>
          <cell r="C1813" t="str">
            <v>SUISUN</v>
          </cell>
          <cell r="D1813" t="str">
            <v>BELL</v>
          </cell>
          <cell r="E1813" t="str">
            <v>SAN JOSE A</v>
          </cell>
        </row>
        <row r="1814">
          <cell r="A1814" t="str">
            <v>YERBA BUENA</v>
          </cell>
          <cell r="C1814" t="str">
            <v>SUISUN</v>
          </cell>
          <cell r="D1814" t="str">
            <v>BELL</v>
          </cell>
          <cell r="E1814" t="str">
            <v>FMC</v>
          </cell>
        </row>
        <row r="1815">
          <cell r="A1815" t="str">
            <v>YERBA BUENA</v>
          </cell>
          <cell r="C1815" t="str">
            <v>SUISUN</v>
          </cell>
          <cell r="D1815" t="str">
            <v>CORRAL</v>
          </cell>
          <cell r="E1815" t="str">
            <v>FMC</v>
          </cell>
        </row>
        <row r="1816">
          <cell r="A1816" t="str">
            <v>YERBA BUENA</v>
          </cell>
          <cell r="C1816" t="str">
            <v>SUISUN</v>
          </cell>
          <cell r="D1816" t="str">
            <v>DIAMOND SPRINGS</v>
          </cell>
          <cell r="E1816" t="str">
            <v>FMC</v>
          </cell>
        </row>
        <row r="1817">
          <cell r="A1817" t="str">
            <v>YERBA BUENA</v>
          </cell>
          <cell r="C1817" t="str">
            <v>SUISUN</v>
          </cell>
          <cell r="D1817" t="str">
            <v>DIAMOND SPRINGS</v>
          </cell>
          <cell r="E1817" t="str">
            <v>FMC</v>
          </cell>
        </row>
        <row r="1818">
          <cell r="A1818" t="str">
            <v>YERBA BUENA</v>
          </cell>
          <cell r="C1818" t="str">
            <v>SUISUN</v>
          </cell>
          <cell r="D1818" t="str">
            <v>DIAMOND SPRINGS</v>
          </cell>
          <cell r="E1818" t="str">
            <v>HICKS</v>
          </cell>
        </row>
        <row r="1819">
          <cell r="A1819" t="str">
            <v>EL PATIO</v>
          </cell>
          <cell r="C1819" t="str">
            <v>SUISUN</v>
          </cell>
          <cell r="D1819" t="str">
            <v>PINE GROVE</v>
          </cell>
          <cell r="E1819" t="str">
            <v>HICKS</v>
          </cell>
        </row>
        <row r="1820">
          <cell r="A1820" t="str">
            <v>FORT BRAGG A</v>
          </cell>
          <cell r="C1820" t="str">
            <v>SUISUN</v>
          </cell>
          <cell r="D1820" t="str">
            <v>HAMILTON BRANCH</v>
          </cell>
          <cell r="E1820" t="str">
            <v>HICKS</v>
          </cell>
        </row>
        <row r="1821">
          <cell r="A1821" t="str">
            <v>SALINAS</v>
          </cell>
          <cell r="C1821" t="str">
            <v>SUISUN</v>
          </cell>
          <cell r="D1821" t="str">
            <v>CALISTOGA</v>
          </cell>
          <cell r="E1821" t="str">
            <v>HICKS</v>
          </cell>
        </row>
        <row r="1822">
          <cell r="A1822" t="str">
            <v>MEADOW LANE</v>
          </cell>
          <cell r="C1822" t="str">
            <v>SUISUN</v>
          </cell>
          <cell r="D1822" t="str">
            <v>AUBURN</v>
          </cell>
          <cell r="E1822" t="str">
            <v>HICKS</v>
          </cell>
        </row>
        <row r="1823">
          <cell r="A1823" t="str">
            <v>OLIVEHURST</v>
          </cell>
          <cell r="C1823" t="str">
            <v>SWIFT</v>
          </cell>
          <cell r="D1823" t="str">
            <v>PHILO</v>
          </cell>
          <cell r="E1823" t="str">
            <v>HICKS</v>
          </cell>
        </row>
        <row r="1824">
          <cell r="A1824" t="str">
            <v>DALY CITY</v>
          </cell>
          <cell r="C1824" t="str">
            <v>SWIFT</v>
          </cell>
          <cell r="D1824" t="str">
            <v>MENDOCINO</v>
          </cell>
          <cell r="E1824" t="str">
            <v>HICKS</v>
          </cell>
        </row>
        <row r="1825">
          <cell r="A1825" t="str">
            <v>ANITA</v>
          </cell>
          <cell r="C1825" t="str">
            <v>SANTA MARIA</v>
          </cell>
          <cell r="D1825" t="str">
            <v>BANGOR</v>
          </cell>
          <cell r="E1825" t="str">
            <v>EVERGREEN</v>
          </cell>
        </row>
        <row r="1826">
          <cell r="A1826" t="str">
            <v>STOCKDALE</v>
          </cell>
          <cell r="C1826" t="str">
            <v>SANTA MARIA</v>
          </cell>
          <cell r="D1826" t="str">
            <v>CLAY</v>
          </cell>
          <cell r="E1826" t="str">
            <v>EVERGREEN</v>
          </cell>
        </row>
        <row r="1827">
          <cell r="A1827" t="str">
            <v>CONTRA COSTA</v>
          </cell>
          <cell r="C1827" t="str">
            <v>SANTA NELLA</v>
          </cell>
          <cell r="D1827" t="str">
            <v>LAURELES</v>
          </cell>
          <cell r="E1827" t="str">
            <v>EVERGREEN</v>
          </cell>
        </row>
        <row r="1828">
          <cell r="A1828" t="str">
            <v>SWIFT</v>
          </cell>
          <cell r="C1828" t="str">
            <v>SANTA NELLA</v>
          </cell>
          <cell r="D1828" t="str">
            <v>CALISTOGA</v>
          </cell>
          <cell r="E1828" t="str">
            <v>EVERGREEN</v>
          </cell>
        </row>
        <row r="1829">
          <cell r="A1829" t="str">
            <v>SANTA YNEZ</v>
          </cell>
          <cell r="C1829" t="str">
            <v>SYCAMORE CREEK</v>
          </cell>
          <cell r="D1829" t="str">
            <v>IGNACIO</v>
          </cell>
          <cell r="E1829" t="str">
            <v>EVERGREEN</v>
          </cell>
        </row>
        <row r="1830">
          <cell r="A1830" t="str">
            <v>DAIRYLAND</v>
          </cell>
          <cell r="C1830" t="str">
            <v>SYCAMORE CREEK</v>
          </cell>
          <cell r="D1830" t="e">
            <v>#VALUE!</v>
          </cell>
          <cell r="E1830" t="str">
            <v>EVERGREEN</v>
          </cell>
        </row>
        <row r="1831">
          <cell r="A1831" t="str">
            <v>WHISMAN</v>
          </cell>
          <cell r="C1831" t="str">
            <v>SYCAMORE CREEK</v>
          </cell>
          <cell r="D1831" t="str">
            <v>AUBURN</v>
          </cell>
          <cell r="E1831" t="str">
            <v>EVERGREEN</v>
          </cell>
        </row>
        <row r="1832">
          <cell r="A1832" t="str">
            <v>ORTIGA</v>
          </cell>
          <cell r="C1832" t="str">
            <v>SYCAMORE CREEK</v>
          </cell>
          <cell r="D1832" t="str">
            <v>HIGGINS</v>
          </cell>
          <cell r="E1832" t="str">
            <v>EVERGREEN</v>
          </cell>
        </row>
        <row r="1833">
          <cell r="A1833" t="str">
            <v>BOGUE</v>
          </cell>
          <cell r="C1833" t="str">
            <v>SYCAMORE CREEK</v>
          </cell>
          <cell r="D1833" t="str">
            <v>PANORAMA</v>
          </cell>
          <cell r="E1833" t="str">
            <v>EVERGREEN</v>
          </cell>
        </row>
        <row r="1834">
          <cell r="A1834" t="str">
            <v>POSO MTN</v>
          </cell>
          <cell r="C1834" t="str">
            <v>SANTA RITA</v>
          </cell>
          <cell r="D1834" t="str">
            <v>MCARTHUR</v>
          </cell>
          <cell r="E1834" t="str">
            <v>EVERGREEN</v>
          </cell>
        </row>
        <row r="1835">
          <cell r="A1835" t="str">
            <v>SAN FRAN Z (EMBARCADERO)</v>
          </cell>
          <cell r="C1835" t="str">
            <v>SANTA RITA</v>
          </cell>
          <cell r="D1835" t="str">
            <v>JESSUP</v>
          </cell>
          <cell r="E1835" t="str">
            <v>EVERGREEN</v>
          </cell>
        </row>
        <row r="1836">
          <cell r="A1836" t="str">
            <v>KING CITY</v>
          </cell>
          <cell r="C1836" t="str">
            <v>SANTA ROSA A</v>
          </cell>
          <cell r="D1836" t="str">
            <v>GIRVAN</v>
          </cell>
          <cell r="E1836" t="str">
            <v>LLAGAS</v>
          </cell>
        </row>
        <row r="1837">
          <cell r="A1837" t="str">
            <v>ALTO</v>
          </cell>
          <cell r="C1837" t="str">
            <v>SANTA ROSA A</v>
          </cell>
          <cell r="D1837" t="str">
            <v>ANDERSON</v>
          </cell>
          <cell r="E1837" t="str">
            <v>LLAGAS</v>
          </cell>
        </row>
        <row r="1838">
          <cell r="A1838" t="str">
            <v>SAN RAFAEL</v>
          </cell>
          <cell r="C1838" t="str">
            <v>SANTA ROSA A</v>
          </cell>
          <cell r="D1838" t="str">
            <v>MORRO BAY DIST</v>
          </cell>
          <cell r="E1838" t="str">
            <v>LLAGAS</v>
          </cell>
        </row>
        <row r="1839">
          <cell r="A1839" t="str">
            <v>RIO BRAVO</v>
          </cell>
          <cell r="C1839" t="str">
            <v>SANTA ROSA A</v>
          </cell>
          <cell r="D1839" t="str">
            <v>SANTA YNEZ</v>
          </cell>
          <cell r="E1839" t="str">
            <v>LLAGAS</v>
          </cell>
        </row>
        <row r="1840">
          <cell r="A1840" t="str">
            <v>WOODSIDE</v>
          </cell>
          <cell r="C1840" t="str">
            <v>SANTA ROSA A</v>
          </cell>
          <cell r="D1840" t="str">
            <v>CORRAL</v>
          </cell>
          <cell r="E1840" t="str">
            <v>LLAGAS</v>
          </cell>
        </row>
        <row r="1841">
          <cell r="A1841" t="str">
            <v>SAN FRAN N</v>
          </cell>
          <cell r="C1841" t="str">
            <v>SANTA ROSA A</v>
          </cell>
          <cell r="D1841" t="str">
            <v>MORRO BAY DIST</v>
          </cell>
          <cell r="E1841" t="str">
            <v>LLAGAS</v>
          </cell>
        </row>
        <row r="1842">
          <cell r="A1842" t="str">
            <v>FORT BRAGG A</v>
          </cell>
          <cell r="C1842" t="str">
            <v>SANTA ROSA A</v>
          </cell>
          <cell r="D1842" t="str">
            <v>MINERAL</v>
          </cell>
          <cell r="E1842" t="str">
            <v>LLAGAS</v>
          </cell>
        </row>
        <row r="1843">
          <cell r="A1843" t="str">
            <v>REDWOOD CITY</v>
          </cell>
          <cell r="C1843" t="str">
            <v>SANTA ROSA A</v>
          </cell>
          <cell r="D1843" t="str">
            <v>GRAYS FLAT</v>
          </cell>
          <cell r="E1843" t="str">
            <v>LLAGAS</v>
          </cell>
        </row>
        <row r="1844">
          <cell r="A1844" t="str">
            <v>SAN FRAN Y (LARKIN)</v>
          </cell>
          <cell r="C1844" t="str">
            <v>SANTA ROSA A</v>
          </cell>
          <cell r="D1844" t="str">
            <v>MENDOCINO</v>
          </cell>
          <cell r="E1844" t="str">
            <v>LLAGAS</v>
          </cell>
        </row>
        <row r="1845">
          <cell r="A1845" t="str">
            <v>WEST FRESNO</v>
          </cell>
          <cell r="C1845" t="str">
            <v>SANTA ROSA A</v>
          </cell>
          <cell r="D1845" t="str">
            <v>MENDOCINO</v>
          </cell>
          <cell r="E1845" t="str">
            <v>LLAGAS</v>
          </cell>
        </row>
        <row r="1846">
          <cell r="A1846" t="str">
            <v>PANOCHE</v>
          </cell>
          <cell r="C1846" t="str">
            <v>SANTA YNEZ</v>
          </cell>
          <cell r="D1846" t="str">
            <v>STILLWATER</v>
          </cell>
          <cell r="E1846" t="str">
            <v>LLAGAS</v>
          </cell>
        </row>
        <row r="1847">
          <cell r="A1847" t="str">
            <v>DIVIDE</v>
          </cell>
          <cell r="C1847" t="str">
            <v>SAN LORENZO</v>
          </cell>
          <cell r="D1847" t="str">
            <v>STILLWATER</v>
          </cell>
          <cell r="E1847" t="str">
            <v>LLAGAS</v>
          </cell>
        </row>
        <row r="1848">
          <cell r="A1848" t="str">
            <v>KERN OIL</v>
          </cell>
          <cell r="C1848" t="str">
            <v>TARAVAL</v>
          </cell>
          <cell r="D1848" t="str">
            <v>CALISTOGA</v>
          </cell>
          <cell r="E1848" t="str">
            <v>LLAGAS</v>
          </cell>
        </row>
        <row r="1849">
          <cell r="A1849" t="str">
            <v>SCHINDLER</v>
          </cell>
          <cell r="C1849" t="str">
            <v>TARAVAL</v>
          </cell>
          <cell r="D1849" t="str">
            <v>OREGON TRAIL</v>
          </cell>
          <cell r="E1849" t="str">
            <v>LLAGAS</v>
          </cell>
        </row>
        <row r="1850">
          <cell r="A1850" t="str">
            <v>SAN FRAN A (POTRERO PP)</v>
          </cell>
          <cell r="C1850" t="str">
            <v>TARAVAL</v>
          </cell>
          <cell r="D1850" t="str">
            <v>BURNEY</v>
          </cell>
          <cell r="E1850" t="str">
            <v>LLAGAS</v>
          </cell>
        </row>
        <row r="1851">
          <cell r="A1851" t="str">
            <v>MABURY</v>
          </cell>
          <cell r="C1851" t="str">
            <v>TEJON</v>
          </cell>
          <cell r="D1851" t="str">
            <v>COTATI</v>
          </cell>
          <cell r="E1851" t="str">
            <v>LLAGAS</v>
          </cell>
        </row>
        <row r="1852">
          <cell r="A1852" t="str">
            <v>ALPAUGH</v>
          </cell>
          <cell r="C1852" t="str">
            <v>TEJON</v>
          </cell>
          <cell r="D1852" t="str">
            <v>COTATI</v>
          </cell>
          <cell r="E1852" t="str">
            <v>LLAGAS</v>
          </cell>
        </row>
        <row r="1853">
          <cell r="A1853" t="str">
            <v>LOCKHEED #1</v>
          </cell>
          <cell r="C1853" t="str">
            <v>TEMBLOR</v>
          </cell>
          <cell r="D1853" t="str">
            <v>CLEAR LAKE</v>
          </cell>
          <cell r="E1853" t="str">
            <v>LLAGAS</v>
          </cell>
        </row>
        <row r="1854">
          <cell r="A1854" t="str">
            <v>LAKEVIEW</v>
          </cell>
          <cell r="C1854" t="str">
            <v>TEMPLETON</v>
          </cell>
          <cell r="D1854" t="str">
            <v>CLEAR LAKE</v>
          </cell>
          <cell r="E1854" t="str">
            <v>LLAGAS</v>
          </cell>
        </row>
        <row r="1855">
          <cell r="A1855" t="str">
            <v>DIXON LANDING</v>
          </cell>
          <cell r="C1855" t="str">
            <v>TEMPLETON</v>
          </cell>
          <cell r="D1855" t="str">
            <v>COTATI</v>
          </cell>
          <cell r="E1855" t="str">
            <v>LLAGAS</v>
          </cell>
        </row>
        <row r="1856">
          <cell r="A1856" t="str">
            <v>LOCKHEED #1</v>
          </cell>
          <cell r="C1856" t="str">
            <v>TEMPLETON</v>
          </cell>
          <cell r="D1856" t="str">
            <v>COTATI</v>
          </cell>
          <cell r="E1856" t="str">
            <v>LLAGAS</v>
          </cell>
        </row>
        <row r="1857">
          <cell r="A1857" t="str">
            <v>ROSSMOOR</v>
          </cell>
          <cell r="C1857" t="str">
            <v>TEVIS</v>
          </cell>
          <cell r="D1857" t="str">
            <v>COTATI</v>
          </cell>
          <cell r="E1857" t="str">
            <v>MABURY</v>
          </cell>
        </row>
        <row r="1858">
          <cell r="A1858" t="str">
            <v>HAMMER</v>
          </cell>
          <cell r="C1858" t="str">
            <v>TEVIS</v>
          </cell>
          <cell r="D1858" t="str">
            <v>COTATI</v>
          </cell>
          <cell r="E1858" t="str">
            <v>MABURY</v>
          </cell>
        </row>
        <row r="1859">
          <cell r="A1859" t="str">
            <v>WINTERS</v>
          </cell>
          <cell r="C1859" t="str">
            <v>TIVY VALLEY</v>
          </cell>
          <cell r="D1859" t="str">
            <v>CLEAR LAKE</v>
          </cell>
          <cell r="E1859" t="str">
            <v>MABURY</v>
          </cell>
        </row>
        <row r="1860">
          <cell r="A1860" t="str">
            <v>COALINGA #2</v>
          </cell>
          <cell r="C1860" t="str">
            <v>TRACY</v>
          </cell>
          <cell r="D1860" t="str">
            <v>CHALLENGE</v>
          </cell>
          <cell r="E1860" t="str">
            <v>MABURY</v>
          </cell>
        </row>
        <row r="1861">
          <cell r="A1861" t="str">
            <v>LINDEN</v>
          </cell>
          <cell r="C1861" t="str">
            <v>TRACY</v>
          </cell>
          <cell r="D1861" t="str">
            <v>WILLOW CREEK</v>
          </cell>
          <cell r="E1861" t="str">
            <v>MABURY</v>
          </cell>
        </row>
        <row r="1862">
          <cell r="A1862" t="str">
            <v>LINDEN</v>
          </cell>
          <cell r="C1862" t="str">
            <v>TRACY</v>
          </cell>
          <cell r="D1862" t="str">
            <v>GARBERVILLE</v>
          </cell>
          <cell r="E1862" t="str">
            <v>MABURY</v>
          </cell>
        </row>
        <row r="1863">
          <cell r="A1863" t="str">
            <v>LINDEN</v>
          </cell>
          <cell r="C1863" t="str">
            <v>TERMINOUS</v>
          </cell>
          <cell r="D1863" t="str">
            <v>BURNEY</v>
          </cell>
          <cell r="E1863" t="str">
            <v>MABURY</v>
          </cell>
        </row>
        <row r="1864">
          <cell r="A1864" t="str">
            <v>COALINGA #2</v>
          </cell>
          <cell r="C1864" t="str">
            <v>TULARE LAKE</v>
          </cell>
          <cell r="D1864" t="str">
            <v>BURNEY</v>
          </cell>
          <cell r="E1864" t="str">
            <v>MABURY</v>
          </cell>
        </row>
        <row r="1865">
          <cell r="A1865" t="str">
            <v>COALINGA #2</v>
          </cell>
          <cell r="C1865" t="str">
            <v>TWISSELMAN</v>
          </cell>
          <cell r="D1865" t="str">
            <v>CHALLENGE</v>
          </cell>
          <cell r="E1865" t="str">
            <v>MABURY</v>
          </cell>
        </row>
        <row r="1866">
          <cell r="A1866" t="str">
            <v>BOWLES</v>
          </cell>
          <cell r="C1866" t="str">
            <v>VALLEY VIEW</v>
          </cell>
          <cell r="D1866" t="str">
            <v>GARBERVILLE</v>
          </cell>
          <cell r="E1866" t="str">
            <v>MABURY</v>
          </cell>
        </row>
        <row r="1867">
          <cell r="A1867" t="str">
            <v>VALLEY HOME</v>
          </cell>
          <cell r="C1867" t="str">
            <v>VACAVILLE</v>
          </cell>
          <cell r="D1867" t="str">
            <v>MINERAL</v>
          </cell>
          <cell r="E1867" t="str">
            <v>MABURY</v>
          </cell>
        </row>
        <row r="1868">
          <cell r="A1868" t="str">
            <v>SWIFT</v>
          </cell>
          <cell r="C1868" t="str">
            <v>VIEJO</v>
          </cell>
          <cell r="D1868" t="str">
            <v>CHALLENGE</v>
          </cell>
          <cell r="E1868" t="str">
            <v>MABURY</v>
          </cell>
        </row>
        <row r="1869">
          <cell r="A1869" t="str">
            <v>TAMARACK</v>
          </cell>
          <cell r="C1869" t="str">
            <v>VIEJO</v>
          </cell>
          <cell r="D1869" t="str">
            <v>BROWNS VALLEY</v>
          </cell>
          <cell r="E1869" t="str">
            <v>MABURY</v>
          </cell>
        </row>
        <row r="1870">
          <cell r="A1870" t="str">
            <v>FLINT</v>
          </cell>
          <cell r="C1870" t="str">
            <v>WEST SACRAMENTO</v>
          </cell>
          <cell r="D1870" t="str">
            <v>LAURELES</v>
          </cell>
          <cell r="E1870" t="str">
            <v>MABURY</v>
          </cell>
        </row>
        <row r="1871">
          <cell r="A1871" t="str">
            <v>TRACY</v>
          </cell>
          <cell r="C1871" t="str">
            <v>WELLFIELD</v>
          </cell>
          <cell r="D1871" t="str">
            <v>OLEMA</v>
          </cell>
          <cell r="E1871" t="str">
            <v>MABURY</v>
          </cell>
        </row>
        <row r="1872">
          <cell r="A1872" t="str">
            <v>HENRIETTA</v>
          </cell>
          <cell r="C1872" t="str">
            <v>WELLFIELD</v>
          </cell>
          <cell r="D1872" t="str">
            <v>COTATI</v>
          </cell>
          <cell r="E1872" t="str">
            <v>MABURY</v>
          </cell>
        </row>
        <row r="1873">
          <cell r="A1873" t="str">
            <v>NORTECH</v>
          </cell>
          <cell r="C1873" t="str">
            <v>WOODLAND</v>
          </cell>
          <cell r="D1873" t="str">
            <v>WILLOW CREEK</v>
          </cell>
          <cell r="E1873" t="str">
            <v>MABURY</v>
          </cell>
        </row>
        <row r="1874">
          <cell r="A1874" t="str">
            <v>CATLETT</v>
          </cell>
          <cell r="C1874" t="str">
            <v>WOODLAND</v>
          </cell>
          <cell r="D1874" t="str">
            <v>GARBERVILLE</v>
          </cell>
          <cell r="E1874" t="str">
            <v>MABURY</v>
          </cell>
        </row>
        <row r="1875">
          <cell r="A1875" t="str">
            <v>FORT SEWARD</v>
          </cell>
          <cell r="C1875" t="str">
            <v>WOLFE</v>
          </cell>
          <cell r="D1875" t="str">
            <v>CARLOTTA</v>
          </cell>
          <cell r="E1875" t="str">
            <v>MABURY</v>
          </cell>
        </row>
        <row r="1876">
          <cell r="A1876" t="str">
            <v>FORT SEWARD</v>
          </cell>
          <cell r="C1876" t="str">
            <v>WOLFE</v>
          </cell>
          <cell r="D1876" t="str">
            <v>SUMMIT</v>
          </cell>
          <cell r="E1876" t="str">
            <v>MABURY</v>
          </cell>
        </row>
        <row r="1877">
          <cell r="A1877" t="str">
            <v>FORT SEWARD</v>
          </cell>
          <cell r="C1877" t="str">
            <v>WESTPARK</v>
          </cell>
          <cell r="D1877" t="str">
            <v>BURNEY</v>
          </cell>
          <cell r="E1877" t="str">
            <v>MABURY</v>
          </cell>
        </row>
        <row r="1878">
          <cell r="A1878" t="str">
            <v>FORT SEWARD</v>
          </cell>
          <cell r="C1878" t="str">
            <v>WESTPARK</v>
          </cell>
          <cell r="D1878" t="str">
            <v>STILLWATER</v>
          </cell>
          <cell r="E1878" t="str">
            <v>MABURY</v>
          </cell>
        </row>
        <row r="1879">
          <cell r="A1879" t="e">
            <v>#VALUE!</v>
          </cell>
          <cell r="C1879" t="str">
            <v>WESTPARK</v>
          </cell>
          <cell r="D1879" t="str">
            <v>OREGON TRAIL</v>
          </cell>
          <cell r="E1879" t="str">
            <v>MABURY</v>
          </cell>
        </row>
        <row r="1880">
          <cell r="A1880" t="str">
            <v>SHEPHERD</v>
          </cell>
          <cell r="C1880" t="str">
            <v>WATSONVILLE</v>
          </cell>
          <cell r="D1880" t="str">
            <v>COTATI</v>
          </cell>
          <cell r="E1880" t="str">
            <v>MCKEE</v>
          </cell>
        </row>
        <row r="1881">
          <cell r="A1881" t="str">
            <v>JOLON</v>
          </cell>
          <cell r="C1881" t="str">
            <v>WATSONVILLE</v>
          </cell>
          <cell r="D1881" t="str">
            <v>BURNEY</v>
          </cell>
          <cell r="E1881" t="str">
            <v>MCKEE</v>
          </cell>
        </row>
        <row r="1882">
          <cell r="A1882" t="e">
            <v>#VALUE!</v>
          </cell>
          <cell r="C1882" t="str">
            <v>ZACA</v>
          </cell>
          <cell r="D1882" t="str">
            <v>ANDERSON</v>
          </cell>
          <cell r="E1882" t="str">
            <v>MCKEE</v>
          </cell>
        </row>
        <row r="1883">
          <cell r="A1883" t="str">
            <v>BERRENDA A</v>
          </cell>
          <cell r="C1883" t="str">
            <v>ZAMORA</v>
          </cell>
          <cell r="D1883" t="str">
            <v>PHILO</v>
          </cell>
          <cell r="E1883" t="str">
            <v>MCKEE</v>
          </cell>
        </row>
        <row r="1884">
          <cell r="A1884" t="e">
            <v>#VALUE!</v>
          </cell>
          <cell r="C1884" t="str">
            <v>ZAMORA</v>
          </cell>
          <cell r="D1884" t="str">
            <v>ANDERSON</v>
          </cell>
          <cell r="E1884" t="str">
            <v>MCKEE</v>
          </cell>
        </row>
        <row r="1885">
          <cell r="A1885" t="str">
            <v>SAN FRAN N</v>
          </cell>
          <cell r="C1885" t="str">
            <v>DIVIDE</v>
          </cell>
          <cell r="D1885" t="str">
            <v>PIKE CITY</v>
          </cell>
          <cell r="E1885" t="str">
            <v>MCKEE</v>
          </cell>
        </row>
        <row r="1886">
          <cell r="A1886" t="str">
            <v>EEL RIVER</v>
          </cell>
          <cell r="C1886" t="str">
            <v>CHESTER</v>
          </cell>
          <cell r="D1886" t="str">
            <v>HAMILTON BRANCH</v>
          </cell>
          <cell r="E1886" t="str">
            <v>MCKEE</v>
          </cell>
        </row>
        <row r="1887">
          <cell r="A1887" t="str">
            <v>SANTA MARIA</v>
          </cell>
          <cell r="C1887" t="e">
            <v>#VALUE!</v>
          </cell>
          <cell r="D1887" t="str">
            <v>CALISTOGA</v>
          </cell>
          <cell r="E1887" t="str">
            <v>MCKEE</v>
          </cell>
        </row>
        <row r="1888">
          <cell r="A1888" t="str">
            <v>CORDELIA</v>
          </cell>
          <cell r="C1888" t="str">
            <v>OAKLAND J</v>
          </cell>
          <cell r="D1888" t="str">
            <v>HOOPA</v>
          </cell>
          <cell r="E1888" t="str">
            <v>MCKEE</v>
          </cell>
        </row>
        <row r="1889">
          <cell r="A1889" t="str">
            <v>SAN RAFAEL</v>
          </cell>
          <cell r="C1889" t="str">
            <v>APPLE HILL</v>
          </cell>
          <cell r="D1889" t="str">
            <v>FORESTHILL</v>
          </cell>
          <cell r="E1889" t="str">
            <v>MCKEE</v>
          </cell>
        </row>
        <row r="1890">
          <cell r="A1890" t="str">
            <v>GUERNSEY</v>
          </cell>
          <cell r="C1890" t="str">
            <v>CALAVERAS CEMENT</v>
          </cell>
          <cell r="D1890" t="str">
            <v>BONNIE NOOK</v>
          </cell>
          <cell r="E1890" t="str">
            <v>MCKEE</v>
          </cell>
        </row>
        <row r="1891">
          <cell r="A1891" t="str">
            <v>SHAFTER</v>
          </cell>
          <cell r="C1891" t="str">
            <v>CASTROVILLE</v>
          </cell>
          <cell r="D1891" t="str">
            <v>AUBURN</v>
          </cell>
          <cell r="E1891" t="str">
            <v>MCKEE</v>
          </cell>
        </row>
        <row r="1892">
          <cell r="A1892" t="str">
            <v>LERDO</v>
          </cell>
          <cell r="C1892" t="str">
            <v>CLAYTON</v>
          </cell>
          <cell r="D1892" t="str">
            <v>FRENCH GULCH</v>
          </cell>
          <cell r="E1892" t="str">
            <v>MCKEE</v>
          </cell>
        </row>
        <row r="1893">
          <cell r="A1893" t="str">
            <v>FREMONT</v>
          </cell>
          <cell r="C1893" t="str">
            <v>CLAYTON</v>
          </cell>
          <cell r="D1893" t="str">
            <v>CLEAR LAKE</v>
          </cell>
          <cell r="E1893" t="str">
            <v>MCKEE</v>
          </cell>
        </row>
        <row r="1894">
          <cell r="A1894" t="str">
            <v>RIPON</v>
          </cell>
          <cell r="C1894" t="str">
            <v>COLONY</v>
          </cell>
          <cell r="D1894" t="str">
            <v>BIG MEADOWS</v>
          </cell>
          <cell r="E1894" t="str">
            <v>MCKEE</v>
          </cell>
        </row>
        <row r="1895">
          <cell r="A1895" t="str">
            <v>SAN FRAN Y (LARKIN)</v>
          </cell>
          <cell r="C1895" t="str">
            <v>COUNTRY CLUB</v>
          </cell>
          <cell r="D1895" t="str">
            <v>HAMILTON BRANCH</v>
          </cell>
          <cell r="E1895" t="str">
            <v>MCKEE</v>
          </cell>
        </row>
        <row r="1896">
          <cell r="A1896" t="str">
            <v>NAPA</v>
          </cell>
          <cell r="C1896" t="str">
            <v>EL PATIO</v>
          </cell>
          <cell r="D1896" t="str">
            <v>CALISTOGA</v>
          </cell>
          <cell r="E1896" t="str">
            <v>MCKEE</v>
          </cell>
        </row>
        <row r="1897">
          <cell r="A1897" t="str">
            <v>EL CERRITO G</v>
          </cell>
          <cell r="C1897" t="str">
            <v>FAIRVIEW</v>
          </cell>
          <cell r="D1897" t="str">
            <v>HOOPA</v>
          </cell>
          <cell r="E1897" t="str">
            <v>MCKEE</v>
          </cell>
        </row>
        <row r="1898">
          <cell r="A1898" t="str">
            <v>MAXWELL</v>
          </cell>
          <cell r="C1898" t="str">
            <v>FAMOSO</v>
          </cell>
          <cell r="D1898" t="str">
            <v>SHADY GLEN</v>
          </cell>
          <cell r="E1898" t="str">
            <v>MCKEE</v>
          </cell>
        </row>
        <row r="1899">
          <cell r="A1899" t="str">
            <v>OAKLAND C (OAKLAND PP)</v>
          </cell>
          <cell r="C1899" t="str">
            <v>HARTER</v>
          </cell>
          <cell r="D1899" t="str">
            <v>FORESTHILL</v>
          </cell>
          <cell r="E1899" t="str">
            <v>MCKEE</v>
          </cell>
        </row>
        <row r="1900">
          <cell r="A1900" t="str">
            <v>LAKEWOOD</v>
          </cell>
          <cell r="C1900" t="str">
            <v>KERN OIL</v>
          </cell>
          <cell r="D1900" t="str">
            <v>BONNIE NOOK</v>
          </cell>
          <cell r="E1900" t="str">
            <v>MCKEE</v>
          </cell>
        </row>
        <row r="1901">
          <cell r="A1901" t="str">
            <v>WILDWOOD</v>
          </cell>
          <cell r="C1901" t="str">
            <v>KERN OIL</v>
          </cell>
          <cell r="D1901" t="str">
            <v>AUBURN</v>
          </cell>
          <cell r="E1901" t="str">
            <v>MCKEE</v>
          </cell>
        </row>
        <row r="1902">
          <cell r="A1902" t="str">
            <v>HENRIETTA</v>
          </cell>
          <cell r="C1902" t="str">
            <v>KERN OIL</v>
          </cell>
          <cell r="D1902" t="str">
            <v>FRENCH GULCH</v>
          </cell>
          <cell r="E1902" t="str">
            <v>MCKEE</v>
          </cell>
        </row>
        <row r="1903">
          <cell r="A1903" t="str">
            <v>BRENTWOOD</v>
          </cell>
          <cell r="C1903" t="str">
            <v>LAS POSITAS</v>
          </cell>
          <cell r="D1903" t="str">
            <v>GUALALA</v>
          </cell>
          <cell r="E1903" t="str">
            <v>MCKEE</v>
          </cell>
        </row>
        <row r="1904">
          <cell r="A1904" t="str">
            <v>LLAGAS</v>
          </cell>
          <cell r="C1904" t="str">
            <v>LAWRENCE</v>
          </cell>
          <cell r="D1904" t="str">
            <v>GUALALA</v>
          </cell>
          <cell r="E1904" t="str">
            <v>MCKEE</v>
          </cell>
        </row>
        <row r="1905">
          <cell r="A1905" t="str">
            <v>MENLO</v>
          </cell>
          <cell r="C1905" t="str">
            <v>LAWRENCE</v>
          </cell>
          <cell r="D1905" t="str">
            <v>FAIRVIEW</v>
          </cell>
          <cell r="E1905" t="str">
            <v>MONTAGUE</v>
          </cell>
        </row>
        <row r="1906">
          <cell r="A1906" t="str">
            <v>ANTELOPE</v>
          </cell>
          <cell r="C1906" t="str">
            <v>MCCALL</v>
          </cell>
          <cell r="D1906" t="str">
            <v>CONTRA COSTA</v>
          </cell>
          <cell r="E1906" t="str">
            <v>MONTAGUE</v>
          </cell>
        </row>
        <row r="1907">
          <cell r="A1907" t="str">
            <v>NORTH TOWER</v>
          </cell>
          <cell r="C1907" t="str">
            <v>MILLBRAE</v>
          </cell>
          <cell r="D1907" t="str">
            <v>CONTRA COSTA</v>
          </cell>
          <cell r="E1907" t="str">
            <v>MONTAGUE</v>
          </cell>
        </row>
        <row r="1908">
          <cell r="A1908" t="str">
            <v>NORTH TOWER</v>
          </cell>
          <cell r="C1908" t="str">
            <v>MORGAN HILL</v>
          </cell>
          <cell r="D1908" t="str">
            <v>CONTRA COSTA</v>
          </cell>
          <cell r="E1908" t="str">
            <v>MONTAGUE</v>
          </cell>
        </row>
        <row r="1909">
          <cell r="A1909" t="str">
            <v>FRENCH GULCH</v>
          </cell>
          <cell r="C1909" t="str">
            <v>MT EDEN</v>
          </cell>
          <cell r="D1909" t="str">
            <v>CONTRA COSTA</v>
          </cell>
          <cell r="E1909" t="str">
            <v>MONTAGUE</v>
          </cell>
        </row>
        <row r="1910">
          <cell r="A1910" t="str">
            <v>COTTLE</v>
          </cell>
          <cell r="C1910" t="str">
            <v>MT EDEN</v>
          </cell>
          <cell r="D1910" t="str">
            <v>GLENN</v>
          </cell>
          <cell r="E1910" t="str">
            <v>MONTAGUE</v>
          </cell>
        </row>
        <row r="1911">
          <cell r="A1911" t="str">
            <v>ALLEGHANY</v>
          </cell>
          <cell r="C1911" t="str">
            <v>MOUNTAIN VIEW</v>
          </cell>
          <cell r="D1911" t="str">
            <v>GLENN</v>
          </cell>
          <cell r="E1911" t="str">
            <v>MONTAGUE</v>
          </cell>
        </row>
        <row r="1912">
          <cell r="A1912" t="e">
            <v>#VALUE!</v>
          </cell>
          <cell r="C1912" t="str">
            <v>MOUNTAIN VIEW</v>
          </cell>
          <cell r="D1912" t="str">
            <v>CAPAY</v>
          </cell>
          <cell r="E1912" t="str">
            <v>MONTAGUE</v>
          </cell>
        </row>
        <row r="1913">
          <cell r="A1913" t="str">
            <v>CRESSEY</v>
          </cell>
          <cell r="C1913" t="str">
            <v>MOUNTAIN VIEW</v>
          </cell>
          <cell r="D1913" t="str">
            <v>FRUITVALE</v>
          </cell>
          <cell r="E1913" t="str">
            <v>MONTAGUE</v>
          </cell>
        </row>
        <row r="1914">
          <cell r="A1914" t="str">
            <v>ARVIN</v>
          </cell>
          <cell r="C1914" t="str">
            <v>OAKLAND J</v>
          </cell>
          <cell r="D1914" t="str">
            <v>FRUITVALE</v>
          </cell>
          <cell r="E1914" t="str">
            <v>MONTAGUE</v>
          </cell>
        </row>
        <row r="1915">
          <cell r="A1915" t="str">
            <v>ARVIN</v>
          </cell>
          <cell r="C1915" t="str">
            <v>OAKLAND J</v>
          </cell>
          <cell r="D1915" t="str">
            <v>BAKERSFIELD</v>
          </cell>
          <cell r="E1915" t="str">
            <v>MONTAGUE</v>
          </cell>
        </row>
        <row r="1916">
          <cell r="A1916" t="str">
            <v>ARVIN</v>
          </cell>
          <cell r="C1916" t="str">
            <v>OAKLAND J</v>
          </cell>
          <cell r="D1916" t="str">
            <v>BAKERSFIELD</v>
          </cell>
          <cell r="E1916" t="str">
            <v>MONTAGUE</v>
          </cell>
        </row>
        <row r="1917">
          <cell r="A1917" t="str">
            <v>ARVIN</v>
          </cell>
          <cell r="C1917" t="str">
            <v>PLACER</v>
          </cell>
          <cell r="D1917" t="str">
            <v>BAKERSFIELD</v>
          </cell>
          <cell r="E1917" t="str">
            <v>MONTAGUE</v>
          </cell>
        </row>
        <row r="1918">
          <cell r="A1918" t="str">
            <v>LE GRAND</v>
          </cell>
          <cell r="C1918" t="str">
            <v>BARTON</v>
          </cell>
          <cell r="D1918" t="str">
            <v>BAKERSFIELD</v>
          </cell>
          <cell r="E1918" t="str">
            <v>MONTAGUE</v>
          </cell>
        </row>
        <row r="1919">
          <cell r="A1919" t="str">
            <v>SAN MATEO</v>
          </cell>
          <cell r="C1919" t="str">
            <v>ROCKLIN</v>
          </cell>
          <cell r="D1919" t="str">
            <v>BAKERSFIELD</v>
          </cell>
          <cell r="E1919" t="str">
            <v>MONTAGUE</v>
          </cell>
        </row>
        <row r="1920">
          <cell r="A1920" t="str">
            <v>SAN MATEO</v>
          </cell>
          <cell r="C1920" t="str">
            <v>ROCKLIN</v>
          </cell>
          <cell r="D1920" t="str">
            <v>WHEELER RIDGE</v>
          </cell>
          <cell r="E1920" t="str">
            <v>MONTAGUE</v>
          </cell>
        </row>
        <row r="1921">
          <cell r="A1921" t="str">
            <v>SAN MATEO</v>
          </cell>
          <cell r="C1921" t="str">
            <v>ROSSMOOR</v>
          </cell>
          <cell r="D1921" t="str">
            <v>WHEELER RIDGE</v>
          </cell>
          <cell r="E1921" t="str">
            <v>MONTAGUE</v>
          </cell>
        </row>
        <row r="1922">
          <cell r="A1922" t="str">
            <v>SAN MATEO</v>
          </cell>
          <cell r="C1922" t="str">
            <v>SALINAS</v>
          </cell>
          <cell r="D1922" t="str">
            <v>KERN PP DIST</v>
          </cell>
          <cell r="E1922" t="str">
            <v>MONTAGUE</v>
          </cell>
        </row>
        <row r="1923">
          <cell r="A1923" t="str">
            <v>TRACY</v>
          </cell>
          <cell r="C1923" t="str">
            <v>SAN FRAN E</v>
          </cell>
          <cell r="D1923" t="str">
            <v>CAPAY</v>
          </cell>
          <cell r="E1923" t="str">
            <v>MONTAGUE</v>
          </cell>
        </row>
        <row r="1924">
          <cell r="A1924" t="str">
            <v>WINDSOR</v>
          </cell>
          <cell r="C1924" t="str">
            <v>SAN FRAN H (MARTIN)</v>
          </cell>
          <cell r="D1924" t="str">
            <v>CONTRA COSTA</v>
          </cell>
          <cell r="E1924" t="str">
            <v>MONTAGUE</v>
          </cell>
        </row>
        <row r="1925">
          <cell r="A1925" t="str">
            <v>WHEELER RIDGE</v>
          </cell>
          <cell r="C1925" t="str">
            <v>SAN FRAN H (MARTIN)</v>
          </cell>
          <cell r="D1925" t="str">
            <v>CONTRA COSTA</v>
          </cell>
          <cell r="E1925" t="str">
            <v>MONTAGUE</v>
          </cell>
        </row>
        <row r="1926">
          <cell r="A1926" t="str">
            <v>SAN FRAN M</v>
          </cell>
          <cell r="C1926" t="str">
            <v>VALLEJO C</v>
          </cell>
          <cell r="D1926" t="str">
            <v>CONTRA COSTA</v>
          </cell>
          <cell r="E1926" t="str">
            <v>MONTAGUE</v>
          </cell>
        </row>
        <row r="1927">
          <cell r="A1927" t="str">
            <v>OAKLAND C (OAKLAND PP)</v>
          </cell>
          <cell r="C1927" t="str">
            <v>OAKLAND D</v>
          </cell>
          <cell r="D1927" t="str">
            <v>CONTRA COSTA</v>
          </cell>
          <cell r="E1927" t="str">
            <v>MONTAGUE</v>
          </cell>
        </row>
        <row r="1928">
          <cell r="A1928" t="str">
            <v>COTTLE</v>
          </cell>
          <cell r="C1928" t="str">
            <v>SAN FRAN P(HUNTERS POINT)</v>
          </cell>
          <cell r="D1928" t="str">
            <v>CONTRA COSTA</v>
          </cell>
          <cell r="E1928" t="str">
            <v>MONTAGUE</v>
          </cell>
        </row>
        <row r="1929">
          <cell r="A1929" t="str">
            <v>EL CERRITO G</v>
          </cell>
          <cell r="C1929" t="str">
            <v>SAN FRAN P(HUNTERS POINT)</v>
          </cell>
          <cell r="D1929" t="str">
            <v>CONTRA COSTA</v>
          </cell>
          <cell r="E1929" t="str">
            <v>MONTAGUE</v>
          </cell>
        </row>
        <row r="1930">
          <cell r="A1930" t="str">
            <v>SAN FRAN H (MARTIN)</v>
          </cell>
          <cell r="C1930" t="str">
            <v>SAN FRAN P(HUNTERS POINT)</v>
          </cell>
          <cell r="D1930" t="str">
            <v>CONTRA COSTA</v>
          </cell>
          <cell r="E1930" t="str">
            <v>MONTAGUE</v>
          </cell>
        </row>
        <row r="1931">
          <cell r="A1931" t="str">
            <v>SAN FRAN Z (EMBARCADERO)</v>
          </cell>
          <cell r="C1931" t="str">
            <v>SAN FRAN P(HUNTERS POINT)</v>
          </cell>
          <cell r="D1931" t="str">
            <v>CONTRA COSTA</v>
          </cell>
          <cell r="E1931" t="str">
            <v>MONTAGUE</v>
          </cell>
        </row>
        <row r="1932">
          <cell r="A1932" t="str">
            <v>SAN FRAN H (MARTIN)</v>
          </cell>
          <cell r="C1932" t="str">
            <v>SAN FRAN P(HUNTERS POINT)</v>
          </cell>
          <cell r="D1932" t="str">
            <v>CONTRA COSTA</v>
          </cell>
          <cell r="E1932" t="str">
            <v>MONTAGUE</v>
          </cell>
        </row>
        <row r="1933">
          <cell r="A1933" t="str">
            <v>SPENCE</v>
          </cell>
          <cell r="C1933" t="str">
            <v>SAN JOSE B</v>
          </cell>
          <cell r="D1933" t="str">
            <v>CONTRA COSTA</v>
          </cell>
          <cell r="E1933" t="str">
            <v>MONTAGUE</v>
          </cell>
        </row>
        <row r="1934">
          <cell r="A1934" t="str">
            <v>SHAFTER</v>
          </cell>
          <cell r="C1934" t="str">
            <v>SAN JOSE B</v>
          </cell>
          <cell r="D1934" t="str">
            <v>CONTRA COSTA</v>
          </cell>
          <cell r="E1934" t="str">
            <v>MONTAGUE</v>
          </cell>
        </row>
        <row r="1935">
          <cell r="A1935" t="e">
            <v>#VALUE!</v>
          </cell>
          <cell r="C1935" t="str">
            <v>SAN JOSE B</v>
          </cell>
          <cell r="D1935" t="str">
            <v>CONTRA COSTA</v>
          </cell>
          <cell r="E1935" t="str">
            <v>MONTAGUE</v>
          </cell>
        </row>
        <row r="1936">
          <cell r="A1936" t="str">
            <v>SAN FRAN F (MARINA)</v>
          </cell>
          <cell r="C1936" t="str">
            <v>SAN LEANDRO U</v>
          </cell>
          <cell r="D1936" t="str">
            <v>CONTRA COSTA</v>
          </cell>
          <cell r="E1936" t="str">
            <v>MONTAGUE</v>
          </cell>
        </row>
        <row r="1937">
          <cell r="A1937" t="str">
            <v>STUART</v>
          </cell>
          <cell r="C1937" t="str">
            <v>SHADY GLEN</v>
          </cell>
          <cell r="D1937" t="str">
            <v>BAKERSFIELD</v>
          </cell>
          <cell r="E1937" t="str">
            <v>MONTAGUE</v>
          </cell>
        </row>
        <row r="1938">
          <cell r="A1938" t="str">
            <v>LAKEWOOD</v>
          </cell>
          <cell r="C1938" t="str">
            <v>SHINGLE SPRINGS</v>
          </cell>
          <cell r="D1938" t="str">
            <v>BAKERSFIELD</v>
          </cell>
          <cell r="E1938" t="str">
            <v>MONTAGUE</v>
          </cell>
        </row>
        <row r="1939">
          <cell r="A1939" t="str">
            <v>REDWOOD CITY</v>
          </cell>
          <cell r="C1939" t="str">
            <v>SHINGLE SPRINGS</v>
          </cell>
          <cell r="D1939" t="str">
            <v>BAKERSFIELD</v>
          </cell>
          <cell r="E1939" t="str">
            <v>MONTAGUE</v>
          </cell>
        </row>
        <row r="1940">
          <cell r="A1940" t="str">
            <v>SAN FRAN Z (EMBARCADERO)</v>
          </cell>
          <cell r="C1940" t="str">
            <v>SHINGLE SPRINGS</v>
          </cell>
          <cell r="D1940" t="str">
            <v>BAKERSFIELD</v>
          </cell>
          <cell r="E1940" t="str">
            <v>MONTAGUE</v>
          </cell>
        </row>
        <row r="1941">
          <cell r="A1941" t="str">
            <v>RICE</v>
          </cell>
          <cell r="C1941" t="str">
            <v>STAGG</v>
          </cell>
          <cell r="D1941" t="str">
            <v>CAL WATER</v>
          </cell>
          <cell r="E1941" t="str">
            <v>MONTAGUE</v>
          </cell>
        </row>
        <row r="1942">
          <cell r="A1942" t="str">
            <v>RICE</v>
          </cell>
          <cell r="C1942" t="str">
            <v>STAGG</v>
          </cell>
          <cell r="D1942" t="str">
            <v>CAPAY</v>
          </cell>
          <cell r="E1942" t="str">
            <v>MONTAGUE</v>
          </cell>
        </row>
        <row r="1943">
          <cell r="A1943" t="str">
            <v>SAN FRAN F (MARINA)</v>
          </cell>
          <cell r="C1943" t="str">
            <v>STAGG</v>
          </cell>
          <cell r="D1943" t="str">
            <v>SEMITROPIC</v>
          </cell>
          <cell r="E1943" t="str">
            <v>MONTAGUE</v>
          </cell>
        </row>
        <row r="1944">
          <cell r="A1944" t="str">
            <v>TEMPLETON</v>
          </cell>
          <cell r="C1944" t="str">
            <v>STELLING</v>
          </cell>
          <cell r="D1944" t="str">
            <v>FRUITVALE</v>
          </cell>
          <cell r="E1944" t="str">
            <v>MONTAGUE</v>
          </cell>
        </row>
        <row r="1945">
          <cell r="A1945" t="str">
            <v>SARATOGA</v>
          </cell>
          <cell r="C1945" t="str">
            <v>STELLING</v>
          </cell>
          <cell r="D1945" t="str">
            <v>BAKERSFIELD</v>
          </cell>
          <cell r="E1945" t="str">
            <v>MONTAGUE</v>
          </cell>
        </row>
        <row r="1946">
          <cell r="A1946" t="str">
            <v>NARROWS</v>
          </cell>
          <cell r="C1946" t="str">
            <v>STELLING</v>
          </cell>
          <cell r="D1946" t="str">
            <v>WHEELER RIDGE</v>
          </cell>
          <cell r="E1946" t="str">
            <v>MONTAGUE</v>
          </cell>
        </row>
        <row r="1947">
          <cell r="A1947" t="str">
            <v>NARROWS</v>
          </cell>
          <cell r="C1947" t="str">
            <v>STELLING</v>
          </cell>
          <cell r="D1947" t="str">
            <v>CAPAY</v>
          </cell>
          <cell r="E1947" t="str">
            <v>MONTAGUE</v>
          </cell>
        </row>
        <row r="1948">
          <cell r="A1948" t="str">
            <v>NARROWS</v>
          </cell>
          <cell r="C1948" t="str">
            <v>STELLING</v>
          </cell>
          <cell r="D1948" t="str">
            <v>FAIRVIEW</v>
          </cell>
          <cell r="E1948" t="str">
            <v>MONTAGUE</v>
          </cell>
        </row>
        <row r="1949">
          <cell r="A1949" t="str">
            <v>NARROWS</v>
          </cell>
          <cell r="C1949" t="str">
            <v>STELLING</v>
          </cell>
          <cell r="D1949" t="str">
            <v>FAIRVIEW</v>
          </cell>
          <cell r="E1949" t="str">
            <v>MONTAGUE</v>
          </cell>
        </row>
        <row r="1950">
          <cell r="A1950" t="str">
            <v>GATES</v>
          </cell>
          <cell r="C1950" t="str">
            <v>STELLING</v>
          </cell>
          <cell r="D1950" t="str">
            <v>COLUMBUS</v>
          </cell>
          <cell r="E1950" t="str">
            <v>MONTAGUE</v>
          </cell>
        </row>
        <row r="1951">
          <cell r="C1951" t="str">
            <v>STOCKDALE</v>
          </cell>
          <cell r="D1951" t="str">
            <v>COLUMBUS</v>
          </cell>
          <cell r="E1951" t="str">
            <v>SAN JOSE B</v>
          </cell>
        </row>
        <row r="1952">
          <cell r="C1952" t="str">
            <v>STOCKTON A</v>
          </cell>
          <cell r="D1952" t="str">
            <v>COLUMBUS</v>
          </cell>
          <cell r="E1952" t="str">
            <v>SAN JOSE B</v>
          </cell>
        </row>
        <row r="1953">
          <cell r="C1953" t="str">
            <v>STOCKTON A</v>
          </cell>
          <cell r="D1953" t="str">
            <v>COLUMBUS</v>
          </cell>
          <cell r="E1953" t="str">
            <v>SAN JOSE B</v>
          </cell>
        </row>
        <row r="1954">
          <cell r="C1954" t="str">
            <v>STOCKTON A</v>
          </cell>
          <cell r="D1954" t="str">
            <v>COLUMBUS</v>
          </cell>
          <cell r="E1954" t="str">
            <v>SAN JOSE B</v>
          </cell>
        </row>
        <row r="1955">
          <cell r="C1955" t="str">
            <v>WEBER</v>
          </cell>
          <cell r="D1955" t="str">
            <v>RICE</v>
          </cell>
          <cell r="E1955" t="str">
            <v>SAN JOSE B</v>
          </cell>
        </row>
        <row r="1956">
          <cell r="C1956" t="str">
            <v>WEBER</v>
          </cell>
          <cell r="D1956" t="str">
            <v>RICE</v>
          </cell>
          <cell r="E1956" t="str">
            <v>SAN JOSE B</v>
          </cell>
        </row>
        <row r="1957">
          <cell r="C1957" t="str">
            <v>WEBER</v>
          </cell>
          <cell r="D1957" t="str">
            <v>CARBONA</v>
          </cell>
          <cell r="E1957" t="str">
            <v>SAN JOSE B</v>
          </cell>
        </row>
        <row r="1958">
          <cell r="C1958" t="str">
            <v>APPLE HILL</v>
          </cell>
          <cell r="D1958" t="str">
            <v>CARBONA</v>
          </cell>
          <cell r="E1958" t="str">
            <v>SAN JOSE B</v>
          </cell>
        </row>
        <row r="1959">
          <cell r="C1959" t="str">
            <v>CLAYTON</v>
          </cell>
          <cell r="D1959" t="str">
            <v>CARBONA</v>
          </cell>
          <cell r="E1959" t="str">
            <v>SAN JOSE B</v>
          </cell>
        </row>
        <row r="1960">
          <cell r="C1960" t="str">
            <v>CLAYTON</v>
          </cell>
          <cell r="D1960" t="str">
            <v>LAS POSITAS</v>
          </cell>
          <cell r="E1960" t="str">
            <v>SAN JOSE B</v>
          </cell>
        </row>
        <row r="1961">
          <cell r="C1961" t="str">
            <v>COUNTRY CLUB</v>
          </cell>
          <cell r="D1961" t="str">
            <v>LAS POSITAS</v>
          </cell>
          <cell r="E1961" t="str">
            <v>SAN JOSE B</v>
          </cell>
        </row>
        <row r="1962">
          <cell r="C1962" t="str">
            <v>EL PATIO</v>
          </cell>
          <cell r="D1962" t="str">
            <v>LAS POSITAS</v>
          </cell>
          <cell r="E1962" t="str">
            <v>SAN JOSE B</v>
          </cell>
        </row>
        <row r="1963">
          <cell r="C1963" t="str">
            <v>KERN OIL</v>
          </cell>
          <cell r="D1963" t="str">
            <v>LAS POSITAS</v>
          </cell>
          <cell r="E1963" t="str">
            <v>SAN JOSE B</v>
          </cell>
        </row>
        <row r="1964">
          <cell r="C1964" t="str">
            <v>MOUNTAIN VIEW</v>
          </cell>
          <cell r="D1964" t="str">
            <v>LAS POSITAS</v>
          </cell>
          <cell r="E1964" t="str">
            <v>SAN JOSE B</v>
          </cell>
        </row>
        <row r="1965">
          <cell r="C1965" t="str">
            <v>NEW HOPE</v>
          </cell>
          <cell r="D1965" t="str">
            <v>LAS POSITAS</v>
          </cell>
          <cell r="E1965" t="str">
            <v>SAN JOSE B</v>
          </cell>
        </row>
        <row r="1966">
          <cell r="C1966" t="str">
            <v>OAKLAND J</v>
          </cell>
          <cell r="D1966" t="str">
            <v>OAKLAND C (OAKLAND PP)</v>
          </cell>
          <cell r="E1966" t="str">
            <v>SAN JOSE B</v>
          </cell>
        </row>
        <row r="1967">
          <cell r="C1967" t="str">
            <v>PANORAMA</v>
          </cell>
          <cell r="D1967" t="str">
            <v>OAKLAND C (OAKLAND PP)</v>
          </cell>
          <cell r="E1967" t="str">
            <v>SAN JOSE B</v>
          </cell>
        </row>
        <row r="1968">
          <cell r="C1968" t="str">
            <v>PLACERVILLE</v>
          </cell>
          <cell r="D1968" t="str">
            <v>OAKLAND C (OAKLAND PP)</v>
          </cell>
          <cell r="E1968" t="str">
            <v>SAN JOSE B</v>
          </cell>
        </row>
        <row r="1969">
          <cell r="C1969" t="str">
            <v>SAN FRAN P(HUNTERS POINT)</v>
          </cell>
          <cell r="D1969" t="str">
            <v>OAKLAND C (OAKLAND PP)</v>
          </cell>
          <cell r="E1969" t="str">
            <v>SAN JOSE B</v>
          </cell>
        </row>
        <row r="1970">
          <cell r="C1970" t="str">
            <v>STOCKTON A</v>
          </cell>
          <cell r="D1970" t="str">
            <v>JAMESON</v>
          </cell>
          <cell r="E1970" t="str">
            <v>SAN JOSE B</v>
          </cell>
        </row>
        <row r="1971">
          <cell r="C1971" t="str">
            <v>SAN FRAN E</v>
          </cell>
          <cell r="D1971" t="str">
            <v>JAMESON</v>
          </cell>
          <cell r="E1971" t="str">
            <v>SAN JOSE B</v>
          </cell>
        </row>
        <row r="1972">
          <cell r="C1972" t="str">
            <v>CHESTER</v>
          </cell>
          <cell r="D1972" t="str">
            <v>JAMESON</v>
          </cell>
          <cell r="E1972" t="str">
            <v>SAN JOSE B</v>
          </cell>
        </row>
        <row r="1973">
          <cell r="C1973" t="str">
            <v>SAN LEANDRO U</v>
          </cell>
          <cell r="D1973" t="str">
            <v>GRAND ISLAND</v>
          </cell>
          <cell r="E1973" t="str">
            <v>SAN JOSE B</v>
          </cell>
        </row>
        <row r="1974">
          <cell r="C1974" t="str">
            <v>BAY MEADOWS</v>
          </cell>
          <cell r="D1974" t="str">
            <v>COLUSA</v>
          </cell>
          <cell r="E1974" t="str">
            <v>SAN JOSE B</v>
          </cell>
        </row>
        <row r="1975">
          <cell r="C1975" t="str">
            <v>ALHAMBRA</v>
          </cell>
          <cell r="D1975" t="str">
            <v>COLUSA</v>
          </cell>
          <cell r="E1975" t="str">
            <v>SAN JOSE B</v>
          </cell>
        </row>
        <row r="1976">
          <cell r="C1976" t="str">
            <v>ALHAMBRA</v>
          </cell>
          <cell r="D1976" t="str">
            <v>COLUSA</v>
          </cell>
          <cell r="E1976" t="str">
            <v>SAN JOSE B</v>
          </cell>
        </row>
        <row r="1977">
          <cell r="C1977" t="str">
            <v>ANDERSON</v>
          </cell>
          <cell r="D1977" t="str">
            <v>COLUSA</v>
          </cell>
          <cell r="E1977" t="str">
            <v>SAN JOSE B</v>
          </cell>
        </row>
        <row r="1978">
          <cell r="C1978" t="str">
            <v>ANGIOLA</v>
          </cell>
          <cell r="D1978" t="str">
            <v>COLUSA</v>
          </cell>
          <cell r="E1978" t="str">
            <v>SAN JOSE B</v>
          </cell>
        </row>
        <row r="1979">
          <cell r="C1979" t="str">
            <v>ASHLAN AVE</v>
          </cell>
          <cell r="D1979" t="str">
            <v>COLUSA</v>
          </cell>
          <cell r="E1979" t="str">
            <v>SAN JOSE B</v>
          </cell>
        </row>
        <row r="1980">
          <cell r="C1980" t="str">
            <v>ASHLAN AVE</v>
          </cell>
          <cell r="D1980" t="str">
            <v>CORTINA</v>
          </cell>
          <cell r="E1980" t="str">
            <v>SAN JOSE B</v>
          </cell>
        </row>
        <row r="1981">
          <cell r="C1981" t="str">
            <v>ASHLAN AVE</v>
          </cell>
          <cell r="D1981" t="str">
            <v>CORTINA</v>
          </cell>
          <cell r="E1981" t="str">
            <v>SAN JOSE B</v>
          </cell>
        </row>
        <row r="1982">
          <cell r="C1982" t="str">
            <v>ASHLAN AVE</v>
          </cell>
          <cell r="D1982" t="str">
            <v>COVELO</v>
          </cell>
          <cell r="E1982" t="str">
            <v>SAN JOSE B</v>
          </cell>
        </row>
        <row r="1983">
          <cell r="C1983" t="str">
            <v>ASHLAN AVE</v>
          </cell>
          <cell r="D1983" t="str">
            <v>COVELO</v>
          </cell>
          <cell r="E1983" t="str">
            <v>SAN JOSE B</v>
          </cell>
        </row>
        <row r="1984">
          <cell r="C1984" t="str">
            <v>ASHLAN AVE</v>
          </cell>
          <cell r="D1984" t="str">
            <v>TABLE MTN</v>
          </cell>
          <cell r="E1984" t="str">
            <v>SAN JOSE B</v>
          </cell>
        </row>
        <row r="1985">
          <cell r="C1985" t="str">
            <v>ASHLAN AVE</v>
          </cell>
          <cell r="D1985" t="str">
            <v>TABLE MTN</v>
          </cell>
          <cell r="E1985" t="str">
            <v>SAN JOSE B</v>
          </cell>
        </row>
        <row r="1986">
          <cell r="C1986" t="str">
            <v>ASHLAN AVE</v>
          </cell>
          <cell r="D1986" t="str">
            <v>EIGHT MILE</v>
          </cell>
          <cell r="E1986" t="str">
            <v>SAN JOSE B</v>
          </cell>
        </row>
        <row r="1987">
          <cell r="C1987" t="str">
            <v>ASHLAN AVE</v>
          </cell>
          <cell r="D1987" t="str">
            <v>EIGHT MILE</v>
          </cell>
          <cell r="E1987" t="str">
            <v>SAN JOSE B</v>
          </cell>
        </row>
        <row r="1988">
          <cell r="C1988" t="str">
            <v>ASHLAN AVE</v>
          </cell>
          <cell r="D1988" t="str">
            <v>EIGHT MILE</v>
          </cell>
          <cell r="E1988" t="str">
            <v>SAN JOSE B</v>
          </cell>
        </row>
        <row r="1989">
          <cell r="C1989" t="str">
            <v>ASHLAN AVE</v>
          </cell>
          <cell r="D1989" t="str">
            <v>STOCKTON ACRES</v>
          </cell>
          <cell r="E1989" t="str">
            <v>SAN JOSE B</v>
          </cell>
        </row>
        <row r="1990">
          <cell r="C1990" t="str">
            <v>ASHLAN AVE</v>
          </cell>
          <cell r="D1990" t="str">
            <v>METTLER</v>
          </cell>
          <cell r="E1990" t="str">
            <v>SAN JOSE B</v>
          </cell>
        </row>
        <row r="1991">
          <cell r="C1991" t="str">
            <v>ASHLAN AVE</v>
          </cell>
          <cell r="D1991" t="str">
            <v>METTLER</v>
          </cell>
          <cell r="E1991" t="str">
            <v>SAN JOSE B</v>
          </cell>
        </row>
        <row r="1992">
          <cell r="C1992" t="str">
            <v>ASHLAN AVE</v>
          </cell>
          <cell r="D1992" t="str">
            <v>EAST STOCKTON</v>
          </cell>
          <cell r="E1992" t="str">
            <v>SAN JOSE B</v>
          </cell>
        </row>
        <row r="1993">
          <cell r="C1993" t="str">
            <v>BAHIA</v>
          </cell>
          <cell r="D1993" t="str">
            <v>EAST STOCKTON</v>
          </cell>
          <cell r="E1993" t="str">
            <v>SAN JOSE B</v>
          </cell>
        </row>
        <row r="1994">
          <cell r="C1994" t="str">
            <v>BAHIA</v>
          </cell>
          <cell r="D1994" t="str">
            <v>EAST STOCKTON</v>
          </cell>
          <cell r="E1994" t="str">
            <v>SAN JOSE B</v>
          </cell>
        </row>
        <row r="1995">
          <cell r="C1995" t="str">
            <v>BANTA</v>
          </cell>
          <cell r="D1995" t="str">
            <v>CHEROKEE</v>
          </cell>
          <cell r="E1995" t="str">
            <v>SAN JOSE B</v>
          </cell>
        </row>
        <row r="1996">
          <cell r="C1996" t="str">
            <v>BAY MEADOWS</v>
          </cell>
          <cell r="D1996" t="str">
            <v>CHEROKEE</v>
          </cell>
          <cell r="E1996" t="str">
            <v>SAN JOSE B</v>
          </cell>
        </row>
        <row r="1997">
          <cell r="C1997" t="str">
            <v>BAY MEADOWS</v>
          </cell>
          <cell r="D1997" t="str">
            <v>CHANNEL</v>
          </cell>
          <cell r="E1997" t="str">
            <v>SAN JOSE B</v>
          </cell>
        </row>
        <row r="1998">
          <cell r="C1998" t="str">
            <v>BAY MEADOWS</v>
          </cell>
          <cell r="D1998" t="str">
            <v>CHANNEL</v>
          </cell>
          <cell r="E1998" t="str">
            <v>SAN JOSE B</v>
          </cell>
        </row>
        <row r="1999">
          <cell r="C1999" t="str">
            <v>BELLE HAVEN</v>
          </cell>
          <cell r="D1999" t="str">
            <v>BELLOTA</v>
          </cell>
          <cell r="E1999" t="str">
            <v>SAN JOSE B</v>
          </cell>
        </row>
        <row r="2000">
          <cell r="C2000" t="str">
            <v>BELLE HAVEN</v>
          </cell>
          <cell r="D2000" t="str">
            <v>TEMPLETON</v>
          </cell>
          <cell r="E2000" t="str">
            <v>SAN JOSE B</v>
          </cell>
        </row>
        <row r="2001">
          <cell r="C2001" t="str">
            <v>BELLE HAVEN</v>
          </cell>
          <cell r="D2001" t="str">
            <v>TEMPLETON</v>
          </cell>
          <cell r="E2001" t="str">
            <v>SAN JOSE B</v>
          </cell>
        </row>
        <row r="2002">
          <cell r="C2002" t="str">
            <v>BELLE HAVEN</v>
          </cell>
          <cell r="D2002" t="str">
            <v>TEMPLETON</v>
          </cell>
          <cell r="E2002" t="str">
            <v>SAN JOSE B</v>
          </cell>
        </row>
        <row r="2003">
          <cell r="C2003" t="str">
            <v>BELLE HAVEN</v>
          </cell>
          <cell r="D2003" t="str">
            <v>CAYUCOS</v>
          </cell>
          <cell r="E2003" t="str">
            <v>SAN JOSE B</v>
          </cell>
        </row>
        <row r="2004">
          <cell r="C2004" t="str">
            <v>BELLE HAVEN</v>
          </cell>
          <cell r="D2004" t="str">
            <v>CAYUCOS</v>
          </cell>
          <cell r="E2004" t="str">
            <v>SAN JOSE B</v>
          </cell>
        </row>
        <row r="2005">
          <cell r="C2005" t="str">
            <v>BELLE HAVEN</v>
          </cell>
          <cell r="D2005" t="str">
            <v>CAYUCOS</v>
          </cell>
          <cell r="E2005" t="str">
            <v>SAN JOSE B</v>
          </cell>
        </row>
        <row r="2006">
          <cell r="C2006" t="str">
            <v>BERKELEY T</v>
          </cell>
          <cell r="D2006" t="str">
            <v>CAYUCOS</v>
          </cell>
          <cell r="E2006" t="str">
            <v>SAN JOSE B</v>
          </cell>
        </row>
        <row r="2007">
          <cell r="C2007" t="str">
            <v>BERKELEY T</v>
          </cell>
          <cell r="D2007" t="str">
            <v>SAN MATEO</v>
          </cell>
          <cell r="E2007" t="str">
            <v>SAN JOSE B</v>
          </cell>
        </row>
        <row r="2008">
          <cell r="C2008" t="str">
            <v>BERKELEY T</v>
          </cell>
          <cell r="D2008" t="str">
            <v>SAN MATEO</v>
          </cell>
          <cell r="E2008" t="str">
            <v>SAN JOSE B</v>
          </cell>
        </row>
        <row r="2009">
          <cell r="C2009" t="str">
            <v>BERKELEY T</v>
          </cell>
          <cell r="D2009" t="str">
            <v>SAN MATEO</v>
          </cell>
          <cell r="E2009" t="str">
            <v>SAN JOSE B</v>
          </cell>
        </row>
        <row r="2010">
          <cell r="C2010" t="str">
            <v>BERKELEY T</v>
          </cell>
          <cell r="D2010" t="str">
            <v>CAMPHORA</v>
          </cell>
          <cell r="E2010" t="str">
            <v>SAN JOSE B</v>
          </cell>
        </row>
        <row r="2011">
          <cell r="C2011" t="str">
            <v>BERKELEY T</v>
          </cell>
          <cell r="D2011" t="str">
            <v>COBURN</v>
          </cell>
          <cell r="E2011" t="str">
            <v>SAN JOSE B</v>
          </cell>
        </row>
        <row r="2012">
          <cell r="C2012" t="str">
            <v>BERKELEY T</v>
          </cell>
          <cell r="D2012" t="str">
            <v>WILSON</v>
          </cell>
          <cell r="E2012" t="str">
            <v>SAN JOSE B</v>
          </cell>
        </row>
        <row r="2013">
          <cell r="C2013" t="str">
            <v>BERKELEY T</v>
          </cell>
          <cell r="D2013" t="str">
            <v>LOS BANOS</v>
          </cell>
          <cell r="E2013" t="str">
            <v>SAN JOSE B</v>
          </cell>
        </row>
        <row r="2014">
          <cell r="C2014" t="str">
            <v>BERKELEY T</v>
          </cell>
          <cell r="D2014" t="str">
            <v>CORONA</v>
          </cell>
          <cell r="E2014" t="str">
            <v>SAN JOSE B</v>
          </cell>
        </row>
        <row r="2015">
          <cell r="C2015" t="str">
            <v>BERKELEY T</v>
          </cell>
          <cell r="D2015" t="str">
            <v>MIRABEL</v>
          </cell>
          <cell r="E2015" t="str">
            <v>SAN JOSE B</v>
          </cell>
        </row>
        <row r="2016">
          <cell r="C2016" t="str">
            <v>BELMONT</v>
          </cell>
          <cell r="D2016" t="str">
            <v>MIRABEL</v>
          </cell>
          <cell r="E2016" t="str">
            <v>SAN JOSE B</v>
          </cell>
        </row>
        <row r="2017">
          <cell r="C2017" t="str">
            <v>BELMONT</v>
          </cell>
          <cell r="D2017" t="str">
            <v>CLOVERDALE</v>
          </cell>
          <cell r="E2017" t="str">
            <v>SAN JOSE B</v>
          </cell>
        </row>
        <row r="2018">
          <cell r="C2018" t="str">
            <v>BELMONT</v>
          </cell>
          <cell r="D2018" t="str">
            <v>CLOVERDALE</v>
          </cell>
          <cell r="E2018" t="str">
            <v>SAN JOSE B</v>
          </cell>
        </row>
        <row r="2019">
          <cell r="C2019" t="str">
            <v>BELMONT</v>
          </cell>
          <cell r="D2019" t="str">
            <v>CLOVERDALE</v>
          </cell>
          <cell r="E2019" t="str">
            <v>SAN JOSE B</v>
          </cell>
        </row>
        <row r="2020">
          <cell r="C2020" t="str">
            <v>BLUE LAKE</v>
          </cell>
          <cell r="D2020" t="str">
            <v>FULTON</v>
          </cell>
          <cell r="E2020" t="str">
            <v>SAN JOSE B</v>
          </cell>
        </row>
        <row r="2021">
          <cell r="C2021" t="str">
            <v>BLUE LAKE</v>
          </cell>
          <cell r="D2021" t="str">
            <v>FULTON</v>
          </cell>
          <cell r="E2021" t="e">
            <v>#VALUE!</v>
          </cell>
        </row>
        <row r="2022">
          <cell r="C2022" t="str">
            <v>BORONDA</v>
          </cell>
          <cell r="D2022" t="str">
            <v>FULTON</v>
          </cell>
          <cell r="E2022" t="e">
            <v>#VALUE!</v>
          </cell>
        </row>
        <row r="2023">
          <cell r="C2023" t="str">
            <v>BOGUE</v>
          </cell>
          <cell r="D2023" t="str">
            <v>SAN FRAN H (MARTIN)</v>
          </cell>
          <cell r="E2023" t="str">
            <v>BAY MEADOWS</v>
          </cell>
        </row>
        <row r="2024">
          <cell r="C2024" t="str">
            <v>BOGUE</v>
          </cell>
          <cell r="D2024" t="str">
            <v>SAN FRAN H (MARTIN)</v>
          </cell>
          <cell r="E2024" t="str">
            <v>BAY MEADOWS</v>
          </cell>
        </row>
        <row r="2025">
          <cell r="C2025" t="str">
            <v>BOGUE</v>
          </cell>
          <cell r="D2025" t="str">
            <v>SAN FRAN H (MARTIN)</v>
          </cell>
          <cell r="E2025" t="str">
            <v>BAY MEADOWS</v>
          </cell>
        </row>
        <row r="2026">
          <cell r="C2026" t="str">
            <v>BUENA VISTA</v>
          </cell>
          <cell r="D2026" t="str">
            <v>SAN FRAN H (MARTIN)</v>
          </cell>
          <cell r="E2026" t="str">
            <v>BAY MEADOWS</v>
          </cell>
        </row>
        <row r="2027">
          <cell r="C2027" t="str">
            <v>BUELLTON</v>
          </cell>
          <cell r="D2027" t="str">
            <v>SAN FRAN H (MARTIN)</v>
          </cell>
          <cell r="E2027" t="str">
            <v>TASSAJARA</v>
          </cell>
        </row>
        <row r="2028">
          <cell r="C2028" t="str">
            <v>BULLARD</v>
          </cell>
          <cell r="D2028" t="str">
            <v>SAN FRAN H (MARTIN)</v>
          </cell>
          <cell r="E2028" t="str">
            <v>TASSAJARA</v>
          </cell>
        </row>
        <row r="2029">
          <cell r="C2029" t="str">
            <v>BULLARD</v>
          </cell>
          <cell r="D2029" t="str">
            <v>SAN BRUNO</v>
          </cell>
          <cell r="E2029" t="str">
            <v>TASSAJARA</v>
          </cell>
        </row>
        <row r="2030">
          <cell r="C2030" t="str">
            <v>BULLARD</v>
          </cell>
          <cell r="D2030" t="str">
            <v>SAN BRUNO</v>
          </cell>
          <cell r="E2030" t="str">
            <v>TASSAJARA</v>
          </cell>
        </row>
        <row r="2031">
          <cell r="C2031" t="str">
            <v>SAN FRAN W (BAYSHORE)</v>
          </cell>
          <cell r="D2031" t="str">
            <v>BANK OF AMERICA</v>
          </cell>
          <cell r="E2031" t="str">
            <v>TASSAJARA</v>
          </cell>
        </row>
        <row r="2032">
          <cell r="C2032" t="str">
            <v>SAN FRAN W (BAYSHORE)</v>
          </cell>
          <cell r="D2032" t="str">
            <v>BANK OF AMERICA</v>
          </cell>
          <cell r="E2032" t="str">
            <v>TASSAJARA</v>
          </cell>
        </row>
        <row r="2033">
          <cell r="C2033" t="str">
            <v>CADET</v>
          </cell>
          <cell r="D2033" t="str">
            <v>DALY CITY</v>
          </cell>
          <cell r="E2033" t="str">
            <v>TASSAJARA</v>
          </cell>
        </row>
        <row r="2034">
          <cell r="C2034" t="str">
            <v>CARQUINEZ</v>
          </cell>
          <cell r="D2034" t="str">
            <v>NEWARK</v>
          </cell>
          <cell r="E2034" t="str">
            <v>TASSAJARA</v>
          </cell>
        </row>
        <row r="2035">
          <cell r="C2035" t="str">
            <v>CONTRA COSTA</v>
          </cell>
          <cell r="D2035" t="str">
            <v>NEWARK</v>
          </cell>
          <cell r="E2035" t="str">
            <v>TASSAJARA</v>
          </cell>
        </row>
        <row r="2036">
          <cell r="C2036" t="str">
            <v>CONTRA COSTA</v>
          </cell>
          <cell r="D2036" t="str">
            <v>NEWARK</v>
          </cell>
          <cell r="E2036" t="str">
            <v>TASSAJARA</v>
          </cell>
        </row>
        <row r="2037">
          <cell r="C2037" t="str">
            <v>CONTRA COSTA</v>
          </cell>
          <cell r="D2037" t="str">
            <v>NEWARK</v>
          </cell>
          <cell r="E2037" t="str">
            <v>TASSAJARA</v>
          </cell>
        </row>
        <row r="2038">
          <cell r="C2038" t="str">
            <v>CHOLAME</v>
          </cell>
          <cell r="D2038" t="str">
            <v>NEWARK</v>
          </cell>
          <cell r="E2038" t="str">
            <v>TASSAJARA</v>
          </cell>
        </row>
        <row r="2039">
          <cell r="C2039" t="str">
            <v>CHARCA</v>
          </cell>
          <cell r="D2039" t="str">
            <v>NEWARK</v>
          </cell>
          <cell r="E2039" t="str">
            <v>DUMBARTON</v>
          </cell>
        </row>
        <row r="2040">
          <cell r="C2040" t="str">
            <v>COALINGA #1</v>
          </cell>
          <cell r="D2040" t="str">
            <v>NEWARK</v>
          </cell>
          <cell r="E2040" t="str">
            <v>DUMBARTON</v>
          </cell>
        </row>
        <row r="2041">
          <cell r="C2041" t="str">
            <v>COALINGA #1</v>
          </cell>
          <cell r="D2041" t="str">
            <v>CORCORAN</v>
          </cell>
          <cell r="E2041" t="str">
            <v>DUMBARTON</v>
          </cell>
        </row>
        <row r="2042">
          <cell r="C2042" t="str">
            <v>COALINGA #1</v>
          </cell>
          <cell r="D2042" t="str">
            <v>CORCORAN</v>
          </cell>
          <cell r="E2042" t="str">
            <v>VASCO</v>
          </cell>
        </row>
        <row r="2043">
          <cell r="C2043" t="str">
            <v>COALINGA #2</v>
          </cell>
          <cell r="D2043" t="str">
            <v>ANGIOLA</v>
          </cell>
          <cell r="E2043" t="str">
            <v>GRANT</v>
          </cell>
        </row>
        <row r="2044">
          <cell r="C2044" t="str">
            <v>COALINGA #2</v>
          </cell>
          <cell r="D2044" t="str">
            <v>ALPAUGH</v>
          </cell>
          <cell r="E2044" t="str">
            <v>BAHIA</v>
          </cell>
        </row>
        <row r="2045">
          <cell r="C2045" t="str">
            <v>COALINGA #2</v>
          </cell>
          <cell r="D2045" t="str">
            <v>ARCO</v>
          </cell>
          <cell r="E2045" t="str">
            <v>RADUM</v>
          </cell>
        </row>
        <row r="2046">
          <cell r="C2046" t="str">
            <v>COLUMBUS</v>
          </cell>
          <cell r="D2046" t="str">
            <v>ARCO</v>
          </cell>
          <cell r="E2046" t="str">
            <v>VASCO</v>
          </cell>
        </row>
        <row r="2047">
          <cell r="C2047" t="str">
            <v>COLUMBUS</v>
          </cell>
          <cell r="D2047" t="str">
            <v>FIGARDEN</v>
          </cell>
          <cell r="E2047" t="str">
            <v>EDES</v>
          </cell>
        </row>
        <row r="2048">
          <cell r="C2048" t="str">
            <v>COLUMBUS</v>
          </cell>
          <cell r="D2048" t="str">
            <v>FIGARDEN</v>
          </cell>
          <cell r="E2048" t="str">
            <v>EDENVALE</v>
          </cell>
        </row>
        <row r="2049">
          <cell r="C2049" t="str">
            <v>CORNING</v>
          </cell>
          <cell r="D2049" t="str">
            <v>FIGARDEN</v>
          </cell>
          <cell r="E2049" t="str">
            <v>COUNTRY CLUB</v>
          </cell>
        </row>
        <row r="2050">
          <cell r="C2050" t="str">
            <v>CLOVIS</v>
          </cell>
          <cell r="D2050" t="str">
            <v>FIGARDEN</v>
          </cell>
          <cell r="E2050" t="str">
            <v>LAS POSITAS</v>
          </cell>
        </row>
        <row r="2051">
          <cell r="C2051" t="str">
            <v>COUNTRY CLUB</v>
          </cell>
          <cell r="D2051" t="str">
            <v>BULLARD</v>
          </cell>
          <cell r="E2051" t="str">
            <v>TRIMBLE</v>
          </cell>
        </row>
        <row r="2052">
          <cell r="C2052" t="str">
            <v>COUNTRY CLUB</v>
          </cell>
          <cell r="D2052" t="str">
            <v>BULLARD</v>
          </cell>
          <cell r="E2052" t="str">
            <v>EDENVALE</v>
          </cell>
        </row>
        <row r="2053">
          <cell r="C2053" t="str">
            <v>COUNTRY CLUB</v>
          </cell>
          <cell r="D2053" t="str">
            <v>BULLARD</v>
          </cell>
          <cell r="E2053" t="str">
            <v>EDENVALE</v>
          </cell>
        </row>
        <row r="2054">
          <cell r="C2054" t="str">
            <v>DAVIS</v>
          </cell>
          <cell r="D2054" t="str">
            <v>BULLARD</v>
          </cell>
          <cell r="E2054" t="str">
            <v>EDENVALE</v>
          </cell>
        </row>
        <row r="2055">
          <cell r="C2055" t="str">
            <v>DAVIS</v>
          </cell>
          <cell r="D2055" t="str">
            <v>BULLARD</v>
          </cell>
          <cell r="E2055" t="str">
            <v>TRIMBLE</v>
          </cell>
        </row>
        <row r="2056">
          <cell r="C2056" t="str">
            <v>DALY CITY</v>
          </cell>
          <cell r="D2056" t="str">
            <v>BULLARD</v>
          </cell>
          <cell r="E2056" t="str">
            <v>TRIMBLE</v>
          </cell>
        </row>
        <row r="2057">
          <cell r="C2057" t="str">
            <v>DALY CITY</v>
          </cell>
          <cell r="D2057" t="str">
            <v>BULLARD</v>
          </cell>
          <cell r="E2057" t="str">
            <v>TRIMBLE</v>
          </cell>
        </row>
        <row r="2058">
          <cell r="C2058" t="str">
            <v>DALY CITY</v>
          </cell>
          <cell r="D2058" t="str">
            <v>BULLARD</v>
          </cell>
          <cell r="E2058" t="str">
            <v>TRIMBLE</v>
          </cell>
        </row>
        <row r="2059">
          <cell r="C2059" t="str">
            <v>DESCHUTES</v>
          </cell>
          <cell r="D2059" t="str">
            <v>BARTON</v>
          </cell>
          <cell r="E2059" t="str">
            <v>TRIMBLE</v>
          </cell>
        </row>
        <row r="2060">
          <cell r="C2060" t="str">
            <v>DUMBARTON</v>
          </cell>
          <cell r="D2060" t="str">
            <v>BARTON</v>
          </cell>
          <cell r="E2060" t="str">
            <v>TRIMBLE</v>
          </cell>
        </row>
        <row r="2061">
          <cell r="C2061" t="str">
            <v>DUNBAR</v>
          </cell>
          <cell r="D2061" t="str">
            <v>BORDEN</v>
          </cell>
          <cell r="E2061" t="str">
            <v>TRIMBLE</v>
          </cell>
        </row>
        <row r="2062">
          <cell r="C2062" t="str">
            <v>EAST GRAND</v>
          </cell>
          <cell r="D2062" t="str">
            <v>BORDEN</v>
          </cell>
          <cell r="E2062" t="str">
            <v>TRIMBLE</v>
          </cell>
        </row>
        <row r="2063">
          <cell r="C2063" t="str">
            <v>EAST GRAND</v>
          </cell>
          <cell r="D2063" t="str">
            <v>ASHLAN AVE</v>
          </cell>
          <cell r="E2063" t="str">
            <v>TRIMBLE</v>
          </cell>
        </row>
        <row r="2064">
          <cell r="C2064" t="str">
            <v>EAST GRAND</v>
          </cell>
          <cell r="D2064" t="str">
            <v>ASHLAN AVE</v>
          </cell>
          <cell r="E2064" t="str">
            <v>TRIMBLE</v>
          </cell>
        </row>
        <row r="2065">
          <cell r="C2065" t="str">
            <v>EAST GRAND</v>
          </cell>
          <cell r="D2065" t="str">
            <v>ASHLAN AVE</v>
          </cell>
          <cell r="E2065" t="str">
            <v>TRIMBLE</v>
          </cell>
        </row>
        <row r="2066">
          <cell r="C2066" t="str">
            <v>EAST GRAND</v>
          </cell>
          <cell r="D2066" t="str">
            <v>ASHLAN AVE</v>
          </cell>
          <cell r="E2066" t="str">
            <v>TRIMBLE</v>
          </cell>
        </row>
        <row r="2067">
          <cell r="C2067" t="str">
            <v>EAST GRAND</v>
          </cell>
          <cell r="D2067" t="str">
            <v>EUREKA E</v>
          </cell>
          <cell r="E2067" t="str">
            <v>TRIMBLE</v>
          </cell>
        </row>
        <row r="2068">
          <cell r="C2068" t="str">
            <v>EDES</v>
          </cell>
          <cell r="D2068" t="str">
            <v>EUREKA E</v>
          </cell>
          <cell r="E2068" t="str">
            <v>TRIMBLE</v>
          </cell>
        </row>
        <row r="2069">
          <cell r="C2069" t="str">
            <v>EL CAPITAN</v>
          </cell>
          <cell r="D2069" t="str">
            <v>EUREKA E</v>
          </cell>
          <cell r="E2069" t="str">
            <v>TRIMBLE</v>
          </cell>
        </row>
        <row r="2070">
          <cell r="C2070" t="str">
            <v>EL CERRITO G</v>
          </cell>
          <cell r="D2070" t="str">
            <v>EUREKA E</v>
          </cell>
          <cell r="E2070" t="str">
            <v>TRIMBLE</v>
          </cell>
        </row>
        <row r="2071">
          <cell r="C2071" t="str">
            <v>EL CERRITO G</v>
          </cell>
          <cell r="D2071" t="str">
            <v>EUREKA E</v>
          </cell>
          <cell r="E2071" t="str">
            <v>TRIMBLE</v>
          </cell>
        </row>
        <row r="2072">
          <cell r="C2072" t="str">
            <v>EL CERRITO G</v>
          </cell>
          <cell r="D2072" t="str">
            <v>EEL RIVER</v>
          </cell>
          <cell r="E2072" t="str">
            <v>TRIMBLE</v>
          </cell>
        </row>
        <row r="2073">
          <cell r="C2073" t="str">
            <v>EL CERRITO G</v>
          </cell>
          <cell r="D2073" t="str">
            <v>PLUMAS</v>
          </cell>
          <cell r="E2073" t="str">
            <v>TRIMBLE</v>
          </cell>
        </row>
        <row r="2074">
          <cell r="C2074" t="str">
            <v>EL CERRITO G</v>
          </cell>
          <cell r="D2074" t="str">
            <v>PLUMAS</v>
          </cell>
          <cell r="E2074" t="str">
            <v>TRIMBLE</v>
          </cell>
        </row>
        <row r="2075">
          <cell r="C2075" t="str">
            <v>EL CERRITO G</v>
          </cell>
          <cell r="D2075" t="str">
            <v>METCALF</v>
          </cell>
          <cell r="E2075" t="str">
            <v>TRIMBLE</v>
          </cell>
        </row>
        <row r="2076">
          <cell r="C2076" t="str">
            <v>EL CERRITO G</v>
          </cell>
          <cell r="D2076" t="str">
            <v>METCALF</v>
          </cell>
          <cell r="E2076" t="str">
            <v>TRIMBLE</v>
          </cell>
        </row>
        <row r="2077">
          <cell r="C2077" t="str">
            <v>EL CERRITO G</v>
          </cell>
          <cell r="D2077" t="str">
            <v>METCALF</v>
          </cell>
          <cell r="E2077" t="str">
            <v>TRIMBLE</v>
          </cell>
        </row>
        <row r="2078">
          <cell r="C2078" t="str">
            <v>EL PATIO</v>
          </cell>
          <cell r="E2078" t="str">
            <v>TRIMBLE</v>
          </cell>
        </row>
        <row r="2079">
          <cell r="C2079" t="str">
            <v>EL PATIO</v>
          </cell>
          <cell r="E2079" t="str">
            <v>TRIMBLE</v>
          </cell>
        </row>
        <row r="2080">
          <cell r="C2080" t="str">
            <v>EL PATIO</v>
          </cell>
          <cell r="E2080" t="str">
            <v>TRIMBLE</v>
          </cell>
        </row>
        <row r="2081">
          <cell r="C2081" t="str">
            <v>EL PATIO</v>
          </cell>
          <cell r="E2081" t="str">
            <v>TRIMBLE</v>
          </cell>
        </row>
        <row r="2082">
          <cell r="C2082" t="str">
            <v>EL PATIO</v>
          </cell>
          <cell r="E2082" t="str">
            <v>TRIMBLE</v>
          </cell>
        </row>
        <row r="2083">
          <cell r="C2083" t="str">
            <v>EL PECO</v>
          </cell>
          <cell r="E2083" t="str">
            <v>TRIMBLE</v>
          </cell>
        </row>
        <row r="2084">
          <cell r="C2084" t="str">
            <v>FAMOSO</v>
          </cell>
          <cell r="E2084" t="str">
            <v>TRIMBLE</v>
          </cell>
        </row>
        <row r="2085">
          <cell r="C2085" t="str">
            <v>FAMOSO</v>
          </cell>
          <cell r="E2085" t="str">
            <v>TRIMBLE</v>
          </cell>
        </row>
        <row r="2086">
          <cell r="C2086" t="str">
            <v>FAMOSO</v>
          </cell>
          <cell r="E2086" t="str">
            <v>TRIMBLE</v>
          </cell>
        </row>
        <row r="2087">
          <cell r="C2087" t="str">
            <v>FORT ORD</v>
          </cell>
          <cell r="E2087" t="str">
            <v>TRIMBLE</v>
          </cell>
        </row>
        <row r="2088">
          <cell r="C2088" t="str">
            <v>FRUITLAND</v>
          </cell>
          <cell r="E2088" t="str">
            <v>TRIMBLE</v>
          </cell>
        </row>
        <row r="2089">
          <cell r="C2089" t="str">
            <v>FRUITLAND</v>
          </cell>
          <cell r="E2089" t="str">
            <v>TRIMBLE</v>
          </cell>
        </row>
        <row r="2090">
          <cell r="C2090" t="str">
            <v>GOOSE LAKE</v>
          </cell>
          <cell r="E2090" t="str">
            <v>TRIMBLE</v>
          </cell>
        </row>
        <row r="2091">
          <cell r="C2091" t="str">
            <v>GREEN VALLEY</v>
          </cell>
          <cell r="E2091" t="str">
            <v>TRIMBLE</v>
          </cell>
        </row>
        <row r="2092">
          <cell r="C2092" t="str">
            <v>GREEN VALLEY</v>
          </cell>
          <cell r="E2092" t="str">
            <v>TRIMBLE</v>
          </cell>
        </row>
        <row r="2093">
          <cell r="C2093" t="str">
            <v>GREEN VALLEY</v>
          </cell>
          <cell r="E2093" t="str">
            <v>TRIMBLE</v>
          </cell>
        </row>
        <row r="2094">
          <cell r="C2094" t="str">
            <v>HICKS</v>
          </cell>
          <cell r="E2094" t="str">
            <v>TRIMBLE</v>
          </cell>
        </row>
        <row r="2095">
          <cell r="C2095" t="str">
            <v>HAMMER</v>
          </cell>
          <cell r="E2095" t="str">
            <v>TRIMBLE</v>
          </cell>
        </row>
        <row r="2096">
          <cell r="C2096" t="str">
            <v>HAMMER</v>
          </cell>
          <cell r="E2096" t="str">
            <v>TRIMBLE</v>
          </cell>
        </row>
        <row r="2097">
          <cell r="C2097" t="str">
            <v>HOPLAND</v>
          </cell>
          <cell r="E2097" t="str">
            <v>TRIMBLE</v>
          </cell>
        </row>
        <row r="2098">
          <cell r="C2098" t="str">
            <v>HATTON</v>
          </cell>
          <cell r="E2098" t="str">
            <v>TRIMBLE</v>
          </cell>
        </row>
        <row r="2099">
          <cell r="C2099" t="str">
            <v>INDUSTRIAL ACRES</v>
          </cell>
          <cell r="E2099" t="str">
            <v>TRIMBLE</v>
          </cell>
        </row>
        <row r="2100">
          <cell r="C2100" t="str">
            <v>INDUSTRIAL ACRES</v>
          </cell>
          <cell r="E2100" t="str">
            <v>TRIMBLE</v>
          </cell>
        </row>
        <row r="2101">
          <cell r="C2101" t="str">
            <v>INDUSTRIAL ACRES</v>
          </cell>
          <cell r="E2101" t="str">
            <v>TRIMBLE</v>
          </cell>
        </row>
        <row r="2102">
          <cell r="C2102" t="str">
            <v>INDUSTRIAL ACRES</v>
          </cell>
          <cell r="E2102" t="str">
            <v>TRIMBLE</v>
          </cell>
        </row>
        <row r="2103">
          <cell r="C2103" t="str">
            <v>INDUSTRIAL ACRES</v>
          </cell>
          <cell r="E2103" t="str">
            <v>TRIMBLE</v>
          </cell>
        </row>
        <row r="2104">
          <cell r="C2104" t="str">
            <v>JANES CREEK</v>
          </cell>
          <cell r="E2104" t="str">
            <v>TRIMBLE</v>
          </cell>
        </row>
        <row r="2105">
          <cell r="C2105" t="str">
            <v>KANAKA</v>
          </cell>
          <cell r="E2105" t="str">
            <v>TRIMBLE</v>
          </cell>
        </row>
        <row r="2106">
          <cell r="C2106" t="str">
            <v>KERN OIL</v>
          </cell>
          <cell r="E2106" t="str">
            <v>TRIMBLE</v>
          </cell>
        </row>
        <row r="2107">
          <cell r="C2107" t="str">
            <v>KERN OIL</v>
          </cell>
          <cell r="E2107" t="str">
            <v>TRIMBLE</v>
          </cell>
        </row>
        <row r="2108">
          <cell r="C2108" t="str">
            <v>KERMAN</v>
          </cell>
          <cell r="E2108" t="str">
            <v>TRIMBLE</v>
          </cell>
        </row>
        <row r="2109">
          <cell r="C2109" t="str">
            <v>KIRKER</v>
          </cell>
          <cell r="E2109" t="str">
            <v>TRIMBLE</v>
          </cell>
        </row>
        <row r="2110">
          <cell r="C2110" t="str">
            <v>KIRKER</v>
          </cell>
          <cell r="E2110" t="str">
            <v>TRIMBLE</v>
          </cell>
        </row>
        <row r="2111">
          <cell r="C2111" t="str">
            <v>KINGSBURG</v>
          </cell>
          <cell r="E2111" t="str">
            <v>TRIMBLE</v>
          </cell>
        </row>
        <row r="2112">
          <cell r="C2112" t="str">
            <v>OLD KEARNEY</v>
          </cell>
          <cell r="E2112" t="str">
            <v>TRIMBLE</v>
          </cell>
        </row>
        <row r="2113">
          <cell r="C2113" t="str">
            <v>LAKEVILLE</v>
          </cell>
          <cell r="E2113" t="str">
            <v>TRIMBLE</v>
          </cell>
        </row>
        <row r="2114">
          <cell r="C2114" t="str">
            <v>LAKEVILLE</v>
          </cell>
          <cell r="E2114" t="str">
            <v>TRIMBLE</v>
          </cell>
        </row>
        <row r="2115">
          <cell r="C2115" t="str">
            <v>LAS POSITAS</v>
          </cell>
          <cell r="E2115" t="str">
            <v>TRIMBLE</v>
          </cell>
        </row>
        <row r="2116">
          <cell r="C2116" t="str">
            <v>LAS POSITAS</v>
          </cell>
          <cell r="E2116" t="str">
            <v>TRIMBLE</v>
          </cell>
        </row>
        <row r="2117">
          <cell r="C2117" t="str">
            <v>LAS GALLINAS A</v>
          </cell>
          <cell r="E2117" t="str">
            <v>TRIMBLE</v>
          </cell>
        </row>
        <row r="2118">
          <cell r="C2118" t="str">
            <v>LINDEN</v>
          </cell>
          <cell r="E2118" t="str">
            <v>TRIMBLE</v>
          </cell>
        </row>
        <row r="2119">
          <cell r="C2119" t="str">
            <v>LODI</v>
          </cell>
          <cell r="E2119" t="str">
            <v>TRIMBLE</v>
          </cell>
        </row>
        <row r="2120">
          <cell r="C2120" t="str">
            <v>LOYOLA</v>
          </cell>
          <cell r="E2120" t="str">
            <v>TRIMBLE</v>
          </cell>
        </row>
        <row r="2121">
          <cell r="C2121" t="str">
            <v>LOYOLA</v>
          </cell>
          <cell r="E2121" t="str">
            <v>TRIMBLE</v>
          </cell>
        </row>
        <row r="2122">
          <cell r="C2122" t="str">
            <v>LOYOLA</v>
          </cell>
          <cell r="E2122" t="str">
            <v>TRIMBLE</v>
          </cell>
        </row>
        <row r="2123">
          <cell r="C2123" t="str">
            <v>LOYOLA</v>
          </cell>
          <cell r="E2123" t="str">
            <v>TRIMBLE</v>
          </cell>
        </row>
        <row r="2124">
          <cell r="C2124" t="str">
            <v>LOS OSITOS</v>
          </cell>
          <cell r="E2124" t="str">
            <v>TRIMBLE</v>
          </cell>
        </row>
        <row r="2125">
          <cell r="C2125" t="str">
            <v>LAWRENCE</v>
          </cell>
          <cell r="E2125" t="str">
            <v>TRIMBLE</v>
          </cell>
        </row>
        <row r="2126">
          <cell r="C2126" t="str">
            <v>LAWRENCE</v>
          </cell>
          <cell r="E2126" t="str">
            <v>TRIMBLE</v>
          </cell>
        </row>
        <row r="2127">
          <cell r="C2127" t="str">
            <v>MABURY</v>
          </cell>
          <cell r="E2127" t="str">
            <v>TRIMBLE</v>
          </cell>
        </row>
        <row r="2128">
          <cell r="C2128" t="str">
            <v>MABURY</v>
          </cell>
          <cell r="E2128" t="str">
            <v>TRIMBLE</v>
          </cell>
        </row>
        <row r="2129">
          <cell r="C2129" t="str">
            <v>MADISON</v>
          </cell>
          <cell r="E2129" t="str">
            <v>TRIMBLE</v>
          </cell>
        </row>
        <row r="2130">
          <cell r="C2130" t="str">
            <v>MCCALL</v>
          </cell>
          <cell r="E2130" t="str">
            <v>TRIMBLE</v>
          </cell>
        </row>
        <row r="2131">
          <cell r="C2131" t="str">
            <v>MCMULLIN</v>
          </cell>
          <cell r="E2131" t="str">
            <v>TRIMBLE</v>
          </cell>
        </row>
        <row r="2132">
          <cell r="C2132" t="str">
            <v>MEADOW LANE</v>
          </cell>
          <cell r="E2132" t="str">
            <v>TRIMBLE</v>
          </cell>
        </row>
        <row r="2133">
          <cell r="C2133" t="str">
            <v>MEADOW LANE</v>
          </cell>
          <cell r="E2133" t="str">
            <v>TRIMBLE</v>
          </cell>
        </row>
        <row r="2134">
          <cell r="C2134" t="str">
            <v>MILLBRAE</v>
          </cell>
          <cell r="E2134" t="str">
            <v>TRIMBLE</v>
          </cell>
        </row>
        <row r="2135">
          <cell r="C2135" t="str">
            <v>MILLBRAE</v>
          </cell>
          <cell r="E2135" t="str">
            <v>TRIMBLE</v>
          </cell>
        </row>
        <row r="2136">
          <cell r="C2136" t="str">
            <v>MILLBRAE</v>
          </cell>
          <cell r="E2136" t="str">
            <v>TRIMBLE</v>
          </cell>
        </row>
        <row r="2137">
          <cell r="C2137" t="str">
            <v>MALAGA</v>
          </cell>
          <cell r="E2137" t="str">
            <v>TRIMBLE</v>
          </cell>
        </row>
        <row r="2138">
          <cell r="C2138" t="str">
            <v>MALAGA</v>
          </cell>
          <cell r="E2138" t="str">
            <v>TRIMBLE</v>
          </cell>
        </row>
        <row r="2139">
          <cell r="C2139" t="str">
            <v>MALAGA</v>
          </cell>
          <cell r="E2139" t="str">
            <v>TRIMBLE</v>
          </cell>
        </row>
        <row r="2140">
          <cell r="C2140" t="str">
            <v>MILPITAS</v>
          </cell>
          <cell r="E2140" t="str">
            <v>SWIFT</v>
          </cell>
        </row>
        <row r="2141">
          <cell r="C2141" t="str">
            <v>MILPITAS</v>
          </cell>
          <cell r="E2141" t="str">
            <v>SWIFT</v>
          </cell>
        </row>
        <row r="2142">
          <cell r="C2142" t="str">
            <v>MONTEREY</v>
          </cell>
          <cell r="E2142" t="str">
            <v>SWIFT</v>
          </cell>
        </row>
        <row r="2143">
          <cell r="C2143" t="str">
            <v>MONTEREY</v>
          </cell>
          <cell r="E2143" t="str">
            <v>SWIFT</v>
          </cell>
        </row>
        <row r="2144">
          <cell r="C2144" t="str">
            <v>MONTEREY</v>
          </cell>
          <cell r="E2144" t="str">
            <v>SWIFT</v>
          </cell>
        </row>
        <row r="2145">
          <cell r="C2145" t="str">
            <v>MONTEREY</v>
          </cell>
          <cell r="E2145" t="str">
            <v>SWIFT</v>
          </cell>
        </row>
        <row r="2146">
          <cell r="C2146" t="str">
            <v>MOLINO</v>
          </cell>
          <cell r="E2146" t="str">
            <v>SWIFT</v>
          </cell>
        </row>
        <row r="2147">
          <cell r="C2147" t="str">
            <v>MOLINO</v>
          </cell>
          <cell r="E2147" t="str">
            <v>SWIFT</v>
          </cell>
        </row>
        <row r="2148">
          <cell r="C2148" t="str">
            <v>MORAGA</v>
          </cell>
          <cell r="E2148" t="str">
            <v>SWIFT</v>
          </cell>
        </row>
        <row r="2149">
          <cell r="C2149" t="str">
            <v>MORAGA</v>
          </cell>
          <cell r="E2149" t="str">
            <v>SWIFT</v>
          </cell>
        </row>
        <row r="2150">
          <cell r="C2150" t="str">
            <v>NORCO</v>
          </cell>
          <cell r="E2150" t="str">
            <v>SWIFT</v>
          </cell>
        </row>
        <row r="2151">
          <cell r="C2151" t="str">
            <v>NORCO</v>
          </cell>
          <cell r="E2151" t="str">
            <v>SWIFT</v>
          </cell>
        </row>
        <row r="2152">
          <cell r="C2152" t="str">
            <v>OAKLAND K (CLAREMONT)</v>
          </cell>
          <cell r="E2152" t="str">
            <v>SWIFT</v>
          </cell>
        </row>
        <row r="2153">
          <cell r="C2153" t="str">
            <v>OAKLAND C (OAKLAND PP)</v>
          </cell>
          <cell r="E2153" t="str">
            <v>SWIFT</v>
          </cell>
        </row>
        <row r="2154">
          <cell r="C2154" t="str">
            <v>OAKLAND C (OAKLAND PP)</v>
          </cell>
          <cell r="E2154" t="str">
            <v>SWIFT</v>
          </cell>
        </row>
        <row r="2155">
          <cell r="C2155" t="str">
            <v>OAKLAND D</v>
          </cell>
          <cell r="E2155" t="str">
            <v>SWIFT</v>
          </cell>
        </row>
        <row r="2156">
          <cell r="C2156" t="str">
            <v>OAKLAND D</v>
          </cell>
          <cell r="E2156" t="str">
            <v>SWIFT</v>
          </cell>
        </row>
        <row r="2157">
          <cell r="C2157" t="str">
            <v>OAKLAND D</v>
          </cell>
          <cell r="E2157" t="str">
            <v>SWIFT</v>
          </cell>
        </row>
        <row r="2158">
          <cell r="C2158" t="str">
            <v>OAKLAND D</v>
          </cell>
          <cell r="E2158" t="str">
            <v>SWIFT</v>
          </cell>
        </row>
        <row r="2159">
          <cell r="C2159" t="str">
            <v>OAKLAND J</v>
          </cell>
          <cell r="E2159" t="str">
            <v>SWIFT</v>
          </cell>
        </row>
        <row r="2160">
          <cell r="C2160" t="str">
            <v>OAKLAND J</v>
          </cell>
          <cell r="E2160" t="str">
            <v>SWIFT</v>
          </cell>
        </row>
        <row r="2161">
          <cell r="C2161" t="str">
            <v>OAKLAND J</v>
          </cell>
          <cell r="E2161" t="str">
            <v>SANTA ROSA A</v>
          </cell>
        </row>
        <row r="2162">
          <cell r="C2162" t="str">
            <v>OLD RIVER</v>
          </cell>
          <cell r="E2162" t="str">
            <v>SANTA ROSA A</v>
          </cell>
        </row>
        <row r="2163">
          <cell r="C2163" t="str">
            <v>OREGON TRAIL</v>
          </cell>
          <cell r="E2163" t="str">
            <v>NEWARK DIST</v>
          </cell>
        </row>
        <row r="2164">
          <cell r="C2164" t="str">
            <v>ORO FINO</v>
          </cell>
          <cell r="E2164" t="str">
            <v>GREENBRAE</v>
          </cell>
        </row>
        <row r="2165">
          <cell r="C2165" t="str">
            <v>PEABODY</v>
          </cell>
          <cell r="E2165" t="str">
            <v>VINEYARD</v>
          </cell>
        </row>
        <row r="2166">
          <cell r="C2166" t="str">
            <v>PEABODY</v>
          </cell>
          <cell r="E2166" t="str">
            <v>VINEYARD</v>
          </cell>
        </row>
        <row r="2167">
          <cell r="C2167" t="str">
            <v>PETALUMA A</v>
          </cell>
          <cell r="E2167" t="str">
            <v>VINEYARD</v>
          </cell>
        </row>
        <row r="2168">
          <cell r="C2168" t="str">
            <v>PHILO</v>
          </cell>
          <cell r="E2168" t="str">
            <v>VINEYARD</v>
          </cell>
        </row>
        <row r="2169">
          <cell r="C2169" t="str">
            <v>PINE GROVE</v>
          </cell>
          <cell r="E2169" t="str">
            <v>FRUITVALE</v>
          </cell>
        </row>
        <row r="2170">
          <cell r="C2170" t="str">
            <v>POINT PINOLE</v>
          </cell>
          <cell r="E2170" t="str">
            <v>COLUMBUS</v>
          </cell>
        </row>
        <row r="2171">
          <cell r="C2171" t="str">
            <v>PETALUMA C</v>
          </cell>
          <cell r="E2171" t="str">
            <v>MT EDEN</v>
          </cell>
        </row>
        <row r="2172">
          <cell r="C2172" t="str">
            <v>PETALUMA C</v>
          </cell>
          <cell r="E2172" t="str">
            <v>LAMONT</v>
          </cell>
        </row>
        <row r="2173">
          <cell r="C2173" t="str">
            <v>PAUL SWEET</v>
          </cell>
          <cell r="E2173" t="str">
            <v>CASSIDY</v>
          </cell>
        </row>
        <row r="2174">
          <cell r="C2174" t="str">
            <v>RACETRACK</v>
          </cell>
          <cell r="E2174" t="str">
            <v>VASONA</v>
          </cell>
        </row>
        <row r="2175">
          <cell r="C2175" t="str">
            <v>RAWSON</v>
          </cell>
          <cell r="E2175" t="str">
            <v>AMES DIST</v>
          </cell>
        </row>
        <row r="2176">
          <cell r="C2176" t="str">
            <v>RALSTON</v>
          </cell>
          <cell r="E2176" t="str">
            <v>AMES DIST</v>
          </cell>
        </row>
        <row r="2177">
          <cell r="C2177" t="str">
            <v>RALSTON</v>
          </cell>
          <cell r="E2177" t="str">
            <v>EDENVALE</v>
          </cell>
        </row>
        <row r="2178">
          <cell r="C2178" t="str">
            <v>ROUND MTN</v>
          </cell>
          <cell r="E2178" t="str">
            <v>SAN RAMON</v>
          </cell>
        </row>
        <row r="2179">
          <cell r="C2179" t="str">
            <v>RED BLUFF</v>
          </cell>
          <cell r="E2179" t="str">
            <v>EDENVALE</v>
          </cell>
        </row>
        <row r="2180">
          <cell r="C2180" t="str">
            <v>REDWOOD CITY</v>
          </cell>
          <cell r="E2180" t="str">
            <v>SAN LUIS OBISPO</v>
          </cell>
        </row>
        <row r="2181">
          <cell r="C2181" t="str">
            <v>RIDGE</v>
          </cell>
          <cell r="E2181" t="str">
            <v>SAN LUIS OBISPO</v>
          </cell>
        </row>
        <row r="2182">
          <cell r="C2182" t="str">
            <v>RIO BRAVO</v>
          </cell>
          <cell r="E2182" t="str">
            <v>MT EDEN</v>
          </cell>
        </row>
        <row r="2183">
          <cell r="C2183" t="str">
            <v>RIO BRAVO</v>
          </cell>
          <cell r="E2183" t="str">
            <v>SAN LUIS OBISPO</v>
          </cell>
        </row>
        <row r="2184">
          <cell r="C2184" t="str">
            <v>RIO BRAVO</v>
          </cell>
          <cell r="E2184" t="str">
            <v>SAN LUIS OBISPO</v>
          </cell>
        </row>
        <row r="2185">
          <cell r="C2185" t="str">
            <v>RIVERBANK</v>
          </cell>
          <cell r="E2185" t="str">
            <v>SAN LUIS OBISPO</v>
          </cell>
        </row>
        <row r="2186">
          <cell r="C2186" t="str">
            <v>RIPON</v>
          </cell>
          <cell r="E2186" t="str">
            <v>SAN LUIS OBISPO</v>
          </cell>
        </row>
        <row r="2187">
          <cell r="C2187" t="str">
            <v>ROSEDALE</v>
          </cell>
          <cell r="E2187" t="str">
            <v>SAN LUIS OBISPO</v>
          </cell>
        </row>
        <row r="2188">
          <cell r="C2188" t="str">
            <v>ROSSMOOR</v>
          </cell>
          <cell r="E2188" t="str">
            <v>SAN LUIS OBISPO</v>
          </cell>
        </row>
        <row r="2189">
          <cell r="C2189" t="str">
            <v>ROSSMOOR</v>
          </cell>
          <cell r="E2189" t="str">
            <v>SAN LUIS OBISPO</v>
          </cell>
        </row>
        <row r="2190">
          <cell r="C2190" t="str">
            <v>ROSSMOOR</v>
          </cell>
          <cell r="E2190" t="str">
            <v>SAN LUIS OBISPO</v>
          </cell>
        </row>
        <row r="2191">
          <cell r="C2191" t="str">
            <v>ROSSMOOR</v>
          </cell>
          <cell r="E2191" t="str">
            <v>SAN LUIS OBISPO</v>
          </cell>
        </row>
        <row r="2192">
          <cell r="C2192" t="str">
            <v>ROSSMOOR</v>
          </cell>
          <cell r="E2192" t="str">
            <v>SAN LUIS OBISPO</v>
          </cell>
        </row>
        <row r="2193">
          <cell r="C2193" t="str">
            <v>ROUGH &amp; READY</v>
          </cell>
          <cell r="E2193" t="str">
            <v>PASO ROBLES</v>
          </cell>
        </row>
        <row r="2194">
          <cell r="C2194" t="e">
            <v>#VALUE!</v>
          </cell>
          <cell r="E2194" t="str">
            <v>PASO ROBLES</v>
          </cell>
        </row>
        <row r="2195">
          <cell r="C2195" t="str">
            <v>SAN FRAN J</v>
          </cell>
          <cell r="E2195" t="str">
            <v>PASO ROBLES</v>
          </cell>
        </row>
        <row r="2196">
          <cell r="C2196" t="str">
            <v>SAN FRAN J</v>
          </cell>
          <cell r="E2196" t="str">
            <v>PASO ROBLES</v>
          </cell>
        </row>
        <row r="2197">
          <cell r="C2197" t="str">
            <v>SANGER</v>
          </cell>
          <cell r="E2197" t="str">
            <v>PASO ROBLES</v>
          </cell>
        </row>
        <row r="2198">
          <cell r="C2198" t="str">
            <v>SALINAS</v>
          </cell>
          <cell r="E2198" t="str">
            <v>SAUSALITO</v>
          </cell>
        </row>
        <row r="2199">
          <cell r="C2199" t="str">
            <v>SARATOGA</v>
          </cell>
          <cell r="E2199" t="str">
            <v>GRANT</v>
          </cell>
        </row>
        <row r="2200">
          <cell r="C2200" t="str">
            <v>SARATOGA</v>
          </cell>
          <cell r="E2200" t="str">
            <v>NEWARK DIST</v>
          </cell>
        </row>
        <row r="2201">
          <cell r="C2201" t="str">
            <v>SARATOGA</v>
          </cell>
          <cell r="E2201" t="str">
            <v>NEWARK DIST</v>
          </cell>
        </row>
        <row r="2202">
          <cell r="C2202" t="str">
            <v>SARATOGA</v>
          </cell>
          <cell r="E2202" t="str">
            <v>NEWARK DIST</v>
          </cell>
        </row>
        <row r="2203">
          <cell r="C2203" t="str">
            <v>SARATOGA</v>
          </cell>
          <cell r="E2203" t="str">
            <v>NEWARK DIST</v>
          </cell>
        </row>
        <row r="2204">
          <cell r="C2204" t="str">
            <v>SARATOGA</v>
          </cell>
          <cell r="E2204" t="str">
            <v>NEWARK DIST</v>
          </cell>
        </row>
        <row r="2205">
          <cell r="C2205" t="str">
            <v>SARATOGA</v>
          </cell>
          <cell r="E2205" t="str">
            <v>DUMBARTON</v>
          </cell>
        </row>
        <row r="2206">
          <cell r="C2206" t="str">
            <v>SARATOGA</v>
          </cell>
          <cell r="E2206" t="str">
            <v>DUMBARTON</v>
          </cell>
        </row>
        <row r="2207">
          <cell r="C2207" t="str">
            <v>SARATOGA</v>
          </cell>
          <cell r="E2207" t="str">
            <v>MT EDEN</v>
          </cell>
        </row>
        <row r="2208">
          <cell r="C2208" t="str">
            <v>SARATOGA</v>
          </cell>
          <cell r="E2208" t="str">
            <v>MT EDEN</v>
          </cell>
        </row>
        <row r="2209">
          <cell r="C2209" t="str">
            <v>SAUSALITO</v>
          </cell>
          <cell r="E2209" t="str">
            <v>SANTA ROSA A</v>
          </cell>
        </row>
        <row r="2210">
          <cell r="C2210" t="str">
            <v>SAN JOSE A</v>
          </cell>
          <cell r="E2210" t="str">
            <v>TEMPLETON</v>
          </cell>
        </row>
        <row r="2211">
          <cell r="C2211" t="str">
            <v>SAN JOSE A</v>
          </cell>
          <cell r="E2211" t="str">
            <v>TEMPLETON</v>
          </cell>
        </row>
        <row r="2212">
          <cell r="C2212" t="str">
            <v>SAN JOSE A</v>
          </cell>
          <cell r="E2212" t="str">
            <v>TEMPLETON</v>
          </cell>
        </row>
        <row r="2213">
          <cell r="C2213" t="str">
            <v>SAN JOSE A</v>
          </cell>
          <cell r="E2213" t="str">
            <v>TEMPLETON</v>
          </cell>
        </row>
        <row r="2214">
          <cell r="C2214" t="str">
            <v>SAN JOSE A</v>
          </cell>
          <cell r="E2214" t="str">
            <v>TEMPLETON</v>
          </cell>
        </row>
        <row r="2215">
          <cell r="C2215" t="str">
            <v>SAN JOSE B</v>
          </cell>
          <cell r="E2215" t="str">
            <v>TEMPLETON</v>
          </cell>
        </row>
        <row r="2216">
          <cell r="C2216" t="str">
            <v>SAN CARLOS</v>
          </cell>
          <cell r="E2216" t="str">
            <v>TEMPLETON</v>
          </cell>
        </row>
        <row r="2217">
          <cell r="C2217" t="str">
            <v>SAN CARLOS</v>
          </cell>
          <cell r="E2217" t="str">
            <v>TEMPLETON</v>
          </cell>
        </row>
        <row r="2218">
          <cell r="C2218" t="str">
            <v>SAN CARLOS</v>
          </cell>
          <cell r="E2218" t="str">
            <v>TEMPLETON</v>
          </cell>
        </row>
        <row r="2219">
          <cell r="C2219" t="str">
            <v>SAN CARLOS</v>
          </cell>
          <cell r="E2219" t="str">
            <v>TEMPLETON</v>
          </cell>
        </row>
        <row r="2220">
          <cell r="C2220" t="str">
            <v>SAN CARLOS</v>
          </cell>
          <cell r="E2220" t="str">
            <v>TEMPLETON</v>
          </cell>
        </row>
        <row r="2221">
          <cell r="C2221" t="str">
            <v>SAN CARLOS</v>
          </cell>
          <cell r="E2221" t="str">
            <v>TEMPLETON</v>
          </cell>
        </row>
        <row r="2222">
          <cell r="C2222" t="str">
            <v>SAN CARLOS</v>
          </cell>
          <cell r="E2222" t="str">
            <v>TEMPLETON</v>
          </cell>
        </row>
        <row r="2223">
          <cell r="C2223" t="str">
            <v>SAN CARLOS</v>
          </cell>
          <cell r="E2223" t="str">
            <v>TEMPLETON</v>
          </cell>
        </row>
        <row r="2224">
          <cell r="C2224" t="str">
            <v>SAN CARLOS</v>
          </cell>
          <cell r="E2224" t="str">
            <v>TEMPLETON</v>
          </cell>
        </row>
        <row r="2225">
          <cell r="C2225" t="str">
            <v>SNEATH LANE</v>
          </cell>
          <cell r="E2225" t="str">
            <v>TEMPLETON</v>
          </cell>
        </row>
        <row r="2226">
          <cell r="C2226" t="str">
            <v>SNEATH LANE</v>
          </cell>
          <cell r="E2226" t="str">
            <v>TEMPLETON</v>
          </cell>
        </row>
        <row r="2227">
          <cell r="C2227" t="str">
            <v>SAN LEANDRO U</v>
          </cell>
          <cell r="E2227" t="str">
            <v>TEMPLETON</v>
          </cell>
        </row>
        <row r="2228">
          <cell r="C2228" t="str">
            <v>SAN LEANDRO U</v>
          </cell>
          <cell r="E2228" t="str">
            <v>TEMPLETON</v>
          </cell>
        </row>
        <row r="2229">
          <cell r="C2229" t="str">
            <v>SAN LEANDRO U</v>
          </cell>
          <cell r="E2229" t="str">
            <v>TEMPLETON</v>
          </cell>
        </row>
        <row r="2230">
          <cell r="C2230" t="str">
            <v>SAN LEANDRO U</v>
          </cell>
          <cell r="E2230" t="str">
            <v>TEMPLETON</v>
          </cell>
        </row>
        <row r="2231">
          <cell r="C2231" t="str">
            <v>SAN LEANDRO U</v>
          </cell>
          <cell r="E2231" t="str">
            <v>TEMPLETON</v>
          </cell>
        </row>
        <row r="2232">
          <cell r="C2232" t="str">
            <v>SAN LEANDRO U</v>
          </cell>
          <cell r="E2232" t="str">
            <v>TEMPLETON</v>
          </cell>
        </row>
        <row r="2233">
          <cell r="C2233" t="str">
            <v>SAN LEANDRO U</v>
          </cell>
          <cell r="E2233" t="str">
            <v>TEMPLETON</v>
          </cell>
        </row>
        <row r="2234">
          <cell r="C2234" t="str">
            <v>SAN LEANDRO U</v>
          </cell>
          <cell r="E2234" t="str">
            <v>TEMPLETON</v>
          </cell>
        </row>
        <row r="2235">
          <cell r="C2235" t="str">
            <v>SAN LEANDRO U</v>
          </cell>
          <cell r="E2235" t="str">
            <v>TEMPLETON</v>
          </cell>
        </row>
        <row r="2236">
          <cell r="C2236" t="str">
            <v>SAN LEANDRO U</v>
          </cell>
          <cell r="E2236" t="str">
            <v>TEMPLETON</v>
          </cell>
        </row>
        <row r="2237">
          <cell r="C2237" t="str">
            <v>SAN LEANDRO U</v>
          </cell>
          <cell r="E2237" t="str">
            <v>TEMPLETON</v>
          </cell>
        </row>
        <row r="2238">
          <cell r="C2238" t="str">
            <v>SAN LEANDRO U</v>
          </cell>
          <cell r="E2238" t="str">
            <v>PASO ROBLES</v>
          </cell>
        </row>
        <row r="2239">
          <cell r="C2239" t="str">
            <v>SAN RAFAEL</v>
          </cell>
          <cell r="E2239" t="str">
            <v>PASO ROBLES</v>
          </cell>
        </row>
        <row r="2240">
          <cell r="C2240" t="str">
            <v>SAN RAFAEL</v>
          </cell>
          <cell r="E2240" t="str">
            <v>PASO ROBLES</v>
          </cell>
        </row>
        <row r="2241">
          <cell r="C2241" t="str">
            <v>STOCKTON A</v>
          </cell>
          <cell r="E2241" t="str">
            <v>PASO ROBLES</v>
          </cell>
        </row>
        <row r="2242">
          <cell r="C2242" t="str">
            <v>STOCKDALE</v>
          </cell>
          <cell r="E2242" t="str">
            <v>PASO ROBLES</v>
          </cell>
        </row>
        <row r="2243">
          <cell r="C2243" t="str">
            <v>STOCKDALE</v>
          </cell>
          <cell r="E2243" t="str">
            <v>PASO ROBLES</v>
          </cell>
        </row>
        <row r="2244">
          <cell r="C2244" t="str">
            <v>STOCKDALE</v>
          </cell>
          <cell r="E2244" t="str">
            <v>PASO ROBLES</v>
          </cell>
        </row>
        <row r="2245">
          <cell r="C2245" t="str">
            <v>SPENCE</v>
          </cell>
          <cell r="E2245" t="str">
            <v>PASO ROBLES</v>
          </cell>
        </row>
        <row r="2246">
          <cell r="C2246" t="str">
            <v>SPENCE</v>
          </cell>
          <cell r="E2246" t="str">
            <v>PASO ROBLES</v>
          </cell>
        </row>
        <row r="2247">
          <cell r="C2247" t="str">
            <v>SPENCE</v>
          </cell>
          <cell r="E2247" t="str">
            <v>PASO ROBLES</v>
          </cell>
        </row>
        <row r="2248">
          <cell r="C2248" t="str">
            <v>STAGG</v>
          </cell>
          <cell r="E2248" t="str">
            <v>CABRILLO</v>
          </cell>
        </row>
        <row r="2249">
          <cell r="C2249" t="str">
            <v>STOREY</v>
          </cell>
          <cell r="E2249" t="str">
            <v>CABRILLO</v>
          </cell>
        </row>
        <row r="2250">
          <cell r="C2250" t="str">
            <v>STROUD</v>
          </cell>
          <cell r="E2250" t="str">
            <v>CABRILLO</v>
          </cell>
        </row>
        <row r="2251">
          <cell r="C2251" t="str">
            <v>SUISUN</v>
          </cell>
          <cell r="E2251" t="str">
            <v>CABRILLO</v>
          </cell>
        </row>
        <row r="2252">
          <cell r="C2252" t="str">
            <v>SUISUN</v>
          </cell>
          <cell r="E2252" t="str">
            <v>CABRILLO</v>
          </cell>
        </row>
        <row r="2253">
          <cell r="C2253" t="str">
            <v>SWIFT</v>
          </cell>
          <cell r="E2253" t="str">
            <v>CABRILLO</v>
          </cell>
        </row>
        <row r="2254">
          <cell r="C2254" t="str">
            <v>SYCAMORE CREEK</v>
          </cell>
          <cell r="E2254" t="str">
            <v>CABRILLO</v>
          </cell>
        </row>
        <row r="2255">
          <cell r="C2255" t="str">
            <v>TAFT</v>
          </cell>
          <cell r="E2255" t="str">
            <v>CABRILLO</v>
          </cell>
        </row>
        <row r="2256">
          <cell r="C2256" t="str">
            <v>TAFT</v>
          </cell>
          <cell r="E2256" t="str">
            <v>CABRILLO</v>
          </cell>
        </row>
        <row r="2257">
          <cell r="C2257" t="str">
            <v>TAFT</v>
          </cell>
          <cell r="E2257" t="str">
            <v>MORRO BAY DIST</v>
          </cell>
        </row>
        <row r="2258">
          <cell r="C2258" t="str">
            <v>TEMPLETON</v>
          </cell>
          <cell r="E2258" t="str">
            <v>MORRO BAY DIST</v>
          </cell>
        </row>
        <row r="2259">
          <cell r="C2259" t="str">
            <v>TIVY VALLEY</v>
          </cell>
          <cell r="E2259" t="str">
            <v>MORRO BAY DIST</v>
          </cell>
        </row>
        <row r="2260">
          <cell r="C2260" t="str">
            <v>CARBONA</v>
          </cell>
          <cell r="E2260" t="str">
            <v>MORRO BAY DIST</v>
          </cell>
        </row>
        <row r="2261">
          <cell r="C2261" t="str">
            <v>CARBONA</v>
          </cell>
          <cell r="E2261" t="str">
            <v>MORRO BAY DIST</v>
          </cell>
        </row>
        <row r="2262">
          <cell r="C2262" t="str">
            <v>ASHLAN AVE</v>
          </cell>
          <cell r="E2262" t="str">
            <v>MORRO BAY DIST</v>
          </cell>
        </row>
        <row r="2263">
          <cell r="C2263" t="str">
            <v>ASHLAN AVE</v>
          </cell>
          <cell r="E2263" t="str">
            <v>MORRO BAY DIST</v>
          </cell>
        </row>
        <row r="2264">
          <cell r="C2264" t="str">
            <v>RIVER OAKS</v>
          </cell>
          <cell r="E2264" t="str">
            <v>MORRO BAY DIST</v>
          </cell>
        </row>
        <row r="2265">
          <cell r="C2265" t="str">
            <v>RIVER OAKS</v>
          </cell>
          <cell r="E2265" t="str">
            <v>MORRO BAY DIST</v>
          </cell>
        </row>
        <row r="2266">
          <cell r="C2266" t="str">
            <v>RIVER OAKS</v>
          </cell>
          <cell r="E2266" t="str">
            <v>MORRO BAY DIST</v>
          </cell>
        </row>
        <row r="2267">
          <cell r="C2267" t="str">
            <v>RIVER OAKS</v>
          </cell>
          <cell r="E2267" t="str">
            <v>MORRO BAY DIST</v>
          </cell>
        </row>
        <row r="2268">
          <cell r="C2268" t="str">
            <v>RIVER OAKS</v>
          </cell>
          <cell r="E2268" t="str">
            <v>CAMBRIA</v>
          </cell>
        </row>
        <row r="2269">
          <cell r="C2269" t="str">
            <v>RIVER OAKS</v>
          </cell>
          <cell r="E2269" t="str">
            <v>CAMBRIA</v>
          </cell>
        </row>
        <row r="2270">
          <cell r="C2270" t="str">
            <v>RIVER OAKS</v>
          </cell>
          <cell r="E2270" t="str">
            <v>CAMBRIA</v>
          </cell>
        </row>
        <row r="2271">
          <cell r="C2271" t="str">
            <v>RIVER OAKS</v>
          </cell>
          <cell r="E2271" t="str">
            <v>CAMBRIA</v>
          </cell>
        </row>
        <row r="2272">
          <cell r="C2272" t="str">
            <v>RIVER OAKS</v>
          </cell>
          <cell r="E2272" t="str">
            <v>PLACER</v>
          </cell>
        </row>
        <row r="2273">
          <cell r="C2273" t="str">
            <v>CORRAL</v>
          </cell>
          <cell r="E2273" t="str">
            <v>SISQUOC</v>
          </cell>
        </row>
        <row r="2274">
          <cell r="C2274" t="str">
            <v>NOVATO</v>
          </cell>
          <cell r="E2274" t="str">
            <v>SISQUOC</v>
          </cell>
        </row>
        <row r="2275">
          <cell r="C2275" t="str">
            <v>NOVATO</v>
          </cell>
          <cell r="E2275" t="str">
            <v>SISQUOC</v>
          </cell>
        </row>
        <row r="2276">
          <cell r="C2276" t="str">
            <v>RIVER OAKS</v>
          </cell>
          <cell r="E2276" t="str">
            <v>SISQUOC</v>
          </cell>
        </row>
        <row r="2277">
          <cell r="C2277" t="str">
            <v>RENFRO</v>
          </cell>
          <cell r="E2277" t="str">
            <v>SISQUOC</v>
          </cell>
        </row>
        <row r="2278">
          <cell r="C2278" t="str">
            <v>RENFRO</v>
          </cell>
          <cell r="E2278" t="str">
            <v>SISQUOC</v>
          </cell>
        </row>
        <row r="2279">
          <cell r="C2279" t="str">
            <v>RENFRO</v>
          </cell>
          <cell r="E2279" t="str">
            <v>SISQUOC</v>
          </cell>
        </row>
        <row r="2280">
          <cell r="C2280" t="str">
            <v>RENFRO</v>
          </cell>
          <cell r="E2280" t="str">
            <v>SISQUOC</v>
          </cell>
        </row>
        <row r="2281">
          <cell r="C2281" t="str">
            <v>VIERRA</v>
          </cell>
          <cell r="E2281" t="str">
            <v>SISQUOC</v>
          </cell>
        </row>
        <row r="2282">
          <cell r="C2282" t="str">
            <v>VIERRA</v>
          </cell>
          <cell r="E2282" t="str">
            <v>SISQUOC</v>
          </cell>
        </row>
        <row r="2283">
          <cell r="C2283" t="str">
            <v>VIERRA</v>
          </cell>
          <cell r="E2283" t="str">
            <v>SISQUOC</v>
          </cell>
        </row>
        <row r="2284">
          <cell r="C2284" t="e">
            <v>#VALUE!</v>
          </cell>
          <cell r="E2284" t="str">
            <v>SISQUOC</v>
          </cell>
        </row>
        <row r="2285">
          <cell r="C2285" t="e">
            <v>#VALUE!</v>
          </cell>
          <cell r="E2285" t="str">
            <v>SISQUOC</v>
          </cell>
        </row>
        <row r="2286">
          <cell r="C2286" t="e">
            <v>#VALUE!</v>
          </cell>
          <cell r="E2286" t="str">
            <v>SISQUOC</v>
          </cell>
        </row>
        <row r="2287">
          <cell r="C2287" t="e">
            <v>#VALUE!</v>
          </cell>
          <cell r="E2287" t="str">
            <v>SISQUOC</v>
          </cell>
        </row>
        <row r="2288">
          <cell r="C2288" t="str">
            <v>HARDING</v>
          </cell>
          <cell r="E2288" t="str">
            <v>SISQUOC</v>
          </cell>
        </row>
        <row r="2289">
          <cell r="C2289" t="str">
            <v>MONTE RIO</v>
          </cell>
          <cell r="E2289" t="str">
            <v>SISQUOC</v>
          </cell>
        </row>
        <row r="2290">
          <cell r="C2290" t="str">
            <v>MONTE RIO</v>
          </cell>
          <cell r="E2290" t="str">
            <v>SISQUOC</v>
          </cell>
        </row>
        <row r="2291">
          <cell r="C2291" t="str">
            <v>PARKWAY</v>
          </cell>
          <cell r="E2291" t="str">
            <v>SISQUOC</v>
          </cell>
        </row>
        <row r="2292">
          <cell r="C2292" t="str">
            <v>PARKWAY</v>
          </cell>
          <cell r="E2292" t="str">
            <v>SISQUOC</v>
          </cell>
        </row>
        <row r="2293">
          <cell r="C2293" t="str">
            <v>PARKWAY</v>
          </cell>
          <cell r="E2293" t="str">
            <v>SISQUOC</v>
          </cell>
        </row>
        <row r="2294">
          <cell r="C2294" t="str">
            <v>PARKWAY</v>
          </cell>
          <cell r="E2294" t="str">
            <v>SISQUOC</v>
          </cell>
        </row>
        <row r="2295">
          <cell r="C2295" t="str">
            <v>PARKWAY</v>
          </cell>
          <cell r="E2295" t="str">
            <v>DIVIDE</v>
          </cell>
        </row>
        <row r="2296">
          <cell r="C2296" t="str">
            <v>RENFRO</v>
          </cell>
          <cell r="E2296" t="str">
            <v>DIVIDE</v>
          </cell>
        </row>
        <row r="2297">
          <cell r="C2297" t="str">
            <v>FMC</v>
          </cell>
          <cell r="E2297" t="str">
            <v>DIVIDE</v>
          </cell>
        </row>
        <row r="2298">
          <cell r="C2298" t="str">
            <v>FMC</v>
          </cell>
          <cell r="E2298" t="str">
            <v>DIVIDE</v>
          </cell>
        </row>
        <row r="2299">
          <cell r="C2299" t="str">
            <v>FMC</v>
          </cell>
          <cell r="E2299" t="str">
            <v>DIVIDE</v>
          </cell>
        </row>
        <row r="2300">
          <cell r="C2300" t="str">
            <v>FMC</v>
          </cell>
          <cell r="E2300" t="str">
            <v>DIVIDE</v>
          </cell>
        </row>
        <row r="2301">
          <cell r="C2301" t="str">
            <v>VASONA</v>
          </cell>
          <cell r="E2301" t="str">
            <v>DIVIDE</v>
          </cell>
        </row>
        <row r="2302">
          <cell r="C2302" t="str">
            <v>VASONA</v>
          </cell>
          <cell r="E2302" t="str">
            <v>DIVIDE</v>
          </cell>
        </row>
        <row r="2303">
          <cell r="C2303" t="str">
            <v>VASONA</v>
          </cell>
          <cell r="E2303" t="str">
            <v>DIVIDE</v>
          </cell>
        </row>
        <row r="2304">
          <cell r="C2304" t="str">
            <v>VASONA</v>
          </cell>
          <cell r="E2304" t="str">
            <v>GOLDTREE</v>
          </cell>
        </row>
        <row r="2305">
          <cell r="C2305" t="str">
            <v>VASONA</v>
          </cell>
          <cell r="E2305" t="str">
            <v>GOLDTREE</v>
          </cell>
        </row>
        <row r="2306">
          <cell r="C2306" t="str">
            <v>VASONA</v>
          </cell>
          <cell r="E2306" t="str">
            <v>GOLDTREE</v>
          </cell>
        </row>
        <row r="2307">
          <cell r="C2307" t="str">
            <v>VASONA</v>
          </cell>
          <cell r="E2307" t="str">
            <v>GOLDTREE</v>
          </cell>
        </row>
        <row r="2308">
          <cell r="C2308" t="e">
            <v>#VALUE!</v>
          </cell>
          <cell r="E2308" t="str">
            <v>GOLDTREE</v>
          </cell>
        </row>
        <row r="2309">
          <cell r="C2309" t="str">
            <v>EAST STOCKTON</v>
          </cell>
          <cell r="E2309" t="str">
            <v>GOLDTREE</v>
          </cell>
        </row>
        <row r="2310">
          <cell r="C2310" t="str">
            <v>OAKLAND D</v>
          </cell>
          <cell r="E2310" t="str">
            <v>GOLDTREE</v>
          </cell>
        </row>
        <row r="2311">
          <cell r="C2311" t="str">
            <v>OAKLAND D</v>
          </cell>
          <cell r="E2311" t="str">
            <v>GOLDTREE</v>
          </cell>
        </row>
        <row r="2312">
          <cell r="C2312" t="str">
            <v>OAKLAND D</v>
          </cell>
          <cell r="E2312" t="str">
            <v>GOLDTREE</v>
          </cell>
        </row>
        <row r="2313">
          <cell r="C2313" t="str">
            <v>OAKLAND D</v>
          </cell>
          <cell r="E2313" t="str">
            <v>GOLDTREE</v>
          </cell>
        </row>
        <row r="2314">
          <cell r="C2314" t="str">
            <v>OAKLAND D</v>
          </cell>
          <cell r="E2314" t="str">
            <v>GOLDTREE</v>
          </cell>
        </row>
        <row r="2315">
          <cell r="C2315" t="str">
            <v>OAKLAND D</v>
          </cell>
          <cell r="E2315" t="str">
            <v>GOLDTREE</v>
          </cell>
        </row>
        <row r="2316">
          <cell r="C2316" t="str">
            <v>OAKLAND D</v>
          </cell>
          <cell r="E2316" t="str">
            <v>SANTA ROSA A</v>
          </cell>
        </row>
        <row r="2317">
          <cell r="C2317" t="str">
            <v>OAKLAND D</v>
          </cell>
          <cell r="E2317" t="str">
            <v>DIAMOND SPRINGS</v>
          </cell>
        </row>
        <row r="2318">
          <cell r="C2318" t="str">
            <v>OAKLAND D</v>
          </cell>
          <cell r="E2318" t="str">
            <v>OLIVEHURST</v>
          </cell>
        </row>
        <row r="2319">
          <cell r="C2319" t="str">
            <v>OAKLAND D</v>
          </cell>
          <cell r="E2319" t="str">
            <v>CAYUCOS</v>
          </cell>
        </row>
        <row r="2320">
          <cell r="C2320" t="str">
            <v>BONITA</v>
          </cell>
          <cell r="E2320" t="str">
            <v>CAYUCOS</v>
          </cell>
        </row>
        <row r="2321">
          <cell r="C2321" t="str">
            <v>BONITA</v>
          </cell>
          <cell r="E2321" t="str">
            <v>CAYUCOS</v>
          </cell>
        </row>
        <row r="2322">
          <cell r="C2322" t="str">
            <v>BONITA</v>
          </cell>
          <cell r="E2322" t="str">
            <v>CAYUCOS</v>
          </cell>
        </row>
        <row r="2323">
          <cell r="C2323" t="str">
            <v>RIVER OAKS</v>
          </cell>
          <cell r="E2323" t="str">
            <v>CAYUCOS</v>
          </cell>
        </row>
        <row r="2324">
          <cell r="C2324" t="str">
            <v>CARBONA</v>
          </cell>
          <cell r="E2324" t="str">
            <v>CAYUCOS</v>
          </cell>
        </row>
        <row r="2325">
          <cell r="C2325" t="e">
            <v>#VALUE!</v>
          </cell>
          <cell r="E2325" t="str">
            <v>CAYUCOS</v>
          </cell>
        </row>
        <row r="2326">
          <cell r="C2326" t="e">
            <v>#VALUE!</v>
          </cell>
          <cell r="E2326" t="str">
            <v>CAYUCOS</v>
          </cell>
        </row>
        <row r="2327">
          <cell r="C2327" t="e">
            <v>#VALUE!</v>
          </cell>
          <cell r="E2327" t="str">
            <v>CAYUCOS</v>
          </cell>
        </row>
        <row r="2328">
          <cell r="C2328" t="e">
            <v>#VALUE!</v>
          </cell>
          <cell r="E2328" t="str">
            <v>CHOLAME</v>
          </cell>
        </row>
        <row r="2329">
          <cell r="C2329" t="str">
            <v>OAKLAND K (CLAREMONT)</v>
          </cell>
          <cell r="E2329" t="str">
            <v>CHOLAME</v>
          </cell>
        </row>
        <row r="2330">
          <cell r="C2330" t="str">
            <v>SAN FRAN E</v>
          </cell>
          <cell r="E2330" t="str">
            <v>CHOLAME</v>
          </cell>
        </row>
        <row r="2331">
          <cell r="C2331" t="str">
            <v>SAN FRAN E</v>
          </cell>
          <cell r="E2331" t="str">
            <v>CHOLAME</v>
          </cell>
        </row>
        <row r="2332">
          <cell r="C2332" t="str">
            <v>SAN FRAN E</v>
          </cell>
          <cell r="E2332" t="str">
            <v>BRITTON</v>
          </cell>
        </row>
        <row r="2333">
          <cell r="C2333" t="str">
            <v>SAN FRAN E</v>
          </cell>
          <cell r="E2333" t="str">
            <v>BRITTON</v>
          </cell>
        </row>
        <row r="2334">
          <cell r="C2334" t="str">
            <v>SAN FRAN E</v>
          </cell>
          <cell r="E2334" t="str">
            <v>BRITTON</v>
          </cell>
        </row>
        <row r="2335">
          <cell r="C2335" t="str">
            <v>SAN FRAN E</v>
          </cell>
          <cell r="E2335" t="str">
            <v>BRITTON</v>
          </cell>
        </row>
        <row r="2336">
          <cell r="C2336" t="str">
            <v>SAN FRAN E</v>
          </cell>
          <cell r="E2336" t="str">
            <v>BRITTON</v>
          </cell>
        </row>
        <row r="2337">
          <cell r="C2337" t="str">
            <v>SAN FRAN E</v>
          </cell>
          <cell r="E2337" t="str">
            <v>BRITTON</v>
          </cell>
        </row>
        <row r="2338">
          <cell r="C2338" t="str">
            <v>SAN FRAN E</v>
          </cell>
          <cell r="E2338" t="str">
            <v>BRITTON</v>
          </cell>
        </row>
        <row r="2339">
          <cell r="C2339" t="str">
            <v>SAN FRAN E</v>
          </cell>
          <cell r="E2339" t="str">
            <v>BRITTON</v>
          </cell>
        </row>
        <row r="2340">
          <cell r="C2340" t="str">
            <v>SAN FRAN E</v>
          </cell>
          <cell r="E2340" t="str">
            <v>BRITTON</v>
          </cell>
        </row>
        <row r="2341">
          <cell r="C2341" t="str">
            <v>SAN FRAN E</v>
          </cell>
          <cell r="E2341" t="str">
            <v>BRITTON</v>
          </cell>
        </row>
        <row r="2342">
          <cell r="C2342" t="str">
            <v>SAN FRAN E</v>
          </cell>
          <cell r="E2342" t="str">
            <v>BRITTON</v>
          </cell>
        </row>
        <row r="2343">
          <cell r="C2343" t="str">
            <v>SAN FRAN E</v>
          </cell>
          <cell r="E2343" t="str">
            <v>BRITTON</v>
          </cell>
        </row>
        <row r="2344">
          <cell r="C2344" t="str">
            <v>SAN FRAN E</v>
          </cell>
          <cell r="E2344" t="str">
            <v>BRITTON</v>
          </cell>
        </row>
        <row r="2345">
          <cell r="C2345" t="str">
            <v>SAN FRAN E</v>
          </cell>
          <cell r="E2345" t="str">
            <v>BRITTON</v>
          </cell>
        </row>
        <row r="2346">
          <cell r="C2346" t="str">
            <v>SAN FRAN E</v>
          </cell>
          <cell r="E2346" t="str">
            <v>BRITTON</v>
          </cell>
        </row>
        <row r="2347">
          <cell r="C2347" t="str">
            <v>SAN FRAN E</v>
          </cell>
          <cell r="E2347" t="str">
            <v>BRITTON</v>
          </cell>
        </row>
        <row r="2348">
          <cell r="C2348" t="str">
            <v>BIG BASIN</v>
          </cell>
          <cell r="E2348" t="str">
            <v>BRITTON</v>
          </cell>
        </row>
        <row r="2349">
          <cell r="C2349" t="str">
            <v>BIG BASIN</v>
          </cell>
          <cell r="E2349" t="str">
            <v>BRITTON</v>
          </cell>
        </row>
        <row r="2350">
          <cell r="C2350" t="str">
            <v>HARRIS</v>
          </cell>
          <cell r="E2350" t="str">
            <v>BRITTON</v>
          </cell>
        </row>
        <row r="2351">
          <cell r="C2351" t="str">
            <v>NORTECH</v>
          </cell>
          <cell r="E2351" t="str">
            <v>BRITTON</v>
          </cell>
        </row>
        <row r="2352">
          <cell r="C2352" t="str">
            <v>NORTECH</v>
          </cell>
          <cell r="E2352" t="str">
            <v>BRITTON</v>
          </cell>
        </row>
        <row r="2353">
          <cell r="C2353" t="str">
            <v>NORTECH</v>
          </cell>
          <cell r="E2353" t="str">
            <v>BRITTON</v>
          </cell>
        </row>
        <row r="2354">
          <cell r="C2354" t="str">
            <v>NORTECH</v>
          </cell>
          <cell r="E2354" t="str">
            <v>BRITTON</v>
          </cell>
        </row>
        <row r="2355">
          <cell r="C2355" t="str">
            <v>NORTECH</v>
          </cell>
          <cell r="E2355" t="str">
            <v>BRITTON</v>
          </cell>
        </row>
        <row r="2356">
          <cell r="C2356" t="str">
            <v>NORTECH</v>
          </cell>
          <cell r="E2356" t="str">
            <v>BRITTON</v>
          </cell>
        </row>
        <row r="2357">
          <cell r="C2357" t="str">
            <v>NORTECH</v>
          </cell>
          <cell r="E2357" t="str">
            <v>BRITTON</v>
          </cell>
        </row>
        <row r="2358">
          <cell r="C2358" t="str">
            <v>NORTECH</v>
          </cell>
          <cell r="E2358" t="str">
            <v>BRITTON</v>
          </cell>
        </row>
        <row r="2359">
          <cell r="C2359" t="str">
            <v>MANTECA</v>
          </cell>
          <cell r="E2359" t="str">
            <v>BRITTON</v>
          </cell>
        </row>
        <row r="2360">
          <cell r="C2360" t="str">
            <v>STOREY</v>
          </cell>
          <cell r="E2360" t="str">
            <v>BRITTON</v>
          </cell>
        </row>
        <row r="2361">
          <cell r="C2361" t="str">
            <v>HIGGINS</v>
          </cell>
          <cell r="E2361" t="str">
            <v>BRITTON</v>
          </cell>
        </row>
        <row r="2362">
          <cell r="C2362" t="str">
            <v>MANTECA</v>
          </cell>
          <cell r="E2362" t="str">
            <v>BRITTON</v>
          </cell>
        </row>
        <row r="2363">
          <cell r="C2363" t="str">
            <v>MOSHER</v>
          </cell>
          <cell r="E2363" t="str">
            <v>BRITTON</v>
          </cell>
        </row>
        <row r="2364">
          <cell r="C2364" t="str">
            <v>MOSHER</v>
          </cell>
          <cell r="E2364" t="str">
            <v>BRITTON</v>
          </cell>
        </row>
        <row r="2365">
          <cell r="C2365" t="str">
            <v>PLEASANT GROVE</v>
          </cell>
          <cell r="E2365" t="str">
            <v>BRITTON</v>
          </cell>
        </row>
        <row r="2366">
          <cell r="C2366" t="str">
            <v>LOCKEFORD</v>
          </cell>
          <cell r="E2366" t="str">
            <v>BRITTON</v>
          </cell>
        </row>
        <row r="2367">
          <cell r="C2367" t="str">
            <v>PLEASANT GROVE</v>
          </cell>
          <cell r="E2367" t="str">
            <v>BRITTON</v>
          </cell>
        </row>
        <row r="2368">
          <cell r="C2368" t="str">
            <v>PLEASANT GROVE</v>
          </cell>
          <cell r="E2368" t="str">
            <v>BRITTON</v>
          </cell>
        </row>
        <row r="2369">
          <cell r="C2369" t="str">
            <v>PASO ROBLES</v>
          </cell>
          <cell r="E2369" t="str">
            <v>BRITTON</v>
          </cell>
        </row>
        <row r="2370">
          <cell r="C2370" t="str">
            <v>SISQUOC</v>
          </cell>
          <cell r="E2370" t="str">
            <v>BRITTON</v>
          </cell>
        </row>
        <row r="2371">
          <cell r="C2371" t="str">
            <v>OLD KEARNEY</v>
          </cell>
          <cell r="E2371" t="str">
            <v>BRITTON</v>
          </cell>
        </row>
        <row r="2372">
          <cell r="C2372" t="str">
            <v>CALIFORNIA AVE</v>
          </cell>
          <cell r="E2372" t="str">
            <v>BRITTON</v>
          </cell>
        </row>
        <row r="2373">
          <cell r="C2373" t="str">
            <v>SWIFT</v>
          </cell>
          <cell r="E2373" t="str">
            <v>BRITTON</v>
          </cell>
        </row>
        <row r="2374">
          <cell r="C2374" t="str">
            <v>SWIFT</v>
          </cell>
          <cell r="E2374" t="str">
            <v>BRITTON</v>
          </cell>
        </row>
        <row r="2375">
          <cell r="C2375" t="str">
            <v>JAMESON</v>
          </cell>
          <cell r="E2375" t="str">
            <v>BRITTON</v>
          </cell>
        </row>
        <row r="2376">
          <cell r="C2376" t="str">
            <v>GLENWOOD</v>
          </cell>
          <cell r="E2376" t="str">
            <v>BRITTON</v>
          </cell>
        </row>
        <row r="2377">
          <cell r="C2377" t="str">
            <v>GLENWOOD</v>
          </cell>
          <cell r="E2377" t="str">
            <v>BRITTON</v>
          </cell>
        </row>
        <row r="2378">
          <cell r="C2378" t="str">
            <v>REDWOOD CITY</v>
          </cell>
          <cell r="E2378" t="str">
            <v>BRITTON</v>
          </cell>
        </row>
        <row r="2379">
          <cell r="C2379" t="str">
            <v>SONOMA A</v>
          </cell>
          <cell r="E2379" t="str">
            <v>BRITTON</v>
          </cell>
        </row>
        <row r="2380">
          <cell r="C2380" t="str">
            <v>SAN FRAN Z (EMBARCADERO)</v>
          </cell>
          <cell r="E2380" t="str">
            <v>BRITTON</v>
          </cell>
        </row>
        <row r="2381">
          <cell r="C2381" t="str">
            <v>SAN FRAN Z (EMBARCADERO)</v>
          </cell>
          <cell r="E2381" t="str">
            <v>BRITTON</v>
          </cell>
        </row>
        <row r="2382">
          <cell r="C2382" t="str">
            <v>SAN FRAN Z (EMBARCADERO)</v>
          </cell>
          <cell r="E2382" t="str">
            <v>BRITTON</v>
          </cell>
        </row>
        <row r="2383">
          <cell r="C2383" t="str">
            <v>SAN FRAN Z (EMBARCADERO)</v>
          </cell>
          <cell r="E2383" t="str">
            <v>BRITTON</v>
          </cell>
        </row>
        <row r="2384">
          <cell r="C2384" t="str">
            <v>SAN FRAN Z (EMBARCADERO)</v>
          </cell>
          <cell r="E2384" t="str">
            <v>BRITTON</v>
          </cell>
        </row>
        <row r="2385">
          <cell r="C2385" t="str">
            <v>SAN FRAN Z (EMBARCADERO)</v>
          </cell>
          <cell r="E2385" t="str">
            <v>BRITTON</v>
          </cell>
        </row>
        <row r="2386">
          <cell r="C2386" t="str">
            <v>SAN FRAN Z (EMBARCADERO)</v>
          </cell>
          <cell r="E2386" t="str">
            <v>BRITTON</v>
          </cell>
        </row>
        <row r="2387">
          <cell r="C2387" t="str">
            <v>SAN FRAN Z (EMBARCADERO)</v>
          </cell>
          <cell r="E2387" t="str">
            <v>BRITTON</v>
          </cell>
        </row>
        <row r="2388">
          <cell r="C2388" t="str">
            <v>SAN FRAN Z (EMBARCADERO)</v>
          </cell>
          <cell r="E2388" t="str">
            <v>BRITTON</v>
          </cell>
        </row>
        <row r="2389">
          <cell r="C2389" t="str">
            <v>SAN FRAN Z (EMBARCADERO)</v>
          </cell>
          <cell r="E2389" t="str">
            <v>BRITTON</v>
          </cell>
        </row>
        <row r="2390">
          <cell r="C2390" t="str">
            <v>SAN FRAN Z (EMBARCADERO)</v>
          </cell>
          <cell r="E2390" t="str">
            <v>BRITTON</v>
          </cell>
        </row>
        <row r="2391">
          <cell r="C2391" t="str">
            <v>SAN FRAN Z (EMBARCADERO)</v>
          </cell>
          <cell r="E2391" t="str">
            <v>BRITTON</v>
          </cell>
        </row>
        <row r="2392">
          <cell r="C2392" t="str">
            <v>SAN FRAN Z (EMBARCADERO)</v>
          </cell>
          <cell r="E2392" t="str">
            <v>BRITTON</v>
          </cell>
        </row>
        <row r="2393">
          <cell r="C2393" t="str">
            <v>SAN FRAN Z (EMBARCADERO)</v>
          </cell>
          <cell r="E2393" t="str">
            <v>BRITTON</v>
          </cell>
        </row>
        <row r="2394">
          <cell r="C2394" t="str">
            <v>SAN FRAN Z (EMBARCADERO)</v>
          </cell>
          <cell r="E2394" t="str">
            <v>OLIVEHURST</v>
          </cell>
        </row>
        <row r="2395">
          <cell r="C2395" t="str">
            <v>SAN FRAN Z (EMBARCADERO)</v>
          </cell>
          <cell r="E2395" t="str">
            <v>OLETA</v>
          </cell>
        </row>
        <row r="2396">
          <cell r="C2396" t="str">
            <v>SAN FRAN Z (EMBARCADERO)</v>
          </cell>
          <cell r="E2396" t="str">
            <v>WATERLOO</v>
          </cell>
        </row>
        <row r="2397">
          <cell r="C2397" t="str">
            <v>SAN FRAN Z (EMBARCADERO)</v>
          </cell>
          <cell r="E2397" t="str">
            <v>EL PATIO</v>
          </cell>
        </row>
        <row r="2398">
          <cell r="C2398" t="str">
            <v>SAN FRAN Z (EMBARCADERO)</v>
          </cell>
          <cell r="E2398" t="str">
            <v>EL PATIO</v>
          </cell>
        </row>
        <row r="2399">
          <cell r="C2399" t="str">
            <v>SAN FRAN Z (EMBARCADERO)</v>
          </cell>
          <cell r="E2399" t="str">
            <v>EL PATIO</v>
          </cell>
        </row>
        <row r="2400">
          <cell r="C2400" t="str">
            <v>SAN FRAN Z (EMBARCADERO)</v>
          </cell>
          <cell r="E2400" t="str">
            <v>EL PATIO</v>
          </cell>
        </row>
        <row r="2401">
          <cell r="C2401" t="str">
            <v>SAN FRAN Z (EMBARCADERO)</v>
          </cell>
          <cell r="E2401" t="str">
            <v>EL PATIO</v>
          </cell>
        </row>
        <row r="2402">
          <cell r="C2402" t="str">
            <v>SAN FRAN Z (EMBARCADERO)</v>
          </cell>
          <cell r="E2402" t="str">
            <v>EL PATIO</v>
          </cell>
        </row>
        <row r="2403">
          <cell r="C2403" t="str">
            <v>SAN FRAN Z (EMBARCADERO)</v>
          </cell>
          <cell r="E2403" t="str">
            <v>EL PATIO</v>
          </cell>
        </row>
        <row r="2404">
          <cell r="C2404" t="str">
            <v>SAN FRAN Z (EMBARCADERO)</v>
          </cell>
          <cell r="E2404" t="str">
            <v>EL PATIO</v>
          </cell>
        </row>
        <row r="2405">
          <cell r="C2405" t="str">
            <v>SAN FRAN Z (EMBARCADERO)</v>
          </cell>
          <cell r="E2405" t="str">
            <v>EL PATIO</v>
          </cell>
        </row>
        <row r="2406">
          <cell r="C2406" t="str">
            <v>SAN FRAN Z (EMBARCADERO)</v>
          </cell>
          <cell r="E2406" t="str">
            <v>EL PATIO</v>
          </cell>
        </row>
        <row r="2407">
          <cell r="C2407" t="str">
            <v>SAN FRAN Z (EMBARCADERO)</v>
          </cell>
          <cell r="E2407" t="str">
            <v>EL PATIO</v>
          </cell>
        </row>
        <row r="2408">
          <cell r="C2408" t="str">
            <v>SONOMA A</v>
          </cell>
          <cell r="E2408" t="str">
            <v>EL PATIO</v>
          </cell>
        </row>
        <row r="2409">
          <cell r="C2409" t="str">
            <v>BASALT</v>
          </cell>
          <cell r="E2409" t="str">
            <v>EL PATIO</v>
          </cell>
        </row>
        <row r="2410">
          <cell r="C2410" t="str">
            <v>MORAGA</v>
          </cell>
          <cell r="E2410" t="str">
            <v>EL PATIO</v>
          </cell>
        </row>
        <row r="2411">
          <cell r="C2411" t="str">
            <v>IGNACIO</v>
          </cell>
          <cell r="E2411" t="str">
            <v>EL PATIO</v>
          </cell>
        </row>
        <row r="2412">
          <cell r="C2412" t="str">
            <v>PINEDALE</v>
          </cell>
          <cell r="E2412" t="str">
            <v>EL PATIO</v>
          </cell>
        </row>
        <row r="2413">
          <cell r="C2413" t="str">
            <v>PINEDALE</v>
          </cell>
          <cell r="E2413" t="str">
            <v>EL PATIO</v>
          </cell>
        </row>
        <row r="2414">
          <cell r="C2414" t="str">
            <v>PINEDALE</v>
          </cell>
          <cell r="E2414" t="str">
            <v>EL PATIO</v>
          </cell>
        </row>
        <row r="2415">
          <cell r="C2415" t="str">
            <v>PINEDALE</v>
          </cell>
          <cell r="E2415" t="str">
            <v>EL PATIO</v>
          </cell>
        </row>
        <row r="2416">
          <cell r="C2416" t="str">
            <v>PINEDALE</v>
          </cell>
          <cell r="E2416" t="str">
            <v>EL PATIO</v>
          </cell>
        </row>
        <row r="2417">
          <cell r="C2417" t="str">
            <v>PINEDALE</v>
          </cell>
          <cell r="E2417" t="str">
            <v>EL PATIO</v>
          </cell>
        </row>
        <row r="2418">
          <cell r="C2418" t="str">
            <v>BELMONT</v>
          </cell>
          <cell r="E2418" t="str">
            <v>EL PATIO</v>
          </cell>
        </row>
        <row r="2419">
          <cell r="C2419" t="str">
            <v>BAY MEADOWS</v>
          </cell>
          <cell r="E2419" t="str">
            <v>EL PATIO</v>
          </cell>
        </row>
        <row r="2420">
          <cell r="C2420" t="str">
            <v>MOUNTAIN VIEW</v>
          </cell>
          <cell r="E2420" t="str">
            <v>EL PATIO</v>
          </cell>
        </row>
        <row r="2421">
          <cell r="C2421" t="str">
            <v>CHOWCHILLA</v>
          </cell>
          <cell r="E2421" t="str">
            <v>EL PATIO</v>
          </cell>
        </row>
        <row r="2422">
          <cell r="C2422" t="str">
            <v>SAN FRAN L</v>
          </cell>
          <cell r="E2422" t="str">
            <v>EL PATIO</v>
          </cell>
        </row>
        <row r="2423">
          <cell r="C2423" t="str">
            <v>SAN FRAN L</v>
          </cell>
          <cell r="E2423" t="str">
            <v>EL PATIO</v>
          </cell>
        </row>
        <row r="2424">
          <cell r="C2424" t="str">
            <v>SAN FRAN L</v>
          </cell>
          <cell r="E2424" t="str">
            <v>EL PATIO</v>
          </cell>
        </row>
        <row r="2425">
          <cell r="C2425" t="str">
            <v>SAN FRAN L</v>
          </cell>
          <cell r="E2425" t="str">
            <v>EL PATIO</v>
          </cell>
        </row>
        <row r="2426">
          <cell r="C2426" t="str">
            <v>SAN FRAN L</v>
          </cell>
          <cell r="E2426" t="str">
            <v>EL PATIO</v>
          </cell>
        </row>
        <row r="2427">
          <cell r="C2427" t="str">
            <v>SAN FRAN L</v>
          </cell>
          <cell r="E2427" t="str">
            <v>EL PATIO</v>
          </cell>
        </row>
        <row r="2428">
          <cell r="C2428" t="str">
            <v>SAN FRAN L</v>
          </cell>
          <cell r="E2428" t="str">
            <v>EL PATIO</v>
          </cell>
        </row>
        <row r="2429">
          <cell r="C2429" t="str">
            <v>SAN FRAN L</v>
          </cell>
          <cell r="E2429" t="str">
            <v>EL PATIO</v>
          </cell>
        </row>
        <row r="2430">
          <cell r="C2430" t="str">
            <v>SAN FRAN L</v>
          </cell>
          <cell r="E2430" t="str">
            <v>EL PATIO</v>
          </cell>
        </row>
        <row r="2431">
          <cell r="C2431" t="str">
            <v>SAN FRAN L</v>
          </cell>
          <cell r="E2431" t="str">
            <v>EL PATIO</v>
          </cell>
        </row>
        <row r="2432">
          <cell r="C2432" t="str">
            <v>SAN FRAN L</v>
          </cell>
          <cell r="E2432" t="str">
            <v>EL PATIO</v>
          </cell>
        </row>
        <row r="2433">
          <cell r="C2433" t="str">
            <v>SAN FRAN L</v>
          </cell>
          <cell r="E2433" t="str">
            <v>EL PATIO</v>
          </cell>
        </row>
        <row r="2434">
          <cell r="C2434" t="str">
            <v>SAN FRAN L</v>
          </cell>
          <cell r="E2434" t="str">
            <v>EL PATIO</v>
          </cell>
        </row>
        <row r="2435">
          <cell r="C2435" t="str">
            <v>SAN FRAN L</v>
          </cell>
          <cell r="E2435" t="str">
            <v>EL PATIO</v>
          </cell>
        </row>
        <row r="2436">
          <cell r="C2436" t="str">
            <v>SAN FRAN L</v>
          </cell>
          <cell r="E2436" t="str">
            <v>EL PATIO</v>
          </cell>
        </row>
        <row r="2437">
          <cell r="C2437" t="str">
            <v>SAN FRAN L</v>
          </cell>
          <cell r="E2437" t="str">
            <v>EL PATIO</v>
          </cell>
        </row>
        <row r="2438">
          <cell r="C2438" t="str">
            <v>SAN FRAN K</v>
          </cell>
          <cell r="E2438" t="str">
            <v>EL PATIO</v>
          </cell>
        </row>
        <row r="2439">
          <cell r="C2439" t="str">
            <v>SAN FRAN K</v>
          </cell>
          <cell r="E2439" t="str">
            <v>EL PATIO</v>
          </cell>
        </row>
        <row r="2440">
          <cell r="C2440" t="str">
            <v>SAN FRAN K</v>
          </cell>
          <cell r="E2440" t="str">
            <v>EL PATIO</v>
          </cell>
        </row>
        <row r="2441">
          <cell r="C2441" t="str">
            <v>SAN FRAN K</v>
          </cell>
          <cell r="E2441" t="str">
            <v>EL PATIO</v>
          </cell>
        </row>
        <row r="2442">
          <cell r="C2442" t="str">
            <v>SAN FRAN K</v>
          </cell>
          <cell r="E2442" t="str">
            <v>EL PATIO</v>
          </cell>
        </row>
        <row r="2443">
          <cell r="C2443" t="str">
            <v>SAN FRAN K</v>
          </cell>
          <cell r="E2443" t="str">
            <v>EL PATIO</v>
          </cell>
        </row>
        <row r="2444">
          <cell r="C2444" t="str">
            <v>SAN FRAN K</v>
          </cell>
          <cell r="E2444" t="str">
            <v>EL PATIO</v>
          </cell>
        </row>
        <row r="2445">
          <cell r="C2445" t="str">
            <v>SAN FRAN K</v>
          </cell>
          <cell r="E2445" t="str">
            <v>EL PATIO</v>
          </cell>
        </row>
        <row r="2446">
          <cell r="C2446" t="str">
            <v>SAN FRAN K</v>
          </cell>
          <cell r="E2446" t="str">
            <v>EL PATIO</v>
          </cell>
        </row>
        <row r="2447">
          <cell r="C2447" t="str">
            <v>SAN FRAN K</v>
          </cell>
          <cell r="E2447" t="str">
            <v>EL PATIO</v>
          </cell>
        </row>
        <row r="2448">
          <cell r="C2448" t="str">
            <v>SAN FRAN K</v>
          </cell>
          <cell r="E2448" t="str">
            <v>EL PATIO</v>
          </cell>
        </row>
        <row r="2449">
          <cell r="C2449" t="str">
            <v>SAN FRAN K</v>
          </cell>
          <cell r="E2449" t="str">
            <v>EL PATIO</v>
          </cell>
        </row>
        <row r="2450">
          <cell r="C2450" t="str">
            <v>SAN FRAN K</v>
          </cell>
          <cell r="E2450" t="str">
            <v>EL PATIO</v>
          </cell>
        </row>
        <row r="2451">
          <cell r="C2451" t="str">
            <v>SAN FRAN K</v>
          </cell>
          <cell r="E2451" t="str">
            <v>EL PATIO</v>
          </cell>
        </row>
        <row r="2452">
          <cell r="C2452" t="str">
            <v>SAN FRAN K</v>
          </cell>
          <cell r="E2452" t="str">
            <v>EL PATIO</v>
          </cell>
        </row>
        <row r="2453">
          <cell r="C2453" t="str">
            <v>OAKLAND D</v>
          </cell>
          <cell r="E2453" t="str">
            <v>EL PATIO</v>
          </cell>
        </row>
        <row r="2454">
          <cell r="C2454" t="str">
            <v>OAKLAND J</v>
          </cell>
          <cell r="E2454" t="str">
            <v>EL PATIO</v>
          </cell>
        </row>
        <row r="2455">
          <cell r="C2455" t="str">
            <v>OAKLAND J</v>
          </cell>
          <cell r="E2455" t="str">
            <v>EL PATIO</v>
          </cell>
        </row>
        <row r="2456">
          <cell r="C2456" t="str">
            <v>MT EDEN</v>
          </cell>
          <cell r="E2456" t="str">
            <v>EL PATIO</v>
          </cell>
        </row>
        <row r="2457">
          <cell r="C2457" t="str">
            <v>MT EDEN</v>
          </cell>
          <cell r="E2457" t="str">
            <v>EL PATIO</v>
          </cell>
        </row>
        <row r="2458">
          <cell r="C2458" t="str">
            <v>CORNING</v>
          </cell>
          <cell r="E2458" t="str">
            <v>LAWRENCE</v>
          </cell>
        </row>
        <row r="2459">
          <cell r="C2459" t="str">
            <v>CORNING</v>
          </cell>
          <cell r="E2459" t="str">
            <v>LAWRENCE</v>
          </cell>
        </row>
        <row r="2460">
          <cell r="C2460" t="str">
            <v>CORNING</v>
          </cell>
          <cell r="E2460" t="str">
            <v>LAWRENCE</v>
          </cell>
        </row>
        <row r="2461">
          <cell r="C2461" t="str">
            <v>PEACHTON</v>
          </cell>
          <cell r="E2461" t="str">
            <v>LAWRENCE</v>
          </cell>
        </row>
        <row r="2462">
          <cell r="C2462" t="str">
            <v>FAIRVIEW</v>
          </cell>
          <cell r="E2462" t="str">
            <v>LAWRENCE</v>
          </cell>
        </row>
        <row r="2463">
          <cell r="C2463" t="str">
            <v>MORAGA</v>
          </cell>
          <cell r="E2463" t="str">
            <v>LAWRENCE</v>
          </cell>
        </row>
        <row r="2464">
          <cell r="C2464" t="str">
            <v>EDES</v>
          </cell>
          <cell r="E2464" t="str">
            <v>LAWRENCE</v>
          </cell>
        </row>
        <row r="2465">
          <cell r="C2465" t="str">
            <v>SAN FRAN Z (EMBARCADERO)</v>
          </cell>
          <cell r="E2465" t="str">
            <v>LAWRENCE</v>
          </cell>
        </row>
        <row r="2466">
          <cell r="C2466" t="str">
            <v>SAN FRAN Z (EMBARCADERO)</v>
          </cell>
          <cell r="E2466" t="str">
            <v>LAWRENCE</v>
          </cell>
        </row>
        <row r="2467">
          <cell r="C2467" t="str">
            <v>MILPITAS</v>
          </cell>
          <cell r="E2467" t="str">
            <v>LAWRENCE</v>
          </cell>
        </row>
        <row r="2468">
          <cell r="C2468" t="str">
            <v>SAN JOAQUIN</v>
          </cell>
          <cell r="E2468" t="str">
            <v>LAWRENCE</v>
          </cell>
        </row>
        <row r="2469">
          <cell r="C2469" t="str">
            <v>MILPITAS</v>
          </cell>
          <cell r="E2469" t="str">
            <v>LAWRENCE</v>
          </cell>
        </row>
        <row r="2470">
          <cell r="C2470" t="str">
            <v>MILPITAS</v>
          </cell>
          <cell r="E2470" t="str">
            <v>LAWRENCE</v>
          </cell>
        </row>
        <row r="2471">
          <cell r="C2471" t="str">
            <v>MORAGA</v>
          </cell>
          <cell r="E2471" t="str">
            <v>LAWRENCE</v>
          </cell>
        </row>
        <row r="2472">
          <cell r="C2472" t="str">
            <v>SAN RAMON</v>
          </cell>
          <cell r="E2472" t="str">
            <v>LAWRENCE</v>
          </cell>
        </row>
        <row r="2473">
          <cell r="C2473" t="str">
            <v>GARBERVILLE</v>
          </cell>
          <cell r="E2473" t="str">
            <v>LAWRENCE</v>
          </cell>
        </row>
        <row r="2474">
          <cell r="C2474" t="str">
            <v>GARBERVILLE</v>
          </cell>
          <cell r="E2474" t="str">
            <v>LAWRENCE</v>
          </cell>
        </row>
        <row r="2475">
          <cell r="C2475" t="str">
            <v>CORONA</v>
          </cell>
          <cell r="E2475" t="str">
            <v>LAWRENCE</v>
          </cell>
        </row>
        <row r="2476">
          <cell r="C2476" t="str">
            <v>SAN JOSE B</v>
          </cell>
          <cell r="E2476" t="str">
            <v>LAWRENCE</v>
          </cell>
        </row>
        <row r="2477">
          <cell r="C2477" t="str">
            <v>DALY CITY</v>
          </cell>
          <cell r="E2477" t="str">
            <v>LAWRENCE</v>
          </cell>
        </row>
        <row r="2478">
          <cell r="C2478" t="str">
            <v>GEYSERVILLE</v>
          </cell>
          <cell r="E2478" t="str">
            <v>LAWRENCE</v>
          </cell>
        </row>
        <row r="2479">
          <cell r="C2479" t="str">
            <v>EVERGREEN</v>
          </cell>
          <cell r="E2479" t="str">
            <v>LAWRENCE</v>
          </cell>
        </row>
        <row r="2480">
          <cell r="C2480" t="str">
            <v>SAN FRAN K</v>
          </cell>
          <cell r="E2480" t="str">
            <v>LAWRENCE</v>
          </cell>
        </row>
        <row r="2481">
          <cell r="C2481" t="str">
            <v>SAN FRAN K</v>
          </cell>
          <cell r="E2481" t="str">
            <v>LAWRENCE</v>
          </cell>
        </row>
        <row r="2482">
          <cell r="C2482" t="str">
            <v>SAN FRAN K</v>
          </cell>
          <cell r="E2482" t="str">
            <v>LAWRENCE</v>
          </cell>
        </row>
        <row r="2483">
          <cell r="C2483" t="str">
            <v>SAN FRAN K</v>
          </cell>
          <cell r="E2483" t="str">
            <v>LAWRENCE</v>
          </cell>
        </row>
        <row r="2484">
          <cell r="C2484" t="str">
            <v>SAN FRAN K</v>
          </cell>
          <cell r="E2484" t="str">
            <v>LAWRENCE</v>
          </cell>
        </row>
        <row r="2485">
          <cell r="C2485" t="str">
            <v>SAN FRAN K</v>
          </cell>
          <cell r="E2485" t="str">
            <v>LAWRENCE</v>
          </cell>
        </row>
        <row r="2486">
          <cell r="C2486" t="str">
            <v>SAN FRAN K</v>
          </cell>
          <cell r="E2486" t="str">
            <v>LAWRENCE</v>
          </cell>
        </row>
        <row r="2487">
          <cell r="C2487" t="str">
            <v>EVERGREEN</v>
          </cell>
          <cell r="E2487" t="str">
            <v>LAWRENCE</v>
          </cell>
        </row>
        <row r="2488">
          <cell r="C2488" t="str">
            <v>EVERGREEN</v>
          </cell>
          <cell r="E2488" t="str">
            <v>LAWRENCE</v>
          </cell>
        </row>
        <row r="2489">
          <cell r="C2489" t="str">
            <v>WOLFE</v>
          </cell>
          <cell r="E2489" t="str">
            <v>LAWRENCE</v>
          </cell>
        </row>
        <row r="2490">
          <cell r="C2490" t="str">
            <v>MORGAN HILL</v>
          </cell>
          <cell r="E2490" t="str">
            <v>LAWRENCE</v>
          </cell>
        </row>
        <row r="2491">
          <cell r="C2491" t="str">
            <v>SAN JOSE B</v>
          </cell>
          <cell r="E2491" t="str">
            <v>LAWRENCE</v>
          </cell>
        </row>
        <row r="2492">
          <cell r="C2492" t="str">
            <v>CAMDEN</v>
          </cell>
          <cell r="E2492" t="str">
            <v>LAWRENCE</v>
          </cell>
        </row>
        <row r="2493">
          <cell r="C2493" t="str">
            <v>WOLFE</v>
          </cell>
          <cell r="E2493" t="str">
            <v>LAWRENCE</v>
          </cell>
        </row>
        <row r="2494">
          <cell r="C2494" t="str">
            <v>WOLFE</v>
          </cell>
          <cell r="E2494" t="str">
            <v>LAWRENCE</v>
          </cell>
        </row>
        <row r="2495">
          <cell r="C2495" t="str">
            <v>AUBURN</v>
          </cell>
          <cell r="E2495" t="str">
            <v>LAWRENCE</v>
          </cell>
        </row>
        <row r="2496">
          <cell r="C2496" t="str">
            <v>LOCKHEED #2</v>
          </cell>
          <cell r="E2496" t="str">
            <v>LAWRENCE</v>
          </cell>
        </row>
        <row r="2497">
          <cell r="C2497" t="str">
            <v>LOCKHEED #2</v>
          </cell>
          <cell r="E2497" t="str">
            <v>LAWRENCE</v>
          </cell>
        </row>
        <row r="2498">
          <cell r="C2498" t="str">
            <v>SILVERADO</v>
          </cell>
          <cell r="E2498" t="str">
            <v>LAWRENCE</v>
          </cell>
        </row>
        <row r="2499">
          <cell r="C2499" t="str">
            <v>SAN FRAN K</v>
          </cell>
          <cell r="E2499" t="str">
            <v>LAWRENCE</v>
          </cell>
        </row>
        <row r="2500">
          <cell r="C2500" t="str">
            <v>WEST LANE</v>
          </cell>
          <cell r="E2500" t="str">
            <v>LAWRENCE</v>
          </cell>
        </row>
        <row r="2501">
          <cell r="C2501" t="str">
            <v>WEST LANE</v>
          </cell>
          <cell r="E2501" t="str">
            <v>LAWRENCE</v>
          </cell>
        </row>
        <row r="2502">
          <cell r="C2502" t="str">
            <v>WEST LANE</v>
          </cell>
          <cell r="E2502" t="str">
            <v>LAWRENCE</v>
          </cell>
        </row>
        <row r="2503">
          <cell r="C2503" t="str">
            <v>MALAGA</v>
          </cell>
          <cell r="E2503" t="str">
            <v>LAWRENCE</v>
          </cell>
        </row>
        <row r="2504">
          <cell r="C2504" t="str">
            <v>MORAGA</v>
          </cell>
          <cell r="E2504" t="str">
            <v>LAWRENCE</v>
          </cell>
        </row>
        <row r="2505">
          <cell r="C2505" t="str">
            <v>SAN RAMON</v>
          </cell>
          <cell r="E2505" t="str">
            <v>LAWRENCE</v>
          </cell>
        </row>
        <row r="2506">
          <cell r="C2506" t="str">
            <v>CALIFORNIA AVE</v>
          </cell>
          <cell r="E2506" t="str">
            <v>LAWRENCE</v>
          </cell>
        </row>
        <row r="2507">
          <cell r="C2507" t="str">
            <v>CALIFORNIA AVE</v>
          </cell>
          <cell r="E2507" t="str">
            <v>LAWRENCE</v>
          </cell>
        </row>
        <row r="2508">
          <cell r="C2508" t="str">
            <v>CALFLAX</v>
          </cell>
          <cell r="E2508" t="str">
            <v>LAWRENCE</v>
          </cell>
        </row>
        <row r="2509">
          <cell r="C2509" t="str">
            <v>LEMOORE</v>
          </cell>
          <cell r="E2509" t="str">
            <v>LAWRENCE</v>
          </cell>
        </row>
        <row r="2510">
          <cell r="C2510" t="str">
            <v>LEMOORE</v>
          </cell>
          <cell r="E2510" t="str">
            <v>LAWRENCE</v>
          </cell>
        </row>
        <row r="2511">
          <cell r="C2511" t="str">
            <v>MEADOW LANE</v>
          </cell>
          <cell r="E2511" t="str">
            <v>LAWRENCE</v>
          </cell>
        </row>
        <row r="2512">
          <cell r="C2512" t="str">
            <v>EL CERRITO G</v>
          </cell>
          <cell r="E2512" t="str">
            <v>LAWRENCE</v>
          </cell>
        </row>
        <row r="2513">
          <cell r="C2513" t="str">
            <v>CALIFORNIA AVE</v>
          </cell>
          <cell r="E2513" t="str">
            <v>LAWRENCE</v>
          </cell>
        </row>
        <row r="2514">
          <cell r="C2514" t="str">
            <v>CALIFORNIA AVE</v>
          </cell>
          <cell r="E2514" t="str">
            <v>LAWRENCE</v>
          </cell>
        </row>
        <row r="2515">
          <cell r="C2515" t="str">
            <v>SAN CARLOS</v>
          </cell>
          <cell r="E2515" t="str">
            <v>LAWRENCE</v>
          </cell>
        </row>
        <row r="2516">
          <cell r="C2516" t="str">
            <v>RIVERBANK</v>
          </cell>
          <cell r="E2516" t="str">
            <v>LAWRENCE</v>
          </cell>
        </row>
        <row r="2517">
          <cell r="C2517" t="str">
            <v>GATES</v>
          </cell>
          <cell r="E2517" t="str">
            <v>LAWRENCE</v>
          </cell>
        </row>
        <row r="2518">
          <cell r="C2518" t="str">
            <v>GATES</v>
          </cell>
          <cell r="E2518" t="str">
            <v>LAWRENCE</v>
          </cell>
        </row>
        <row r="2519">
          <cell r="C2519" t="str">
            <v>HAMMER</v>
          </cell>
          <cell r="E2519" t="str">
            <v>LAWRENCE</v>
          </cell>
        </row>
        <row r="2520">
          <cell r="C2520" t="str">
            <v>MT EDEN</v>
          </cell>
          <cell r="E2520" t="str">
            <v>LAWRENCE</v>
          </cell>
        </row>
        <row r="2521">
          <cell r="C2521" t="str">
            <v>LIVERMORE</v>
          </cell>
          <cell r="E2521" t="str">
            <v>LAWRENCE</v>
          </cell>
        </row>
        <row r="2522">
          <cell r="C2522" t="str">
            <v>MILPITAS</v>
          </cell>
          <cell r="E2522" t="str">
            <v>LAWRENCE</v>
          </cell>
        </row>
        <row r="2523">
          <cell r="C2523" t="str">
            <v>VINEYARD</v>
          </cell>
          <cell r="E2523" t="str">
            <v>LAWRENCE</v>
          </cell>
        </row>
        <row r="2524">
          <cell r="C2524" t="str">
            <v>KINGSBURG</v>
          </cell>
          <cell r="E2524" t="str">
            <v>LAWRENCE</v>
          </cell>
        </row>
        <row r="2525">
          <cell r="C2525" t="str">
            <v>KINGSBURG</v>
          </cell>
          <cell r="E2525" t="str">
            <v>LAWRENCE</v>
          </cell>
        </row>
        <row r="2526">
          <cell r="C2526" t="str">
            <v>BAY MEADOWS</v>
          </cell>
          <cell r="E2526" t="str">
            <v>LAWRENCE</v>
          </cell>
        </row>
        <row r="2527">
          <cell r="C2527" t="str">
            <v>SAN FRAN A (POTRERO PP)</v>
          </cell>
          <cell r="E2527" t="str">
            <v>LAWRENCE</v>
          </cell>
        </row>
        <row r="2528">
          <cell r="C2528" t="str">
            <v>SAN FRAN A (POTRERO PP)</v>
          </cell>
          <cell r="E2528" t="str">
            <v>LAWRENCE</v>
          </cell>
        </row>
        <row r="2529">
          <cell r="C2529" t="str">
            <v>LIVINGSTON</v>
          </cell>
          <cell r="E2529" t="str">
            <v>LAWRENCE</v>
          </cell>
        </row>
        <row r="2530">
          <cell r="C2530" t="str">
            <v>MARIPOSA</v>
          </cell>
          <cell r="E2530" t="str">
            <v>LAWRENCE</v>
          </cell>
        </row>
        <row r="2531">
          <cell r="C2531" t="str">
            <v>SAN FRAN Z (EMBARCADERO)</v>
          </cell>
          <cell r="E2531" t="str">
            <v>LAWRENCE</v>
          </cell>
        </row>
        <row r="2532">
          <cell r="C2532" t="str">
            <v>SAN FRAN Z (EMBARCADERO)</v>
          </cell>
          <cell r="E2532" t="str">
            <v>LAWRENCE</v>
          </cell>
        </row>
        <row r="2533">
          <cell r="C2533" t="str">
            <v>SAN FRAN Z (EMBARCADERO)</v>
          </cell>
          <cell r="E2533" t="str">
            <v>LOCKHEED #2</v>
          </cell>
        </row>
        <row r="2534">
          <cell r="C2534" t="str">
            <v>WILLOW PASS</v>
          </cell>
          <cell r="E2534" t="str">
            <v>LOCKHEED #2</v>
          </cell>
        </row>
        <row r="2535">
          <cell r="C2535" t="str">
            <v>MILLBRAE</v>
          </cell>
          <cell r="E2535" t="str">
            <v>LOCKHEED #2</v>
          </cell>
        </row>
        <row r="2536">
          <cell r="C2536" t="str">
            <v>MILLBRAE</v>
          </cell>
          <cell r="E2536" t="str">
            <v>LOCKHEED #2</v>
          </cell>
        </row>
        <row r="2537">
          <cell r="C2537" t="str">
            <v>CANTUA</v>
          </cell>
          <cell r="E2537" t="str">
            <v>LOCKHEED #2</v>
          </cell>
        </row>
        <row r="2538">
          <cell r="C2538" t="e">
            <v>#VALUE!</v>
          </cell>
          <cell r="E2538" t="str">
            <v>LOCKHEED #2</v>
          </cell>
        </row>
        <row r="2539">
          <cell r="C2539" t="str">
            <v>DAVIS</v>
          </cell>
          <cell r="E2539" t="str">
            <v>WHISMAN</v>
          </cell>
        </row>
        <row r="2540">
          <cell r="C2540" t="str">
            <v>DAVIS</v>
          </cell>
          <cell r="E2540" t="str">
            <v>LOS ALTOS</v>
          </cell>
        </row>
        <row r="2541">
          <cell r="C2541" t="str">
            <v>CANTUA</v>
          </cell>
          <cell r="E2541" t="str">
            <v>LOS ALTOS</v>
          </cell>
        </row>
        <row r="2542">
          <cell r="C2542" t="str">
            <v>CRESSEY</v>
          </cell>
          <cell r="E2542" t="str">
            <v>LOS ALTOS</v>
          </cell>
        </row>
        <row r="2543">
          <cell r="C2543" t="str">
            <v>SAN FRAN A (POTRERO PP)</v>
          </cell>
          <cell r="E2543" t="str">
            <v>LOS GATOS</v>
          </cell>
        </row>
        <row r="2544">
          <cell r="C2544" t="str">
            <v>SAN FRAN A (POTRERO PP)</v>
          </cell>
          <cell r="E2544" t="str">
            <v>LOS GATOS</v>
          </cell>
        </row>
        <row r="2545">
          <cell r="C2545" t="str">
            <v>SAN FRAN A (POTRERO PP)</v>
          </cell>
          <cell r="E2545" t="str">
            <v>LOS GATOS</v>
          </cell>
        </row>
        <row r="2546">
          <cell r="C2546" t="str">
            <v>SAN FRAN A (POTRERO PP)</v>
          </cell>
          <cell r="E2546" t="str">
            <v>LOS GATOS</v>
          </cell>
        </row>
        <row r="2547">
          <cell r="C2547" t="str">
            <v>SAN FRAN A (POTRERO PP)</v>
          </cell>
          <cell r="E2547" t="str">
            <v>LOS GATOS</v>
          </cell>
        </row>
        <row r="2548">
          <cell r="C2548" t="str">
            <v>SAN FRAN A (POTRERO PP)</v>
          </cell>
          <cell r="E2548" t="str">
            <v>LOS GATOS</v>
          </cell>
        </row>
        <row r="2549">
          <cell r="C2549" t="str">
            <v>SAN FRAN A (POTRERO PP)</v>
          </cell>
          <cell r="E2549" t="str">
            <v>LOS GATOS</v>
          </cell>
        </row>
        <row r="2550">
          <cell r="C2550" t="str">
            <v>SAN FRAN A (POTRERO PP)</v>
          </cell>
          <cell r="E2550" t="str">
            <v>LOS GATOS</v>
          </cell>
        </row>
        <row r="2551">
          <cell r="C2551" t="str">
            <v>SAN FRAN A (POTRERO PP)</v>
          </cell>
          <cell r="E2551" t="str">
            <v>LOS GATOS</v>
          </cell>
        </row>
        <row r="2552">
          <cell r="C2552" t="str">
            <v>SAN FRAN A (POTRERO PP)</v>
          </cell>
          <cell r="E2552" t="str">
            <v>LOS GATOS</v>
          </cell>
        </row>
        <row r="2553">
          <cell r="C2553" t="str">
            <v>SAN FRAN A (POTRERO PP)</v>
          </cell>
          <cell r="E2553" t="str">
            <v>LOS GATOS</v>
          </cell>
        </row>
        <row r="2554">
          <cell r="C2554" t="str">
            <v>SAN FRAN A (POTRERO PP)</v>
          </cell>
          <cell r="E2554" t="str">
            <v>LOS GATOS</v>
          </cell>
        </row>
        <row r="2555">
          <cell r="C2555" t="str">
            <v>SAN FRAN A (POTRERO PP)</v>
          </cell>
          <cell r="E2555" t="str">
            <v>LOS GATOS</v>
          </cell>
        </row>
        <row r="2556">
          <cell r="C2556" t="str">
            <v>SAN FRAN A (POTRERO PP)</v>
          </cell>
          <cell r="E2556" t="str">
            <v>LOS GATOS</v>
          </cell>
        </row>
        <row r="2557">
          <cell r="C2557" t="str">
            <v>SAN FRAN A (POTRERO PP)</v>
          </cell>
          <cell r="E2557" t="str">
            <v>LOS GATOS</v>
          </cell>
        </row>
        <row r="2558">
          <cell r="C2558" t="str">
            <v>SAN FRAN A (POTRERO PP)</v>
          </cell>
          <cell r="E2558" t="str">
            <v>LOS GATOS</v>
          </cell>
        </row>
        <row r="2559">
          <cell r="C2559" t="str">
            <v>SAN FRAN A (POTRERO PP)</v>
          </cell>
          <cell r="E2559" t="str">
            <v>LOS GATOS</v>
          </cell>
        </row>
        <row r="2560">
          <cell r="C2560" t="str">
            <v>SAN FRAN A (POTRERO PP)</v>
          </cell>
          <cell r="E2560" t="str">
            <v>LOS GATOS</v>
          </cell>
        </row>
        <row r="2561">
          <cell r="C2561" t="str">
            <v>SAN FRAN A (POTRERO PP)</v>
          </cell>
          <cell r="E2561" t="str">
            <v>LOS GATOS</v>
          </cell>
        </row>
        <row r="2562">
          <cell r="C2562" t="str">
            <v>SAN FRAN A (POTRERO PP)</v>
          </cell>
          <cell r="E2562" t="str">
            <v>LOS GATOS</v>
          </cell>
        </row>
        <row r="2563">
          <cell r="C2563" t="str">
            <v>SAN FRAN A (POTRERO PP)</v>
          </cell>
          <cell r="E2563" t="str">
            <v>LOS GATOS</v>
          </cell>
        </row>
        <row r="2564">
          <cell r="C2564" t="str">
            <v>SAN FRAN A (POTRERO PP)</v>
          </cell>
          <cell r="E2564" t="str">
            <v>LOS GATOS</v>
          </cell>
        </row>
        <row r="2565">
          <cell r="C2565" t="str">
            <v>DIAMOND SPRINGS</v>
          </cell>
          <cell r="E2565" t="str">
            <v>LOS GATOS</v>
          </cell>
        </row>
        <row r="2566">
          <cell r="C2566" t="str">
            <v>ANNAPOLIS</v>
          </cell>
          <cell r="E2566" t="str">
            <v>LOS GATOS</v>
          </cell>
        </row>
        <row r="2567">
          <cell r="C2567" t="str">
            <v>LAKEWOOD</v>
          </cell>
          <cell r="E2567" t="str">
            <v>LOS GATOS</v>
          </cell>
        </row>
        <row r="2568">
          <cell r="C2568" t="str">
            <v>DUMBARTON</v>
          </cell>
          <cell r="E2568" t="str">
            <v>LOYOLA</v>
          </cell>
        </row>
        <row r="2569">
          <cell r="C2569" t="str">
            <v>SAN RAMON</v>
          </cell>
          <cell r="E2569" t="str">
            <v>LOYOLA</v>
          </cell>
        </row>
        <row r="2570">
          <cell r="C2570" t="str">
            <v>LAURELES</v>
          </cell>
          <cell r="E2570" t="str">
            <v>LOYOLA</v>
          </cell>
        </row>
        <row r="2571">
          <cell r="C2571" t="str">
            <v>EDES</v>
          </cell>
          <cell r="E2571" t="str">
            <v>LOYOLA</v>
          </cell>
        </row>
        <row r="2572">
          <cell r="C2572" t="str">
            <v>SAN FRAN Z (EMBARCADERO)</v>
          </cell>
          <cell r="E2572" t="str">
            <v>LOYOLA</v>
          </cell>
        </row>
        <row r="2573">
          <cell r="C2573" t="str">
            <v>SAN FRAN Z (EMBARCADERO)</v>
          </cell>
          <cell r="E2573" t="str">
            <v>LOYOLA</v>
          </cell>
        </row>
        <row r="2574">
          <cell r="C2574" t="str">
            <v>SAN FRAN Z (EMBARCADERO)</v>
          </cell>
          <cell r="E2574" t="str">
            <v>LOYOLA</v>
          </cell>
        </row>
        <row r="2575">
          <cell r="C2575" t="str">
            <v>SAN FRAN Z (EMBARCADERO)</v>
          </cell>
          <cell r="E2575" t="str">
            <v>LOYOLA</v>
          </cell>
        </row>
        <row r="2576">
          <cell r="C2576" t="str">
            <v>SAN FRAN Z (EMBARCADERO)</v>
          </cell>
          <cell r="E2576" t="str">
            <v>LOYOLA</v>
          </cell>
        </row>
        <row r="2577">
          <cell r="C2577" t="str">
            <v>SAN FRAN Z (EMBARCADERO)</v>
          </cell>
          <cell r="E2577" t="str">
            <v>LOYOLA</v>
          </cell>
        </row>
        <row r="2578">
          <cell r="C2578" t="str">
            <v>SAN FRAN Z (EMBARCADERO)</v>
          </cell>
          <cell r="E2578" t="str">
            <v>LOYOLA</v>
          </cell>
        </row>
        <row r="2579">
          <cell r="C2579" t="str">
            <v>SAN FRAN Z (EMBARCADERO)</v>
          </cell>
          <cell r="E2579" t="str">
            <v>LOYOLA</v>
          </cell>
        </row>
        <row r="2580">
          <cell r="C2580" t="str">
            <v>SAN FRAN Z (EMBARCADERO)</v>
          </cell>
          <cell r="E2580" t="str">
            <v>LOYOLA</v>
          </cell>
        </row>
        <row r="2581">
          <cell r="C2581" t="str">
            <v>BELLE HAVEN</v>
          </cell>
          <cell r="E2581" t="str">
            <v>LOYOLA</v>
          </cell>
        </row>
        <row r="2582">
          <cell r="C2582" t="str">
            <v>GONZALES</v>
          </cell>
          <cell r="E2582" t="str">
            <v>LOYOLA</v>
          </cell>
        </row>
        <row r="2583">
          <cell r="C2583" t="str">
            <v>GONZALES</v>
          </cell>
          <cell r="E2583" t="str">
            <v>LOYOLA</v>
          </cell>
        </row>
        <row r="2584">
          <cell r="C2584" t="str">
            <v>MONROE</v>
          </cell>
          <cell r="E2584" t="str">
            <v>LOYOLA</v>
          </cell>
        </row>
        <row r="2585">
          <cell r="C2585" t="str">
            <v>SAN FRAN P(HUNTERS POINT)</v>
          </cell>
          <cell r="E2585" t="str">
            <v>LOYOLA</v>
          </cell>
        </row>
        <row r="2586">
          <cell r="C2586" t="str">
            <v>LIVERMORE</v>
          </cell>
          <cell r="E2586" t="str">
            <v>LOYOLA</v>
          </cell>
        </row>
        <row r="2587">
          <cell r="C2587" t="str">
            <v>LIVERMORE</v>
          </cell>
          <cell r="E2587" t="str">
            <v>LOYOLA</v>
          </cell>
        </row>
        <row r="2588">
          <cell r="C2588" t="str">
            <v>HAMMONDS</v>
          </cell>
          <cell r="E2588" t="str">
            <v>LOYOLA</v>
          </cell>
        </row>
        <row r="2589">
          <cell r="C2589" t="str">
            <v>OAKLAND J</v>
          </cell>
          <cell r="E2589" t="str">
            <v>LOYOLA</v>
          </cell>
        </row>
        <row r="2590">
          <cell r="C2590" t="str">
            <v>OAKLAND J</v>
          </cell>
          <cell r="E2590" t="str">
            <v>LOYOLA</v>
          </cell>
        </row>
        <row r="2591">
          <cell r="C2591" t="str">
            <v>MILPITAS</v>
          </cell>
          <cell r="E2591" t="str">
            <v>LOYOLA</v>
          </cell>
        </row>
        <row r="2592">
          <cell r="C2592" t="str">
            <v>CHOWCHILLA</v>
          </cell>
          <cell r="E2592" t="str">
            <v>LOYOLA</v>
          </cell>
        </row>
        <row r="2593">
          <cell r="C2593" t="str">
            <v>OAKLAND J</v>
          </cell>
          <cell r="E2593" t="str">
            <v>LOYOLA</v>
          </cell>
        </row>
        <row r="2594">
          <cell r="C2594" t="str">
            <v>OAKLAND J</v>
          </cell>
          <cell r="E2594" t="str">
            <v>MOUNTAIN VIEW</v>
          </cell>
        </row>
        <row r="2595">
          <cell r="C2595" t="str">
            <v>OAKLAND J</v>
          </cell>
          <cell r="E2595" t="str">
            <v>MOUNTAIN VIEW</v>
          </cell>
        </row>
        <row r="2596">
          <cell r="C2596" t="str">
            <v>OAKLAND J</v>
          </cell>
          <cell r="E2596" t="str">
            <v>MOUNTAIN VIEW</v>
          </cell>
        </row>
        <row r="2597">
          <cell r="C2597" t="str">
            <v>OAKLAND J</v>
          </cell>
          <cell r="E2597" t="str">
            <v>KERN OIL</v>
          </cell>
        </row>
        <row r="2598">
          <cell r="C2598" t="str">
            <v>OAKLAND J</v>
          </cell>
          <cell r="E2598" t="str">
            <v>KERN OIL</v>
          </cell>
        </row>
        <row r="2599">
          <cell r="C2599" t="str">
            <v>OAKLAND J</v>
          </cell>
          <cell r="E2599" t="str">
            <v>KERN OIL</v>
          </cell>
        </row>
        <row r="2600">
          <cell r="C2600" t="str">
            <v>OAKLAND J</v>
          </cell>
          <cell r="E2600" t="str">
            <v>WELLFIELD</v>
          </cell>
        </row>
        <row r="2601">
          <cell r="C2601" t="str">
            <v>OAKLAND J</v>
          </cell>
          <cell r="E2601" t="str">
            <v>WELLFIELD</v>
          </cell>
        </row>
        <row r="2602">
          <cell r="C2602" t="str">
            <v>OAKLAND J</v>
          </cell>
          <cell r="E2602" t="str">
            <v>WEBER</v>
          </cell>
        </row>
        <row r="2603">
          <cell r="C2603" t="str">
            <v>OAKLAND J</v>
          </cell>
          <cell r="E2603" t="str">
            <v>WEEDPATCH</v>
          </cell>
        </row>
        <row r="2604">
          <cell r="C2604" t="str">
            <v>OAKLAND J</v>
          </cell>
          <cell r="E2604" t="str">
            <v>LLAGAS</v>
          </cell>
        </row>
        <row r="2605">
          <cell r="C2605" t="str">
            <v>OAKLAND J</v>
          </cell>
          <cell r="E2605" t="str">
            <v>BERKELEY T</v>
          </cell>
        </row>
        <row r="2606">
          <cell r="C2606" t="str">
            <v>OAKLAND J</v>
          </cell>
          <cell r="E2606" t="str">
            <v>BERKELEY T</v>
          </cell>
        </row>
        <row r="2607">
          <cell r="C2607" t="str">
            <v>OAKLAND J</v>
          </cell>
          <cell r="E2607" t="str">
            <v>KING CITY</v>
          </cell>
        </row>
        <row r="2608">
          <cell r="C2608" t="str">
            <v>OAKLAND J</v>
          </cell>
          <cell r="E2608" t="str">
            <v>KING CITY</v>
          </cell>
        </row>
        <row r="2609">
          <cell r="C2609" t="str">
            <v>CAYETANO</v>
          </cell>
          <cell r="E2609" t="str">
            <v>KING CITY</v>
          </cell>
        </row>
        <row r="2610">
          <cell r="C2610" t="str">
            <v>CAYETANO</v>
          </cell>
          <cell r="E2610" t="str">
            <v>PARKWAY</v>
          </cell>
        </row>
        <row r="2611">
          <cell r="C2611" t="str">
            <v>CAYETANO</v>
          </cell>
          <cell r="E2611" t="str">
            <v>CORONA</v>
          </cell>
        </row>
        <row r="2612">
          <cell r="C2612" t="str">
            <v>CAYETANO</v>
          </cell>
          <cell r="E2612" t="str">
            <v>PARKWAY</v>
          </cell>
        </row>
        <row r="2613">
          <cell r="C2613" t="str">
            <v>CAYETANO</v>
          </cell>
          <cell r="E2613" t="str">
            <v>PARKWAY</v>
          </cell>
        </row>
        <row r="2614">
          <cell r="C2614" t="str">
            <v>CAYETANO</v>
          </cell>
          <cell r="E2614" t="str">
            <v>CORONA</v>
          </cell>
        </row>
        <row r="2615">
          <cell r="C2615" t="str">
            <v>SAN FRAN Z (EMBARCADERO)</v>
          </cell>
          <cell r="E2615" t="str">
            <v>PARKWAY</v>
          </cell>
        </row>
        <row r="2616">
          <cell r="C2616" t="str">
            <v>CALFLAX</v>
          </cell>
          <cell r="E2616" t="str">
            <v>CORONA</v>
          </cell>
        </row>
        <row r="2617">
          <cell r="C2617" t="str">
            <v>CALFLAX</v>
          </cell>
          <cell r="E2617" t="str">
            <v>CORONA</v>
          </cell>
        </row>
        <row r="2618">
          <cell r="C2618" t="str">
            <v>CALFLAX</v>
          </cell>
          <cell r="E2618" t="str">
            <v>CORONA</v>
          </cell>
        </row>
        <row r="2619">
          <cell r="C2619" t="str">
            <v>CAL WATER</v>
          </cell>
          <cell r="E2619" t="str">
            <v>CORONA</v>
          </cell>
        </row>
        <row r="2620">
          <cell r="C2620" t="str">
            <v>CAL WATER</v>
          </cell>
          <cell r="E2620" t="str">
            <v>PARKWAY</v>
          </cell>
        </row>
        <row r="2621">
          <cell r="C2621" t="str">
            <v>CAL WATER</v>
          </cell>
          <cell r="E2621" t="str">
            <v>CORONA</v>
          </cell>
        </row>
        <row r="2622">
          <cell r="C2622" t="str">
            <v>CAL WATER</v>
          </cell>
          <cell r="E2622" t="str">
            <v>SAN CARLOS</v>
          </cell>
        </row>
        <row r="2623">
          <cell r="C2623" t="str">
            <v>WEEDPATCH</v>
          </cell>
          <cell r="E2623" t="str">
            <v>HORSESHOE</v>
          </cell>
        </row>
        <row r="2624">
          <cell r="C2624" t="str">
            <v>WHEELER RIDGE</v>
          </cell>
          <cell r="E2624" t="str">
            <v>PARKWAY</v>
          </cell>
        </row>
        <row r="2625">
          <cell r="C2625" t="str">
            <v>SAN FRAN E</v>
          </cell>
          <cell r="E2625" t="str">
            <v>DEEPWATER</v>
          </cell>
        </row>
        <row r="2626">
          <cell r="C2626" t="str">
            <v>SAN FRAN E</v>
          </cell>
          <cell r="E2626" t="str">
            <v>VACAVILLE</v>
          </cell>
        </row>
        <row r="2627">
          <cell r="C2627" t="str">
            <v>SAN FRAN E</v>
          </cell>
          <cell r="E2627" t="str">
            <v>VACAVILLE</v>
          </cell>
        </row>
        <row r="2628">
          <cell r="C2628" t="str">
            <v>SAN FRAN E</v>
          </cell>
          <cell r="E2628" t="str">
            <v>VACAVILLE</v>
          </cell>
        </row>
        <row r="2629">
          <cell r="C2629" t="str">
            <v>SAN FRAN E</v>
          </cell>
          <cell r="E2629" t="str">
            <v>VACAVILLE</v>
          </cell>
        </row>
        <row r="2630">
          <cell r="C2630" t="str">
            <v>SAN FRAN E</v>
          </cell>
          <cell r="E2630" t="str">
            <v>VACAVILLE</v>
          </cell>
        </row>
        <row r="2631">
          <cell r="C2631" t="str">
            <v>ELK</v>
          </cell>
          <cell r="E2631" t="str">
            <v>VACAVILLE</v>
          </cell>
        </row>
        <row r="2632">
          <cell r="C2632" t="str">
            <v>GRANT</v>
          </cell>
          <cell r="E2632" t="str">
            <v>WILKINS SLOUGH</v>
          </cell>
        </row>
        <row r="2633">
          <cell r="C2633" t="str">
            <v>PITTSBURG</v>
          </cell>
          <cell r="E2633" t="str">
            <v>WOODLAND</v>
          </cell>
        </row>
        <row r="2634">
          <cell r="C2634" t="str">
            <v>PITTSBURG</v>
          </cell>
          <cell r="E2634" t="str">
            <v>WOODLAND</v>
          </cell>
        </row>
        <row r="2635">
          <cell r="C2635" t="str">
            <v>LAMMERS</v>
          </cell>
          <cell r="E2635" t="str">
            <v>WOODLAND</v>
          </cell>
        </row>
        <row r="2636">
          <cell r="C2636" t="str">
            <v>LAMMERS</v>
          </cell>
          <cell r="E2636" t="str">
            <v>MOUNTAIN VIEW</v>
          </cell>
        </row>
        <row r="2637">
          <cell r="C2637" t="str">
            <v>LAMMERS</v>
          </cell>
          <cell r="E2637" t="str">
            <v>MOUNTAIN VIEW</v>
          </cell>
        </row>
        <row r="2638">
          <cell r="C2638" t="str">
            <v>LAMMERS</v>
          </cell>
          <cell r="E2638" t="str">
            <v>MOUNTAIN VIEW</v>
          </cell>
        </row>
        <row r="2639">
          <cell r="C2639" t="str">
            <v>LAMMERS</v>
          </cell>
          <cell r="E2639" t="str">
            <v>MOUNTAIN VIEW</v>
          </cell>
        </row>
        <row r="2640">
          <cell r="C2640" t="str">
            <v>SEMITROPIC</v>
          </cell>
          <cell r="E2640" t="str">
            <v>MOUNTAIN VIEW</v>
          </cell>
        </row>
        <row r="2641">
          <cell r="C2641" t="str">
            <v>PINEDALE</v>
          </cell>
          <cell r="E2641" t="str">
            <v>MOUNTAIN VIEW</v>
          </cell>
        </row>
        <row r="2642">
          <cell r="C2642" t="str">
            <v>PINEDALE</v>
          </cell>
          <cell r="E2642" t="str">
            <v>MOUNTAIN VIEW</v>
          </cell>
        </row>
        <row r="2643">
          <cell r="C2643" t="str">
            <v>KIRKER</v>
          </cell>
          <cell r="E2643" t="str">
            <v>MOUNTAIN VIEW</v>
          </cell>
        </row>
        <row r="2644">
          <cell r="C2644" t="str">
            <v>EL CAPITAN</v>
          </cell>
          <cell r="E2644" t="str">
            <v>MOUNTAIN VIEW</v>
          </cell>
        </row>
        <row r="2645">
          <cell r="C2645" t="str">
            <v>SAN JOAQUIN</v>
          </cell>
          <cell r="E2645" t="str">
            <v>MOUNTAIN VIEW</v>
          </cell>
        </row>
        <row r="2646">
          <cell r="C2646" t="str">
            <v>LAKEWOOD</v>
          </cell>
          <cell r="E2646" t="str">
            <v>MOUNTAIN VIEW</v>
          </cell>
        </row>
        <row r="2647">
          <cell r="C2647" t="str">
            <v>SERRAMONTE</v>
          </cell>
          <cell r="E2647" t="str">
            <v>MOUNTAIN VIEW</v>
          </cell>
        </row>
        <row r="2648">
          <cell r="C2648" t="str">
            <v>EIGHT MILE</v>
          </cell>
          <cell r="E2648" t="str">
            <v>MOUNTAIN VIEW</v>
          </cell>
        </row>
        <row r="2649">
          <cell r="C2649" t="str">
            <v>WELLFIELD</v>
          </cell>
          <cell r="E2649" t="str">
            <v>MOUNTAIN VIEW</v>
          </cell>
        </row>
        <row r="2650">
          <cell r="C2650" t="str">
            <v>LOCKEFORD</v>
          </cell>
          <cell r="E2650" t="str">
            <v>MOUNTAIN VIEW</v>
          </cell>
        </row>
        <row r="2651">
          <cell r="C2651" t="str">
            <v>VIERRA</v>
          </cell>
          <cell r="E2651" t="str">
            <v>MOUNTAIN VIEW</v>
          </cell>
        </row>
        <row r="2652">
          <cell r="C2652" t="str">
            <v>MOSHER</v>
          </cell>
          <cell r="E2652" t="str">
            <v>MOUNTAIN VIEW</v>
          </cell>
        </row>
        <row r="2653">
          <cell r="C2653" t="str">
            <v>MANCHESTER</v>
          </cell>
          <cell r="E2653" t="str">
            <v>MOUNTAIN VIEW</v>
          </cell>
        </row>
        <row r="2654">
          <cell r="C2654" t="str">
            <v>RAINBOW</v>
          </cell>
          <cell r="E2654" t="str">
            <v>MOUNTAIN VIEW</v>
          </cell>
        </row>
        <row r="2655">
          <cell r="C2655" t="str">
            <v>LLAGAS</v>
          </cell>
          <cell r="E2655" t="str">
            <v>MOUNTAIN VIEW</v>
          </cell>
        </row>
        <row r="2656">
          <cell r="C2656" t="str">
            <v>CLOVIS</v>
          </cell>
          <cell r="E2656" t="str">
            <v>MOUNTAIN VIEW</v>
          </cell>
        </row>
        <row r="2657">
          <cell r="C2657" t="str">
            <v>MORMON</v>
          </cell>
          <cell r="E2657" t="str">
            <v>MOUNTAIN VIEW</v>
          </cell>
        </row>
        <row r="2658">
          <cell r="C2658" t="str">
            <v>SALINAS</v>
          </cell>
          <cell r="E2658" t="str">
            <v>MOUNTAIN VIEW</v>
          </cell>
        </row>
        <row r="2659">
          <cell r="C2659" t="str">
            <v>RADUM</v>
          </cell>
          <cell r="E2659" t="str">
            <v>MOUNTAIN VIEW</v>
          </cell>
        </row>
        <row r="2660">
          <cell r="C2660" t="str">
            <v>RADUM</v>
          </cell>
          <cell r="E2660" t="str">
            <v>MOUNTAIN VIEW</v>
          </cell>
        </row>
        <row r="2661">
          <cell r="C2661" t="str">
            <v>TEMBLOR</v>
          </cell>
          <cell r="E2661" t="str">
            <v>MOUNTAIN VIEW</v>
          </cell>
        </row>
        <row r="2662">
          <cell r="C2662" t="str">
            <v>PLEASANT GROVE</v>
          </cell>
          <cell r="E2662" t="str">
            <v>MOUNTAIN VIEW</v>
          </cell>
        </row>
        <row r="2663">
          <cell r="C2663" t="str">
            <v>SAN FRAN Y (LARKIN)</v>
          </cell>
          <cell r="E2663" t="str">
            <v>MOUNTAIN VIEW</v>
          </cell>
        </row>
        <row r="2664">
          <cell r="C2664" t="str">
            <v>TUDOR</v>
          </cell>
          <cell r="E2664" t="str">
            <v>MOUNTAIN VIEW</v>
          </cell>
        </row>
        <row r="2665">
          <cell r="C2665" t="str">
            <v>PARKWAY</v>
          </cell>
          <cell r="E2665" t="str">
            <v>MOUNTAIN VIEW</v>
          </cell>
        </row>
        <row r="2666">
          <cell r="C2666" t="str">
            <v>COTTONWOOD</v>
          </cell>
          <cell r="E2666" t="str">
            <v>MOUNTAIN VIEW</v>
          </cell>
        </row>
        <row r="2667">
          <cell r="C2667" t="str">
            <v>COTTONWOOD</v>
          </cell>
          <cell r="E2667" t="str">
            <v>MOUNTAIN VIEW</v>
          </cell>
        </row>
        <row r="2668">
          <cell r="C2668" t="str">
            <v>EL PATIO</v>
          </cell>
          <cell r="E2668" t="str">
            <v>MOUNTAIN VIEW</v>
          </cell>
        </row>
        <row r="2669">
          <cell r="C2669" t="str">
            <v>RENFRO</v>
          </cell>
          <cell r="E2669" t="str">
            <v>MOUNTAIN VIEW</v>
          </cell>
        </row>
        <row r="2670">
          <cell r="C2670" t="str">
            <v>SAN FRAN P(HUNTERS POINT)</v>
          </cell>
          <cell r="E2670" t="str">
            <v>MOUNTAIN VIEW</v>
          </cell>
        </row>
        <row r="2671">
          <cell r="C2671" t="str">
            <v>OCEANO</v>
          </cell>
          <cell r="E2671" t="str">
            <v>MOUNTAIN VIEW</v>
          </cell>
        </row>
        <row r="2672">
          <cell r="C2672" t="str">
            <v>SAUSALITO</v>
          </cell>
          <cell r="E2672" t="str">
            <v>MOUNTAIN VIEW</v>
          </cell>
        </row>
        <row r="2673">
          <cell r="C2673" t="str">
            <v>SERRAMONTE</v>
          </cell>
          <cell r="E2673" t="str">
            <v>MOUNTAIN VIEW</v>
          </cell>
        </row>
        <row r="2674">
          <cell r="C2674" t="str">
            <v>SAN RAMON</v>
          </cell>
          <cell r="E2674" t="str">
            <v>MOUNTAIN VIEW</v>
          </cell>
        </row>
        <row r="2675">
          <cell r="C2675" t="str">
            <v>LAMMERS</v>
          </cell>
          <cell r="E2675" t="str">
            <v>MOUNTAIN VIEW</v>
          </cell>
        </row>
        <row r="2676">
          <cell r="C2676" t="str">
            <v>OAKLAND C (OAKLAND PP)</v>
          </cell>
          <cell r="E2676" t="str">
            <v>MOUNTAIN VIEW</v>
          </cell>
        </row>
        <row r="2677">
          <cell r="C2677" t="str">
            <v>MENLO</v>
          </cell>
          <cell r="E2677" t="str">
            <v>SARATOGA</v>
          </cell>
        </row>
        <row r="2678">
          <cell r="C2678" t="str">
            <v>OAKLAND C (OAKLAND PP)</v>
          </cell>
          <cell r="E2678" t="str">
            <v>SARATOGA</v>
          </cell>
        </row>
        <row r="2679">
          <cell r="C2679" t="str">
            <v>OAKLAND C (OAKLAND PP)</v>
          </cell>
          <cell r="E2679" t="str">
            <v>SARATOGA</v>
          </cell>
        </row>
        <row r="2680">
          <cell r="C2680" t="str">
            <v>OAKLAND C (OAKLAND PP)</v>
          </cell>
          <cell r="E2680" t="str">
            <v>SARATOGA</v>
          </cell>
        </row>
        <row r="2681">
          <cell r="C2681" t="str">
            <v>OAKLAND C (OAKLAND PP)</v>
          </cell>
          <cell r="E2681" t="str">
            <v>SARATOGA</v>
          </cell>
        </row>
        <row r="2682">
          <cell r="C2682" t="str">
            <v>OAKLAND C (OAKLAND PP)</v>
          </cell>
          <cell r="E2682" t="str">
            <v>SARATOGA</v>
          </cell>
        </row>
        <row r="2683">
          <cell r="C2683" t="str">
            <v>OAKLAND C (OAKLAND PP)</v>
          </cell>
          <cell r="E2683" t="str">
            <v>SARATOGA</v>
          </cell>
        </row>
        <row r="2684">
          <cell r="C2684" t="str">
            <v>SUMMIT</v>
          </cell>
          <cell r="E2684" t="str">
            <v>SARATOGA</v>
          </cell>
        </row>
        <row r="2685">
          <cell r="C2685" t="str">
            <v>WESTPARK</v>
          </cell>
          <cell r="E2685" t="str">
            <v>SARATOGA</v>
          </cell>
        </row>
        <row r="2686">
          <cell r="C2686" t="str">
            <v>POINT ARENA</v>
          </cell>
          <cell r="E2686" t="str">
            <v>SARATOGA</v>
          </cell>
        </row>
        <row r="2687">
          <cell r="C2687" t="str">
            <v>EAST GRAND</v>
          </cell>
          <cell r="E2687" t="str">
            <v>SARATOGA</v>
          </cell>
        </row>
        <row r="2688">
          <cell r="C2688" t="str">
            <v>BURLINGAME</v>
          </cell>
          <cell r="E2688" t="str">
            <v>SARATOGA</v>
          </cell>
        </row>
        <row r="2689">
          <cell r="C2689" t="str">
            <v>TWENTY-FIRST AVE</v>
          </cell>
          <cell r="E2689" t="str">
            <v>SARATOGA</v>
          </cell>
        </row>
        <row r="2690">
          <cell r="C2690" t="str">
            <v>OAKLAND C (OAKLAND PP)</v>
          </cell>
          <cell r="E2690" t="str">
            <v>SARATOGA</v>
          </cell>
        </row>
        <row r="2691">
          <cell r="C2691" t="str">
            <v>OAKLAND C (OAKLAND PP)</v>
          </cell>
          <cell r="E2691" t="str">
            <v>SARATOGA</v>
          </cell>
        </row>
        <row r="2692">
          <cell r="C2692" t="str">
            <v>OAKLAND C (OAKLAND PP)</v>
          </cell>
          <cell r="E2692" t="str">
            <v>SARATOGA</v>
          </cell>
        </row>
        <row r="2693">
          <cell r="C2693" t="str">
            <v>OAKLAND C (OAKLAND PP)</v>
          </cell>
          <cell r="E2693" t="str">
            <v>SARATOGA</v>
          </cell>
        </row>
        <row r="2694">
          <cell r="C2694" t="str">
            <v>OAKLAND C (OAKLAND PP)</v>
          </cell>
          <cell r="E2694" t="str">
            <v>SARATOGA</v>
          </cell>
        </row>
        <row r="2695">
          <cell r="C2695" t="str">
            <v>OAKLAND C (OAKLAND PP)</v>
          </cell>
          <cell r="E2695" t="str">
            <v>SARATOGA</v>
          </cell>
        </row>
        <row r="2696">
          <cell r="C2696" t="str">
            <v>OAKLAND C (OAKLAND PP)</v>
          </cell>
          <cell r="E2696" t="str">
            <v>SARATOGA</v>
          </cell>
        </row>
        <row r="2697">
          <cell r="C2697" t="str">
            <v>OAKLAND C (OAKLAND PP)</v>
          </cell>
          <cell r="E2697" t="str">
            <v>SARATOGA</v>
          </cell>
        </row>
        <row r="2698">
          <cell r="C2698" t="str">
            <v>GRANT</v>
          </cell>
          <cell r="E2698" t="str">
            <v>SARATOGA</v>
          </cell>
        </row>
        <row r="2699">
          <cell r="C2699" t="str">
            <v>OAKLAND L</v>
          </cell>
          <cell r="E2699" t="str">
            <v>SARATOGA</v>
          </cell>
        </row>
        <row r="2700">
          <cell r="C2700" t="str">
            <v>SAN FRAN Y (LARKIN)</v>
          </cell>
          <cell r="E2700" t="str">
            <v>SARATOGA</v>
          </cell>
        </row>
        <row r="2701">
          <cell r="C2701" t="str">
            <v>SAN FRAN Y (LARKIN)</v>
          </cell>
          <cell r="E2701" t="str">
            <v>SARATOGA</v>
          </cell>
        </row>
        <row r="2702">
          <cell r="C2702" t="str">
            <v>SAN FRAN Y (LARKIN)</v>
          </cell>
          <cell r="E2702" t="str">
            <v>SARATOGA</v>
          </cell>
        </row>
        <row r="2703">
          <cell r="C2703" t="str">
            <v>SAN FRAN Y (LARKIN)</v>
          </cell>
          <cell r="E2703" t="str">
            <v>SARATOGA</v>
          </cell>
        </row>
        <row r="2704">
          <cell r="C2704" t="str">
            <v>SAN FRAN Y (LARKIN)</v>
          </cell>
          <cell r="E2704" t="str">
            <v>SARATOGA</v>
          </cell>
        </row>
        <row r="2705">
          <cell r="C2705" t="str">
            <v>LINCOLN</v>
          </cell>
          <cell r="E2705" t="str">
            <v>SARATOGA</v>
          </cell>
        </row>
        <row r="2706">
          <cell r="C2706" t="str">
            <v>LINCOLN</v>
          </cell>
          <cell r="E2706" t="str">
            <v>SARATOGA</v>
          </cell>
        </row>
        <row r="2707">
          <cell r="C2707" t="str">
            <v>LINCOLN</v>
          </cell>
          <cell r="E2707" t="str">
            <v>SARATOGA</v>
          </cell>
        </row>
        <row r="2708">
          <cell r="C2708" t="str">
            <v>OAKLAND C (OAKLAND PP)</v>
          </cell>
          <cell r="E2708" t="str">
            <v>SARATOGA</v>
          </cell>
        </row>
        <row r="2709">
          <cell r="C2709" t="str">
            <v>OAKLAND C (OAKLAND PP)</v>
          </cell>
          <cell r="E2709" t="str">
            <v>SARATOGA</v>
          </cell>
        </row>
        <row r="2710">
          <cell r="C2710" t="str">
            <v>OAKLAND C (OAKLAND PP)</v>
          </cell>
          <cell r="E2710" t="str">
            <v>SARATOGA</v>
          </cell>
        </row>
        <row r="2711">
          <cell r="C2711" t="str">
            <v>OAKLAND C (OAKLAND PP)</v>
          </cell>
          <cell r="E2711" t="str">
            <v>SARATOGA</v>
          </cell>
        </row>
        <row r="2712">
          <cell r="C2712" t="str">
            <v>OAKLAND C (OAKLAND PP)</v>
          </cell>
          <cell r="E2712" t="str">
            <v>SARATOGA</v>
          </cell>
        </row>
        <row r="2713">
          <cell r="C2713" t="str">
            <v>OAKLAND C (OAKLAND PP)</v>
          </cell>
          <cell r="E2713" t="str">
            <v>SARATOGA</v>
          </cell>
        </row>
        <row r="2714">
          <cell r="C2714" t="str">
            <v>OAKLAND C (OAKLAND PP)</v>
          </cell>
          <cell r="E2714" t="str">
            <v>SARATOGA</v>
          </cell>
        </row>
        <row r="2715">
          <cell r="C2715" t="str">
            <v>OAKLAND C (OAKLAND PP)</v>
          </cell>
          <cell r="E2715" t="str">
            <v>SARATOGA</v>
          </cell>
        </row>
        <row r="2716">
          <cell r="C2716" t="str">
            <v>CORCORAN</v>
          </cell>
          <cell r="E2716" t="str">
            <v>SARATOGA</v>
          </cell>
        </row>
        <row r="2717">
          <cell r="C2717" t="str">
            <v>SAN FRAN J</v>
          </cell>
          <cell r="E2717" t="str">
            <v>SARATOGA</v>
          </cell>
        </row>
        <row r="2718">
          <cell r="C2718" t="str">
            <v>SAN FRAN J</v>
          </cell>
          <cell r="E2718" t="str">
            <v>SARATOGA</v>
          </cell>
        </row>
        <row r="2719">
          <cell r="C2719" t="str">
            <v>DUMBARTON</v>
          </cell>
          <cell r="E2719" t="str">
            <v>SARATOGA</v>
          </cell>
        </row>
        <row r="2720">
          <cell r="C2720" t="str">
            <v>JARVIS</v>
          </cell>
          <cell r="E2720" t="str">
            <v>SARATOGA</v>
          </cell>
        </row>
        <row r="2721">
          <cell r="C2721" t="str">
            <v>OAKLAND C (OAKLAND PP)</v>
          </cell>
          <cell r="E2721" t="str">
            <v>SARATOGA</v>
          </cell>
        </row>
        <row r="2722">
          <cell r="C2722" t="str">
            <v>OAKLAND C (OAKLAND PP)</v>
          </cell>
          <cell r="E2722" t="str">
            <v>SARATOGA</v>
          </cell>
        </row>
        <row r="2723">
          <cell r="C2723" t="str">
            <v>STOCKDALE</v>
          </cell>
          <cell r="E2723" t="str">
            <v>SARATOGA</v>
          </cell>
        </row>
        <row r="2724">
          <cell r="C2724" t="str">
            <v>OAKLAND C (OAKLAND PP)</v>
          </cell>
          <cell r="E2724" t="str">
            <v>SARATOGA</v>
          </cell>
        </row>
        <row r="2725">
          <cell r="C2725" t="str">
            <v>OAKLAND C (OAKLAND PP)</v>
          </cell>
          <cell r="E2725" t="str">
            <v>SARATOGA</v>
          </cell>
        </row>
        <row r="2726">
          <cell r="C2726" t="str">
            <v>OAKLAND C (OAKLAND PP)</v>
          </cell>
          <cell r="E2726" t="str">
            <v>SARATOGA</v>
          </cell>
        </row>
        <row r="2727">
          <cell r="C2727" t="str">
            <v>OAKLAND C (OAKLAND PP)</v>
          </cell>
          <cell r="E2727" t="str">
            <v>SARATOGA</v>
          </cell>
        </row>
        <row r="2728">
          <cell r="C2728" t="str">
            <v>WYANDOTTE</v>
          </cell>
          <cell r="E2728" t="str">
            <v>SARATOGA</v>
          </cell>
        </row>
        <row r="2729">
          <cell r="C2729" t="str">
            <v>WYANDOTTE</v>
          </cell>
          <cell r="E2729" t="str">
            <v>SARATOGA</v>
          </cell>
        </row>
        <row r="2730">
          <cell r="C2730" t="str">
            <v>WYANDOTTE</v>
          </cell>
          <cell r="E2730" t="str">
            <v>SARATOGA</v>
          </cell>
        </row>
        <row r="2731">
          <cell r="C2731" t="str">
            <v>WYANDOTTE</v>
          </cell>
          <cell r="E2731" t="str">
            <v>SARATOGA</v>
          </cell>
        </row>
        <row r="2732">
          <cell r="C2732" t="str">
            <v>WYANDOTTE</v>
          </cell>
          <cell r="E2732" t="str">
            <v>SARATOGA</v>
          </cell>
        </row>
        <row r="2733">
          <cell r="C2733" t="str">
            <v>OAKLAND C (OAKLAND PP)</v>
          </cell>
          <cell r="E2733" t="str">
            <v>SARATOGA</v>
          </cell>
        </row>
        <row r="2734">
          <cell r="C2734" t="str">
            <v>OAKLAND C (OAKLAND PP)</v>
          </cell>
          <cell r="E2734" t="str">
            <v>SARATOGA</v>
          </cell>
        </row>
        <row r="2735">
          <cell r="C2735" t="str">
            <v>OAKLAND C (OAKLAND PP)</v>
          </cell>
          <cell r="E2735" t="str">
            <v>SARATOGA</v>
          </cell>
        </row>
        <row r="2736">
          <cell r="C2736" t="str">
            <v>OAKLAND C (OAKLAND PP)</v>
          </cell>
          <cell r="E2736" t="str">
            <v>SARATOGA</v>
          </cell>
        </row>
        <row r="2737">
          <cell r="C2737" t="str">
            <v>OAKLAND C (OAKLAND PP)</v>
          </cell>
          <cell r="E2737" t="str">
            <v>STELLING</v>
          </cell>
        </row>
        <row r="2738">
          <cell r="C2738" t="str">
            <v>OAKLAND C (OAKLAND PP)</v>
          </cell>
          <cell r="E2738" t="str">
            <v>STELLING</v>
          </cell>
        </row>
        <row r="2739">
          <cell r="C2739" t="str">
            <v>OAKLAND C (OAKLAND PP)</v>
          </cell>
          <cell r="E2739" t="str">
            <v>STELLING</v>
          </cell>
        </row>
        <row r="2740">
          <cell r="C2740" t="str">
            <v>OAKLAND C (OAKLAND PP)</v>
          </cell>
          <cell r="E2740" t="str">
            <v>STELLING</v>
          </cell>
        </row>
        <row r="2741">
          <cell r="C2741" t="str">
            <v>OAKLAND C (OAKLAND PP)</v>
          </cell>
          <cell r="E2741" t="str">
            <v>STELLING</v>
          </cell>
        </row>
        <row r="2742">
          <cell r="C2742" t="str">
            <v>OAKLAND C (OAKLAND PP)</v>
          </cell>
          <cell r="E2742" t="str">
            <v>STELLING</v>
          </cell>
        </row>
        <row r="2743">
          <cell r="C2743" t="str">
            <v>OAKLAND C (OAKLAND PP)</v>
          </cell>
          <cell r="E2743" t="str">
            <v>STELLING</v>
          </cell>
        </row>
        <row r="2744">
          <cell r="C2744" t="str">
            <v>OAKLAND C (OAKLAND PP)</v>
          </cell>
          <cell r="E2744" t="str">
            <v>STELLING</v>
          </cell>
        </row>
        <row r="2745">
          <cell r="C2745" t="str">
            <v>OAKLAND C (OAKLAND PP)</v>
          </cell>
          <cell r="E2745" t="str">
            <v>STELLING</v>
          </cell>
        </row>
        <row r="2746">
          <cell r="C2746" t="str">
            <v>OAKLAND C (OAKLAND PP)</v>
          </cell>
          <cell r="E2746" t="str">
            <v>STELLING</v>
          </cell>
        </row>
        <row r="2747">
          <cell r="C2747" t="str">
            <v>OAKLAND C (OAKLAND PP)</v>
          </cell>
          <cell r="E2747" t="str">
            <v>STELLING</v>
          </cell>
        </row>
        <row r="2748">
          <cell r="C2748" t="str">
            <v>SALMON CREEK</v>
          </cell>
          <cell r="E2748" t="str">
            <v>STELLING</v>
          </cell>
        </row>
        <row r="2749">
          <cell r="C2749" t="str">
            <v>CALIFORNIA AVE</v>
          </cell>
          <cell r="E2749" t="str">
            <v>STELLING</v>
          </cell>
        </row>
        <row r="2750">
          <cell r="C2750" t="str">
            <v>ARVIN</v>
          </cell>
          <cell r="E2750" t="str">
            <v>STELLING</v>
          </cell>
        </row>
        <row r="2751">
          <cell r="C2751" t="str">
            <v>ARVIN</v>
          </cell>
          <cell r="E2751" t="str">
            <v>STELLING</v>
          </cell>
        </row>
        <row r="2752">
          <cell r="C2752" t="str">
            <v>ARVIN</v>
          </cell>
          <cell r="E2752" t="str">
            <v>STELLING</v>
          </cell>
        </row>
        <row r="2753">
          <cell r="C2753" t="str">
            <v>ANTELOPE</v>
          </cell>
          <cell r="E2753" t="str">
            <v>STELLING</v>
          </cell>
        </row>
        <row r="2754">
          <cell r="C2754" t="str">
            <v>OAKLAND C (OAKLAND PP)</v>
          </cell>
          <cell r="E2754" t="str">
            <v>STELLING</v>
          </cell>
        </row>
        <row r="2755">
          <cell r="C2755" t="str">
            <v>OAKLAND C (OAKLAND PP)</v>
          </cell>
          <cell r="E2755" t="str">
            <v>STELLING</v>
          </cell>
        </row>
        <row r="2756">
          <cell r="C2756" t="str">
            <v>OAKLAND C (OAKLAND PP)</v>
          </cell>
          <cell r="E2756" t="str">
            <v>STELLING</v>
          </cell>
        </row>
        <row r="2757">
          <cell r="C2757" t="str">
            <v>OAKLAND C (OAKLAND PP)</v>
          </cell>
          <cell r="E2757" t="str">
            <v>STELLING</v>
          </cell>
        </row>
        <row r="2758">
          <cell r="C2758" t="str">
            <v>OAKLAND C (OAKLAND PP)</v>
          </cell>
          <cell r="E2758" t="str">
            <v>STELLING</v>
          </cell>
        </row>
        <row r="2759">
          <cell r="C2759" t="str">
            <v>OAKLAND C (OAKLAND PP)</v>
          </cell>
          <cell r="E2759" t="str">
            <v>STELLING</v>
          </cell>
        </row>
        <row r="2760">
          <cell r="C2760" t="str">
            <v>OAKLAND C (OAKLAND PP)</v>
          </cell>
          <cell r="E2760" t="str">
            <v>STELLING</v>
          </cell>
        </row>
        <row r="2761">
          <cell r="C2761" t="str">
            <v>OAKLAND C (OAKLAND PP)</v>
          </cell>
          <cell r="E2761" t="str">
            <v>STELLING</v>
          </cell>
        </row>
        <row r="2762">
          <cell r="C2762" t="str">
            <v>ATASCADERO</v>
          </cell>
          <cell r="E2762" t="str">
            <v>STELLING</v>
          </cell>
        </row>
        <row r="2763">
          <cell r="C2763" t="e">
            <v>#VALUE!</v>
          </cell>
          <cell r="E2763" t="str">
            <v>STELLING</v>
          </cell>
        </row>
        <row r="2764">
          <cell r="C2764" t="e">
            <v>#VALUE!</v>
          </cell>
          <cell r="E2764" t="str">
            <v>STELLING</v>
          </cell>
        </row>
        <row r="2765">
          <cell r="C2765" t="str">
            <v>LAS POSITAS</v>
          </cell>
          <cell r="E2765" t="str">
            <v>STELLING</v>
          </cell>
        </row>
        <row r="2766">
          <cell r="C2766" t="str">
            <v>KERN OIL</v>
          </cell>
          <cell r="E2766" t="str">
            <v>STELLING</v>
          </cell>
        </row>
        <row r="2767">
          <cell r="C2767" t="str">
            <v>MIDDLE RIVER</v>
          </cell>
          <cell r="E2767" t="str">
            <v>STELLING</v>
          </cell>
        </row>
        <row r="2768">
          <cell r="C2768" t="str">
            <v>MIDDLE RIVER</v>
          </cell>
          <cell r="E2768" t="str">
            <v>STELLING</v>
          </cell>
        </row>
        <row r="2769">
          <cell r="C2769" t="str">
            <v>MIDDLE RIVER</v>
          </cell>
          <cell r="E2769" t="str">
            <v>STELLING</v>
          </cell>
        </row>
        <row r="2770">
          <cell r="C2770" t="str">
            <v>ANGIOLA</v>
          </cell>
          <cell r="E2770" t="str">
            <v>STELLING</v>
          </cell>
        </row>
        <row r="2771">
          <cell r="C2771" t="str">
            <v>KIRKER</v>
          </cell>
          <cell r="E2771" t="str">
            <v>STELLING</v>
          </cell>
        </row>
        <row r="2772">
          <cell r="C2772" t="str">
            <v>MCKEE</v>
          </cell>
          <cell r="E2772" t="str">
            <v>STELLING</v>
          </cell>
        </row>
        <row r="2773">
          <cell r="C2773" t="str">
            <v>LINDEN</v>
          </cell>
          <cell r="E2773" t="str">
            <v>STELLING</v>
          </cell>
        </row>
        <row r="2774">
          <cell r="C2774" t="str">
            <v>FAIRWAY</v>
          </cell>
          <cell r="E2774" t="str">
            <v>STELLING</v>
          </cell>
        </row>
        <row r="2775">
          <cell r="C2775" t="str">
            <v>NOTRE DAME</v>
          </cell>
          <cell r="E2775" t="str">
            <v>STELLING</v>
          </cell>
        </row>
        <row r="2776">
          <cell r="C2776" t="str">
            <v>NOTRE DAME</v>
          </cell>
          <cell r="E2776" t="str">
            <v>STELLING</v>
          </cell>
        </row>
        <row r="2777">
          <cell r="C2777" t="str">
            <v>NOTRE DAME</v>
          </cell>
          <cell r="E2777" t="str">
            <v>STELLING</v>
          </cell>
        </row>
        <row r="2778">
          <cell r="C2778" t="str">
            <v>NOTRE DAME</v>
          </cell>
          <cell r="E2778" t="str">
            <v>STELLING</v>
          </cell>
        </row>
        <row r="2779">
          <cell r="C2779" t="str">
            <v>NOTRE DAME</v>
          </cell>
          <cell r="E2779" t="str">
            <v>STELLING</v>
          </cell>
        </row>
        <row r="2780">
          <cell r="C2780" t="str">
            <v>KINGSBURG</v>
          </cell>
          <cell r="E2780" t="str">
            <v>STELLING</v>
          </cell>
        </row>
        <row r="2781">
          <cell r="C2781" t="str">
            <v>HAMMER</v>
          </cell>
          <cell r="E2781" t="str">
            <v>STELLING</v>
          </cell>
        </row>
        <row r="2782">
          <cell r="C2782" t="str">
            <v>WESTPARK</v>
          </cell>
          <cell r="E2782" t="str">
            <v>STELLING</v>
          </cell>
        </row>
        <row r="2783">
          <cell r="C2783" t="str">
            <v>HARTLEY</v>
          </cell>
          <cell r="E2783" t="str">
            <v>STELLING</v>
          </cell>
        </row>
        <row r="2784">
          <cell r="C2784" t="str">
            <v>FREMONT</v>
          </cell>
          <cell r="E2784" t="str">
            <v>STELLING</v>
          </cell>
        </row>
        <row r="2785">
          <cell r="C2785" t="str">
            <v>ASHLAN AVE</v>
          </cell>
          <cell r="E2785" t="str">
            <v>STELLING</v>
          </cell>
        </row>
        <row r="2786">
          <cell r="C2786" t="e">
            <v>#VALUE!</v>
          </cell>
          <cell r="E2786" t="str">
            <v>STELLING</v>
          </cell>
        </row>
        <row r="2787">
          <cell r="C2787" t="str">
            <v>BRUNSWICK</v>
          </cell>
          <cell r="E2787" t="str">
            <v>STELLING</v>
          </cell>
        </row>
        <row r="2788">
          <cell r="C2788" t="str">
            <v>BRUNSWICK</v>
          </cell>
          <cell r="E2788" t="str">
            <v>STELLING</v>
          </cell>
        </row>
        <row r="2789">
          <cell r="C2789" t="str">
            <v>BRENTWOOD</v>
          </cell>
          <cell r="E2789" t="str">
            <v>STELLING</v>
          </cell>
        </row>
        <row r="2790">
          <cell r="C2790" t="str">
            <v>BRENTWOOD</v>
          </cell>
          <cell r="E2790" t="str">
            <v>STELLING</v>
          </cell>
        </row>
        <row r="2791">
          <cell r="C2791" t="str">
            <v>REEDLEY</v>
          </cell>
          <cell r="E2791" t="str">
            <v>WHISMAN</v>
          </cell>
        </row>
        <row r="2792">
          <cell r="C2792" t="str">
            <v>CONCORD</v>
          </cell>
          <cell r="E2792" t="str">
            <v>WHISMAN</v>
          </cell>
        </row>
        <row r="2793">
          <cell r="C2793" t="str">
            <v>CONCORD</v>
          </cell>
          <cell r="E2793" t="str">
            <v>WHISMAN</v>
          </cell>
        </row>
        <row r="2794">
          <cell r="C2794" t="str">
            <v>SAN FRAN X (MISSION)</v>
          </cell>
          <cell r="E2794" t="str">
            <v>WHISMAN</v>
          </cell>
        </row>
        <row r="2795">
          <cell r="C2795" t="str">
            <v>CLAYTON</v>
          </cell>
          <cell r="E2795" t="str">
            <v>WHISMAN</v>
          </cell>
        </row>
        <row r="2796">
          <cell r="C2796" t="str">
            <v>DEL MAR</v>
          </cell>
          <cell r="E2796" t="str">
            <v>WHISMAN</v>
          </cell>
        </row>
        <row r="2797">
          <cell r="C2797" t="str">
            <v>KERN PP DIST</v>
          </cell>
          <cell r="E2797" t="str">
            <v>WHISMAN</v>
          </cell>
        </row>
        <row r="2798">
          <cell r="C2798" t="str">
            <v>KERN PP DIST</v>
          </cell>
          <cell r="E2798" t="str">
            <v>WHISMAN</v>
          </cell>
        </row>
        <row r="2799">
          <cell r="C2799" t="str">
            <v>STOREY</v>
          </cell>
          <cell r="E2799" t="str">
            <v>WHISMAN</v>
          </cell>
        </row>
        <row r="2800">
          <cell r="C2800" t="str">
            <v>SAN JOSE A</v>
          </cell>
          <cell r="E2800" t="str">
            <v>WHISMAN</v>
          </cell>
        </row>
        <row r="2801">
          <cell r="C2801" t="str">
            <v>HIGHWAY</v>
          </cell>
          <cell r="E2801" t="str">
            <v>WHISMAN</v>
          </cell>
        </row>
        <row r="2802">
          <cell r="C2802" t="str">
            <v>HIGHWAY</v>
          </cell>
          <cell r="E2802" t="str">
            <v>WHISMAN</v>
          </cell>
        </row>
        <row r="2803">
          <cell r="C2803" t="str">
            <v>HIGHWAY</v>
          </cell>
          <cell r="E2803" t="str">
            <v>WHISMAN</v>
          </cell>
        </row>
        <row r="2804">
          <cell r="C2804" t="str">
            <v>SAN FRAN Y (LARKIN)</v>
          </cell>
          <cell r="E2804" t="str">
            <v>WHISMAN</v>
          </cell>
        </row>
        <row r="2805">
          <cell r="C2805" t="str">
            <v>SAN FRAN Y (LARKIN)</v>
          </cell>
          <cell r="E2805" t="str">
            <v>WHISMAN</v>
          </cell>
        </row>
        <row r="2806">
          <cell r="C2806" t="str">
            <v>SAN FRAN Y (LARKIN)</v>
          </cell>
          <cell r="E2806" t="str">
            <v>WHISMAN</v>
          </cell>
        </row>
        <row r="2807">
          <cell r="C2807" t="str">
            <v>SAN FRAN Y (LARKIN)</v>
          </cell>
          <cell r="E2807" t="str">
            <v>WHISMAN</v>
          </cell>
        </row>
        <row r="2808">
          <cell r="C2808" t="str">
            <v>STELLING</v>
          </cell>
          <cell r="E2808" t="str">
            <v>WHISMAN</v>
          </cell>
        </row>
        <row r="2809">
          <cell r="C2809" t="str">
            <v>NORIEGA</v>
          </cell>
          <cell r="E2809" t="str">
            <v>WHISMAN</v>
          </cell>
        </row>
        <row r="2810">
          <cell r="C2810" t="str">
            <v>WILLOW PASS</v>
          </cell>
          <cell r="E2810" t="str">
            <v>WHISMAN</v>
          </cell>
        </row>
        <row r="2811">
          <cell r="C2811" t="str">
            <v>IGNACIO</v>
          </cell>
          <cell r="E2811" t="str">
            <v>WHISMAN</v>
          </cell>
        </row>
        <row r="2812">
          <cell r="C2812" t="str">
            <v>IGNACIO</v>
          </cell>
          <cell r="E2812" t="str">
            <v>WHISMAN</v>
          </cell>
        </row>
        <row r="2813">
          <cell r="C2813" t="str">
            <v>NORTH DUBLIN</v>
          </cell>
          <cell r="E2813" t="str">
            <v>WHISMAN</v>
          </cell>
        </row>
        <row r="2814">
          <cell r="C2814" t="str">
            <v>NORTH DUBLIN</v>
          </cell>
          <cell r="E2814" t="str">
            <v>WHISMAN</v>
          </cell>
        </row>
        <row r="2815">
          <cell r="C2815" t="str">
            <v>NORTH DUBLIN</v>
          </cell>
          <cell r="E2815" t="str">
            <v>WHISMAN</v>
          </cell>
        </row>
        <row r="2816">
          <cell r="C2816" t="str">
            <v>NORTH DUBLIN</v>
          </cell>
          <cell r="E2816" t="str">
            <v>WHISMAN</v>
          </cell>
        </row>
        <row r="2817">
          <cell r="C2817" t="str">
            <v>NORTH DUBLIN</v>
          </cell>
          <cell r="E2817" t="str">
            <v>WHISMAN</v>
          </cell>
        </row>
        <row r="2818">
          <cell r="C2818" t="str">
            <v>MARYSVILLE</v>
          </cell>
          <cell r="E2818" t="str">
            <v>WHISMAN</v>
          </cell>
        </row>
        <row r="2819">
          <cell r="C2819" t="str">
            <v>MARYSVILLE</v>
          </cell>
          <cell r="E2819" t="str">
            <v>WHISMAN</v>
          </cell>
        </row>
        <row r="2820">
          <cell r="C2820" t="str">
            <v>MARYSVILLE</v>
          </cell>
          <cell r="E2820" t="str">
            <v>WHISMAN</v>
          </cell>
        </row>
        <row r="2821">
          <cell r="C2821" t="str">
            <v>MARYSVILLE</v>
          </cell>
          <cell r="E2821" t="str">
            <v>WHISMAN</v>
          </cell>
        </row>
        <row r="2822">
          <cell r="C2822" t="str">
            <v>MONROE</v>
          </cell>
          <cell r="E2822" t="str">
            <v>WHISMAN</v>
          </cell>
        </row>
        <row r="2823">
          <cell r="C2823" t="str">
            <v>NORD</v>
          </cell>
          <cell r="E2823" t="str">
            <v>WHISMAN</v>
          </cell>
        </row>
        <row r="2824">
          <cell r="C2824" t="str">
            <v>PUEBLO</v>
          </cell>
          <cell r="E2824" t="str">
            <v>WHISMAN</v>
          </cell>
        </row>
        <row r="2825">
          <cell r="C2825" t="str">
            <v>PUEBLO</v>
          </cell>
          <cell r="E2825" t="str">
            <v>WHISMAN</v>
          </cell>
        </row>
        <row r="2826">
          <cell r="C2826" t="str">
            <v>IGNACIO</v>
          </cell>
          <cell r="E2826" t="str">
            <v>WHISMAN</v>
          </cell>
        </row>
        <row r="2827">
          <cell r="C2827" t="e">
            <v>#VALUE!</v>
          </cell>
          <cell r="E2827" t="str">
            <v>WHISMAN</v>
          </cell>
        </row>
        <row r="2828">
          <cell r="C2828" t="e">
            <v>#VALUE!</v>
          </cell>
          <cell r="E2828" t="str">
            <v>WHISMAN</v>
          </cell>
        </row>
        <row r="2829">
          <cell r="C2829" t="str">
            <v>BARRETT</v>
          </cell>
          <cell r="E2829" t="str">
            <v>WHISMAN</v>
          </cell>
        </row>
        <row r="2830">
          <cell r="C2830" t="str">
            <v>EMERALD LAKE</v>
          </cell>
          <cell r="E2830" t="str">
            <v>WHISMAN</v>
          </cell>
        </row>
        <row r="2831">
          <cell r="C2831" t="str">
            <v>TAFT</v>
          </cell>
          <cell r="E2831" t="str">
            <v>WHISMAN</v>
          </cell>
        </row>
        <row r="2832">
          <cell r="C2832" t="str">
            <v>TRACY</v>
          </cell>
          <cell r="E2832" t="str">
            <v>WOLFE</v>
          </cell>
        </row>
        <row r="2833">
          <cell r="C2833" t="str">
            <v>TUDOR</v>
          </cell>
          <cell r="E2833" t="str">
            <v>WOLFE</v>
          </cell>
        </row>
        <row r="2834">
          <cell r="C2834" t="str">
            <v>REDWOOD CITY</v>
          </cell>
          <cell r="E2834" t="str">
            <v>WOLFE</v>
          </cell>
        </row>
        <row r="2835">
          <cell r="C2835" t="str">
            <v>REDWOOD CITY</v>
          </cell>
          <cell r="E2835" t="str">
            <v>WOLFE</v>
          </cell>
        </row>
        <row r="2836">
          <cell r="C2836" t="str">
            <v>MILLBRAE</v>
          </cell>
          <cell r="E2836" t="str">
            <v>WOLFE</v>
          </cell>
        </row>
        <row r="2837">
          <cell r="C2837" t="str">
            <v>MILLBRAE</v>
          </cell>
          <cell r="E2837" t="str">
            <v>WOLFE</v>
          </cell>
        </row>
        <row r="2838">
          <cell r="C2838" t="str">
            <v>MANTECA</v>
          </cell>
          <cell r="E2838" t="str">
            <v>WOLFE</v>
          </cell>
        </row>
        <row r="2839">
          <cell r="C2839" t="str">
            <v>PLEASANT GROVE</v>
          </cell>
          <cell r="E2839" t="str">
            <v>WOLFE</v>
          </cell>
        </row>
        <row r="2840">
          <cell r="C2840" t="str">
            <v>PLEASANT GROVE</v>
          </cell>
          <cell r="E2840" t="str">
            <v>WOLFE</v>
          </cell>
        </row>
        <row r="2841">
          <cell r="C2841" t="str">
            <v>BRENTWOOD</v>
          </cell>
          <cell r="E2841" t="str">
            <v>WOLFE</v>
          </cell>
        </row>
        <row r="2842">
          <cell r="C2842" t="str">
            <v>SAN FRAN G</v>
          </cell>
          <cell r="E2842" t="str">
            <v>WOLFE</v>
          </cell>
        </row>
        <row r="2843">
          <cell r="C2843" t="str">
            <v>SAN FRAN G</v>
          </cell>
          <cell r="E2843" t="str">
            <v>WOLFE</v>
          </cell>
        </row>
        <row r="2844">
          <cell r="C2844" t="str">
            <v>SAN FRAN G</v>
          </cell>
          <cell r="E2844" t="str">
            <v>WOLFE</v>
          </cell>
        </row>
        <row r="2845">
          <cell r="C2845" t="str">
            <v>SAN FRAN G</v>
          </cell>
          <cell r="E2845" t="str">
            <v>WOLFE</v>
          </cell>
        </row>
        <row r="2846">
          <cell r="C2846" t="str">
            <v>SAN FRAN G</v>
          </cell>
          <cell r="E2846" t="str">
            <v>WOLFE</v>
          </cell>
        </row>
        <row r="2847">
          <cell r="C2847" t="str">
            <v>SAN FRAN G</v>
          </cell>
          <cell r="E2847" t="str">
            <v>WOLFE</v>
          </cell>
        </row>
        <row r="2848">
          <cell r="C2848" t="str">
            <v>SAN FRAN G</v>
          </cell>
          <cell r="E2848" t="str">
            <v>WOLFE</v>
          </cell>
        </row>
        <row r="2849">
          <cell r="C2849" t="str">
            <v>SAN FRAN G</v>
          </cell>
          <cell r="E2849" t="str">
            <v>WOLFE</v>
          </cell>
        </row>
        <row r="2850">
          <cell r="C2850" t="str">
            <v>SAN FRAN G</v>
          </cell>
          <cell r="E2850" t="str">
            <v>WOLFE</v>
          </cell>
        </row>
        <row r="2851">
          <cell r="C2851" t="str">
            <v>SAN FRAN G</v>
          </cell>
          <cell r="E2851" t="str">
            <v>WOLFE</v>
          </cell>
        </row>
        <row r="2852">
          <cell r="C2852" t="str">
            <v>SAN FRAN G</v>
          </cell>
          <cell r="E2852" t="str">
            <v>WOLFE</v>
          </cell>
        </row>
        <row r="2853">
          <cell r="C2853" t="str">
            <v>SAN FRAN G</v>
          </cell>
          <cell r="E2853" t="str">
            <v>WOLFE</v>
          </cell>
        </row>
        <row r="2854">
          <cell r="C2854" t="str">
            <v>SAN FRAN G</v>
          </cell>
          <cell r="E2854" t="str">
            <v>WOLFE</v>
          </cell>
        </row>
        <row r="2855">
          <cell r="C2855" t="str">
            <v>SAN FRAN G</v>
          </cell>
          <cell r="E2855" t="str">
            <v>WOLFE</v>
          </cell>
        </row>
        <row r="2856">
          <cell r="C2856" t="str">
            <v>SAN FRAN G</v>
          </cell>
          <cell r="E2856" t="str">
            <v>WOLFE</v>
          </cell>
        </row>
        <row r="2857">
          <cell r="C2857" t="str">
            <v>SAN FRAN G</v>
          </cell>
          <cell r="E2857" t="str">
            <v>WOLFE</v>
          </cell>
        </row>
        <row r="2858">
          <cell r="C2858" t="str">
            <v>SAN FRAN G</v>
          </cell>
          <cell r="E2858" t="str">
            <v>WOLFE</v>
          </cell>
        </row>
        <row r="2859">
          <cell r="C2859" t="str">
            <v>SAN FRAN G</v>
          </cell>
          <cell r="E2859" t="str">
            <v>WOLFE</v>
          </cell>
        </row>
        <row r="2860">
          <cell r="C2860" t="str">
            <v>SAN FRAN G</v>
          </cell>
          <cell r="E2860" t="str">
            <v>WOLFE</v>
          </cell>
        </row>
        <row r="2861">
          <cell r="C2861" t="str">
            <v>SAN FRAN G</v>
          </cell>
          <cell r="E2861" t="str">
            <v>WOLFE</v>
          </cell>
        </row>
        <row r="2862">
          <cell r="C2862" t="str">
            <v>SAN FRAN G</v>
          </cell>
          <cell r="E2862" t="str">
            <v>WOLFE</v>
          </cell>
        </row>
        <row r="2863">
          <cell r="C2863" t="str">
            <v>SAN FRAN G</v>
          </cell>
          <cell r="E2863" t="str">
            <v>WOLFE</v>
          </cell>
        </row>
        <row r="2864">
          <cell r="C2864" t="str">
            <v>SAN FRAN G</v>
          </cell>
          <cell r="E2864" t="str">
            <v>WOLFE</v>
          </cell>
        </row>
        <row r="2865">
          <cell r="C2865" t="str">
            <v>SAN FRAN G</v>
          </cell>
          <cell r="E2865" t="str">
            <v>WOLFE</v>
          </cell>
        </row>
        <row r="2866">
          <cell r="C2866" t="str">
            <v>SAN FRAN G</v>
          </cell>
          <cell r="E2866" t="str">
            <v>WOLFE</v>
          </cell>
        </row>
        <row r="2867">
          <cell r="C2867" t="str">
            <v>SAN FRAN G</v>
          </cell>
          <cell r="E2867" t="str">
            <v>WOLFE</v>
          </cell>
        </row>
        <row r="2868">
          <cell r="C2868" t="str">
            <v>SAN FRAN G</v>
          </cell>
          <cell r="E2868" t="str">
            <v>WOLFE</v>
          </cell>
        </row>
        <row r="2869">
          <cell r="C2869" t="str">
            <v>SAN FRAN G</v>
          </cell>
          <cell r="E2869" t="str">
            <v>WOLFE</v>
          </cell>
        </row>
        <row r="2870">
          <cell r="C2870" t="str">
            <v>SAN FRAN G</v>
          </cell>
          <cell r="E2870" t="str">
            <v>WOLFE</v>
          </cell>
        </row>
        <row r="2871">
          <cell r="C2871" t="str">
            <v>SAN FRAN G</v>
          </cell>
          <cell r="E2871" t="str">
            <v>TASSAJARA</v>
          </cell>
        </row>
        <row r="2872">
          <cell r="C2872" t="str">
            <v>SAN FRAN G</v>
          </cell>
          <cell r="E2872" t="str">
            <v>BELL</v>
          </cell>
        </row>
        <row r="2873">
          <cell r="C2873" t="str">
            <v>SAN FRAN G</v>
          </cell>
          <cell r="E2873" t="str">
            <v>ROCKLIN</v>
          </cell>
        </row>
        <row r="2874">
          <cell r="C2874" t="str">
            <v>SAN FRAN G</v>
          </cell>
          <cell r="E2874" t="str">
            <v>BAYWOOD</v>
          </cell>
        </row>
        <row r="2875">
          <cell r="C2875" t="str">
            <v>SAN FRAN G</v>
          </cell>
          <cell r="E2875" t="str">
            <v>BUELLTON</v>
          </cell>
        </row>
        <row r="2876">
          <cell r="C2876" t="str">
            <v>SAN FRAN G</v>
          </cell>
          <cell r="E2876" t="str">
            <v>BUELLTON</v>
          </cell>
        </row>
        <row r="2877">
          <cell r="C2877" t="str">
            <v>SAN FRAN G</v>
          </cell>
          <cell r="E2877" t="str">
            <v>BUELLTON</v>
          </cell>
        </row>
        <row r="2878">
          <cell r="C2878" t="str">
            <v>SAN FRAN G</v>
          </cell>
          <cell r="E2878" t="str">
            <v>CAMBRIA</v>
          </cell>
        </row>
        <row r="2879">
          <cell r="C2879" t="str">
            <v>SAN FRAN G</v>
          </cell>
          <cell r="E2879" t="str">
            <v>CHOLAME</v>
          </cell>
        </row>
        <row r="2880">
          <cell r="C2880" t="str">
            <v>WILLITS A</v>
          </cell>
          <cell r="E2880" t="str">
            <v>CHOLAME</v>
          </cell>
        </row>
        <row r="2881">
          <cell r="C2881" t="str">
            <v>TUPMAN</v>
          </cell>
          <cell r="E2881" t="str">
            <v>CHOLAME</v>
          </cell>
        </row>
        <row r="2882">
          <cell r="C2882" t="str">
            <v>STOCKTON A</v>
          </cell>
          <cell r="E2882" t="str">
            <v>CHOLAME</v>
          </cell>
        </row>
        <row r="2883">
          <cell r="C2883" t="str">
            <v>CLARKSVILLE</v>
          </cell>
          <cell r="E2883" t="str">
            <v>FOOTHILL</v>
          </cell>
        </row>
        <row r="2884">
          <cell r="C2884" t="str">
            <v>DIAMOND SPRINGS</v>
          </cell>
          <cell r="E2884" t="str">
            <v>FOOTHILL</v>
          </cell>
        </row>
        <row r="2885">
          <cell r="C2885" t="str">
            <v>DIAMOND SPRINGS</v>
          </cell>
          <cell r="E2885" t="str">
            <v>PALMER</v>
          </cell>
        </row>
        <row r="2886">
          <cell r="C2886" t="str">
            <v>VALLEY VIEW</v>
          </cell>
          <cell r="E2886" t="str">
            <v>LINDEN</v>
          </cell>
        </row>
        <row r="2887">
          <cell r="C2887" t="str">
            <v>HOLLISTER</v>
          </cell>
          <cell r="E2887" t="str">
            <v>PURISIMA</v>
          </cell>
        </row>
        <row r="2888">
          <cell r="C2888" t="str">
            <v>LEMOORE</v>
          </cell>
          <cell r="E2888" t="str">
            <v>SAN MIGUEL</v>
          </cell>
        </row>
        <row r="2889">
          <cell r="C2889" t="str">
            <v>OLETA</v>
          </cell>
          <cell r="E2889" t="str">
            <v>SANTA YNEZ</v>
          </cell>
        </row>
        <row r="2890">
          <cell r="C2890" t="str">
            <v>BRITTON</v>
          </cell>
          <cell r="E2890" t="str">
            <v>SANTA YNEZ</v>
          </cell>
        </row>
        <row r="2891">
          <cell r="C2891" t="str">
            <v>CANAL</v>
          </cell>
          <cell r="E2891" t="str">
            <v>SANTA YNEZ</v>
          </cell>
        </row>
        <row r="2892">
          <cell r="C2892" t="str">
            <v>BOGUE</v>
          </cell>
          <cell r="E2892" t="str">
            <v>SISQUOC</v>
          </cell>
        </row>
        <row r="2893">
          <cell r="C2893" t="str">
            <v>COARSEGOLD</v>
          </cell>
          <cell r="E2893" t="str">
            <v>SISQUOC</v>
          </cell>
        </row>
        <row r="2894">
          <cell r="C2894" t="str">
            <v>SAN FRAN H (MARTIN)</v>
          </cell>
          <cell r="E2894" t="str">
            <v>ZACA</v>
          </cell>
        </row>
        <row r="2895">
          <cell r="C2895" t="str">
            <v>SAN FRAN H (MARTIN)</v>
          </cell>
          <cell r="E2895" t="str">
            <v>JARVIS</v>
          </cell>
        </row>
        <row r="2896">
          <cell r="C2896" t="str">
            <v>SAN FRAN H (MARTIN)</v>
          </cell>
          <cell r="E2896" t="str">
            <v>JARVIS</v>
          </cell>
        </row>
        <row r="2897">
          <cell r="C2897" t="str">
            <v>SAN FRAN H (MARTIN)</v>
          </cell>
          <cell r="E2897" t="str">
            <v>JARVIS</v>
          </cell>
        </row>
        <row r="2898">
          <cell r="C2898" t="str">
            <v>SAN FRAN H (MARTIN)</v>
          </cell>
          <cell r="E2898" t="str">
            <v>JARVIS</v>
          </cell>
        </row>
        <row r="2899">
          <cell r="C2899" t="str">
            <v>SAN FRAN H (MARTIN)</v>
          </cell>
          <cell r="E2899" t="str">
            <v>JARVIS</v>
          </cell>
        </row>
        <row r="2900">
          <cell r="C2900" t="str">
            <v>SAN FRAN H (MARTIN)</v>
          </cell>
          <cell r="E2900" t="str">
            <v>JARVIS</v>
          </cell>
        </row>
        <row r="2901">
          <cell r="C2901" t="str">
            <v>SAN FRAN H (MARTIN)</v>
          </cell>
          <cell r="E2901" t="str">
            <v>WHEATLAND</v>
          </cell>
        </row>
        <row r="2902">
          <cell r="C2902" t="str">
            <v>SAN FRAN H (MARTIN)</v>
          </cell>
          <cell r="E2902" t="str">
            <v>SANTA ROSA A</v>
          </cell>
        </row>
        <row r="2903">
          <cell r="C2903" t="str">
            <v>SAN FRAN H (MARTIN)</v>
          </cell>
          <cell r="E2903" t="str">
            <v>HORSESHOE</v>
          </cell>
        </row>
        <row r="2904">
          <cell r="C2904" t="str">
            <v>SAN FRAN H (MARTIN)</v>
          </cell>
          <cell r="E2904" t="str">
            <v>HORSESHOE</v>
          </cell>
        </row>
        <row r="2905">
          <cell r="C2905" t="str">
            <v>SAN FRAN H (MARTIN)</v>
          </cell>
          <cell r="E2905" t="str">
            <v>CLARKSVILLE</v>
          </cell>
        </row>
        <row r="2906">
          <cell r="C2906" t="str">
            <v>SAN FRAN H (MARTIN)</v>
          </cell>
          <cell r="E2906" t="str">
            <v>HORSESHOE</v>
          </cell>
        </row>
        <row r="2907">
          <cell r="C2907" t="str">
            <v>SANTA NELLA</v>
          </cell>
          <cell r="E2907" t="str">
            <v>ROCKLIN</v>
          </cell>
        </row>
        <row r="2908">
          <cell r="C2908" t="str">
            <v>SANTA NELLA</v>
          </cell>
          <cell r="E2908" t="str">
            <v>ROCKLIN</v>
          </cell>
        </row>
        <row r="2909">
          <cell r="C2909" t="str">
            <v>NORTH DUBLIN</v>
          </cell>
          <cell r="E2909" t="str">
            <v>SAN JOSE B</v>
          </cell>
        </row>
        <row r="2910">
          <cell r="C2910" t="str">
            <v>MIDWAY</v>
          </cell>
          <cell r="E2910" t="str">
            <v>SAN JOSE B</v>
          </cell>
        </row>
        <row r="2911">
          <cell r="C2911" t="str">
            <v>MILLBRAE</v>
          </cell>
          <cell r="E2911" t="str">
            <v>SAN JOSE B</v>
          </cell>
        </row>
        <row r="2912">
          <cell r="C2912" t="str">
            <v>NORIEGA</v>
          </cell>
          <cell r="E2912" t="str">
            <v>SAN JOSE B</v>
          </cell>
        </row>
        <row r="2913">
          <cell r="C2913" t="str">
            <v>LOS MOLINOS</v>
          </cell>
          <cell r="E2913" t="str">
            <v>SAN JOSE B</v>
          </cell>
        </row>
        <row r="2914">
          <cell r="C2914" t="str">
            <v>LOS MOLINOS</v>
          </cell>
          <cell r="E2914" t="str">
            <v>SAN JOSE B</v>
          </cell>
        </row>
        <row r="2915">
          <cell r="C2915" t="str">
            <v>CAYUCOS</v>
          </cell>
          <cell r="E2915" t="str">
            <v>SAN JOSE B</v>
          </cell>
        </row>
        <row r="2916">
          <cell r="C2916" t="str">
            <v>CHICO A</v>
          </cell>
          <cell r="E2916" t="str">
            <v>SAN JOSE B</v>
          </cell>
        </row>
        <row r="2917">
          <cell r="C2917" t="str">
            <v>SAN CARLOS</v>
          </cell>
          <cell r="E2917" t="str">
            <v>SAN JOSE B</v>
          </cell>
        </row>
        <row r="2918">
          <cell r="C2918" t="str">
            <v>REEDLEY</v>
          </cell>
          <cell r="E2918" t="str">
            <v>SAN JOSE B</v>
          </cell>
        </row>
        <row r="2919">
          <cell r="C2919" t="str">
            <v>STOCKDALE</v>
          </cell>
          <cell r="E2919" t="str">
            <v>SAN JOSE B</v>
          </cell>
        </row>
        <row r="2920">
          <cell r="C2920" t="str">
            <v>FLINT</v>
          </cell>
          <cell r="E2920" t="str">
            <v>SAN JOSE B</v>
          </cell>
        </row>
        <row r="2921">
          <cell r="C2921" t="str">
            <v>DALY CITY</v>
          </cell>
          <cell r="E2921" t="str">
            <v>SAN JOSE B</v>
          </cell>
        </row>
        <row r="2922">
          <cell r="C2922" t="str">
            <v>FAIRWAY</v>
          </cell>
          <cell r="E2922" t="str">
            <v>CMC</v>
          </cell>
        </row>
        <row r="2923">
          <cell r="C2923" t="str">
            <v>FAIRWAY</v>
          </cell>
          <cell r="E2923" t="str">
            <v>CMC</v>
          </cell>
        </row>
        <row r="2924">
          <cell r="C2924" t="str">
            <v>OLIVEHURST</v>
          </cell>
          <cell r="E2924" t="str">
            <v>CMC</v>
          </cell>
        </row>
        <row r="2925">
          <cell r="C2925" t="str">
            <v>CAMP EVERS</v>
          </cell>
          <cell r="E2925" t="str">
            <v>CMC</v>
          </cell>
        </row>
        <row r="2926">
          <cell r="C2926" t="str">
            <v>SAN FRAN A (POTRERO PP)</v>
          </cell>
          <cell r="E2926" t="str">
            <v>CMC</v>
          </cell>
        </row>
        <row r="2927">
          <cell r="C2927" t="str">
            <v>MILLBRAE</v>
          </cell>
          <cell r="E2927" t="str">
            <v>CMC</v>
          </cell>
        </row>
        <row r="2928">
          <cell r="C2928" t="str">
            <v>WEST FRESNO</v>
          </cell>
          <cell r="E2928" t="str">
            <v>CMC</v>
          </cell>
        </row>
        <row r="2929">
          <cell r="C2929" t="str">
            <v>SAN LEANDRO U</v>
          </cell>
          <cell r="E2929" t="str">
            <v>CMC</v>
          </cell>
        </row>
        <row r="2930">
          <cell r="C2930" t="str">
            <v>SAN LEANDRO U</v>
          </cell>
          <cell r="E2930" t="str">
            <v>SANTA ROSA A</v>
          </cell>
        </row>
        <row r="2931">
          <cell r="C2931" t="str">
            <v>CLAYTON</v>
          </cell>
          <cell r="E2931" t="str">
            <v>PETALUMA C</v>
          </cell>
        </row>
        <row r="2932">
          <cell r="C2932" t="str">
            <v>UKIAH</v>
          </cell>
          <cell r="E2932" t="str">
            <v>DIXON LANDING</v>
          </cell>
        </row>
        <row r="2933">
          <cell r="C2933" t="str">
            <v>UKIAH</v>
          </cell>
          <cell r="E2933" t="str">
            <v>DIXON LANDING</v>
          </cell>
        </row>
        <row r="2934">
          <cell r="C2934" t="str">
            <v>ANTLER</v>
          </cell>
          <cell r="E2934" t="str">
            <v>SUNOL</v>
          </cell>
        </row>
        <row r="2935">
          <cell r="C2935" t="str">
            <v>SAN FRAN Z (EMBARCADERO)</v>
          </cell>
          <cell r="E2935" t="str">
            <v>UPPER LAKE</v>
          </cell>
        </row>
        <row r="2936">
          <cell r="C2936" t="str">
            <v>ESQUON</v>
          </cell>
          <cell r="E2936" t="str">
            <v>CLEAR LAKE</v>
          </cell>
        </row>
        <row r="2937">
          <cell r="C2937" t="str">
            <v>ESQUON</v>
          </cell>
          <cell r="E2937" t="str">
            <v>CANAL</v>
          </cell>
        </row>
        <row r="2938">
          <cell r="C2938" t="str">
            <v>OTTER</v>
          </cell>
          <cell r="E2938" t="str">
            <v>LAKEWOOD</v>
          </cell>
        </row>
        <row r="2939">
          <cell r="C2939" t="str">
            <v>SAN FRAN L</v>
          </cell>
          <cell r="E2939" t="str">
            <v>OROSI</v>
          </cell>
        </row>
        <row r="2940">
          <cell r="C2940" t="str">
            <v>SAN FRAN L</v>
          </cell>
          <cell r="E2940" t="str">
            <v>OROSI</v>
          </cell>
        </row>
        <row r="2941">
          <cell r="C2941" t="str">
            <v>CAMP EVERS</v>
          </cell>
          <cell r="E2941" t="str">
            <v>CONTRA COSTA</v>
          </cell>
        </row>
        <row r="2942">
          <cell r="C2942" t="str">
            <v>HOLLISTER</v>
          </cell>
          <cell r="E2942" t="str">
            <v>CONTRA COSTA</v>
          </cell>
        </row>
        <row r="2943">
          <cell r="C2943" t="str">
            <v>OLIVEHURST</v>
          </cell>
          <cell r="E2943" t="str">
            <v>CONTRA COSTA</v>
          </cell>
        </row>
        <row r="2944">
          <cell r="C2944" t="str">
            <v>OLIVEHURST</v>
          </cell>
          <cell r="E2944" t="str">
            <v>CONTRA COSTA</v>
          </cell>
        </row>
        <row r="2945">
          <cell r="C2945" t="str">
            <v>BRENTWOOD</v>
          </cell>
          <cell r="E2945" t="str">
            <v>CONTRA COSTA</v>
          </cell>
        </row>
        <row r="2946">
          <cell r="C2946" t="str">
            <v>HARRIS</v>
          </cell>
          <cell r="E2946" t="str">
            <v>CONTRA COSTA</v>
          </cell>
        </row>
        <row r="2947">
          <cell r="C2947" t="str">
            <v>NAPA</v>
          </cell>
          <cell r="E2947" t="str">
            <v>CONTRA COSTA</v>
          </cell>
        </row>
        <row r="2948">
          <cell r="C2948" t="str">
            <v>NAPA</v>
          </cell>
          <cell r="E2948" t="str">
            <v>CONTRA COSTA</v>
          </cell>
        </row>
        <row r="2949">
          <cell r="C2949" t="str">
            <v>NAPA</v>
          </cell>
          <cell r="E2949" t="str">
            <v>CONTRA COSTA</v>
          </cell>
        </row>
        <row r="2950">
          <cell r="C2950" t="str">
            <v>COLUSA</v>
          </cell>
          <cell r="E2950" t="str">
            <v>PETALUMA C</v>
          </cell>
        </row>
        <row r="2951">
          <cell r="C2951" t="str">
            <v>BUENA VISTA</v>
          </cell>
          <cell r="E2951" t="str">
            <v>PETALUMA C</v>
          </cell>
        </row>
        <row r="2952">
          <cell r="C2952" t="str">
            <v>BUENA VISTA</v>
          </cell>
          <cell r="E2952" t="str">
            <v>SAN RAFAEL</v>
          </cell>
        </row>
        <row r="2953">
          <cell r="C2953" t="str">
            <v>UKIAH</v>
          </cell>
          <cell r="E2953" t="str">
            <v>ROSSMOOR</v>
          </cell>
        </row>
        <row r="2954">
          <cell r="C2954" t="str">
            <v>UKIAH</v>
          </cell>
          <cell r="E2954" t="str">
            <v>MT EDEN</v>
          </cell>
        </row>
        <row r="2955">
          <cell r="C2955" t="str">
            <v>SAN RAMON</v>
          </cell>
          <cell r="E2955" t="str">
            <v>MOSHER</v>
          </cell>
        </row>
        <row r="2956">
          <cell r="C2956" t="str">
            <v>DEEPWATER</v>
          </cell>
          <cell r="E2956" t="str">
            <v>MILPITAS</v>
          </cell>
        </row>
        <row r="2957">
          <cell r="C2957" t="str">
            <v>DEEPWATER</v>
          </cell>
          <cell r="E2957" t="str">
            <v>MCKEE</v>
          </cell>
        </row>
        <row r="2958">
          <cell r="C2958" t="str">
            <v>DEEPWATER</v>
          </cell>
          <cell r="E2958" t="str">
            <v>MCKEE</v>
          </cell>
        </row>
        <row r="2959">
          <cell r="C2959" t="str">
            <v>MADISON</v>
          </cell>
          <cell r="E2959" t="str">
            <v>MCKEE</v>
          </cell>
        </row>
        <row r="2960">
          <cell r="C2960" t="str">
            <v>SAN RAMON</v>
          </cell>
          <cell r="E2960" t="str">
            <v>MCKEE</v>
          </cell>
        </row>
        <row r="2961">
          <cell r="C2961" t="str">
            <v>WOODLAND</v>
          </cell>
          <cell r="E2961" t="str">
            <v>MCKEE</v>
          </cell>
        </row>
        <row r="2962">
          <cell r="C2962" t="str">
            <v>WOODLAND</v>
          </cell>
          <cell r="E2962" t="str">
            <v>MCKEE</v>
          </cell>
        </row>
        <row r="2963">
          <cell r="C2963" t="str">
            <v>WILKINS SLOUGH</v>
          </cell>
          <cell r="E2963" t="str">
            <v>MCKEE</v>
          </cell>
        </row>
        <row r="2964">
          <cell r="C2964" t="str">
            <v>WILKINS SLOUGH</v>
          </cell>
          <cell r="E2964" t="str">
            <v>MCKEE</v>
          </cell>
        </row>
        <row r="2965">
          <cell r="C2965" t="str">
            <v>WINTERS</v>
          </cell>
          <cell r="E2965" t="str">
            <v>MCKEE</v>
          </cell>
        </row>
        <row r="2966">
          <cell r="C2966" t="str">
            <v>EL CERRITO G</v>
          </cell>
          <cell r="E2966" t="str">
            <v>MCKEE</v>
          </cell>
        </row>
        <row r="2967">
          <cell r="C2967" t="str">
            <v>SAN FRAN L</v>
          </cell>
          <cell r="E2967" t="str">
            <v>LLAGAS</v>
          </cell>
        </row>
        <row r="2968">
          <cell r="C2968" t="str">
            <v>VACA DIXON</v>
          </cell>
          <cell r="E2968" t="str">
            <v>LLAGAS</v>
          </cell>
        </row>
        <row r="2969">
          <cell r="C2969" t="str">
            <v>VACA DIXON</v>
          </cell>
          <cell r="E2969" t="str">
            <v>LLAGAS</v>
          </cell>
        </row>
        <row r="2970">
          <cell r="C2970" t="str">
            <v>BARTON</v>
          </cell>
          <cell r="E2970" t="str">
            <v>LLAGAS</v>
          </cell>
        </row>
        <row r="2971">
          <cell r="C2971" t="str">
            <v>SAN FRAN P(HUNTERS POINT)</v>
          </cell>
          <cell r="E2971" t="str">
            <v>LLAGAS</v>
          </cell>
        </row>
        <row r="2972">
          <cell r="C2972" t="str">
            <v>SAN FRAN P(HUNTERS POINT)</v>
          </cell>
          <cell r="E2972" t="str">
            <v>LLAGAS</v>
          </cell>
        </row>
        <row r="2973">
          <cell r="C2973" t="str">
            <v>BOWLES</v>
          </cell>
          <cell r="E2973" t="str">
            <v>BERRENDA A</v>
          </cell>
        </row>
        <row r="2974">
          <cell r="C2974" t="str">
            <v>BOWLES</v>
          </cell>
          <cell r="E2974" t="str">
            <v>WEST FRESNO</v>
          </cell>
        </row>
        <row r="2975">
          <cell r="C2975" t="str">
            <v>BOWLES</v>
          </cell>
          <cell r="E2975" t="str">
            <v>LAS PALMAS</v>
          </cell>
        </row>
        <row r="2976">
          <cell r="C2976" t="str">
            <v>BOWLES</v>
          </cell>
          <cell r="E2976" t="str">
            <v>SAN JOAQUIN</v>
          </cell>
        </row>
        <row r="2977">
          <cell r="C2977" t="str">
            <v>PLACER</v>
          </cell>
          <cell r="E2977" t="str">
            <v>SAN JOAQUIN</v>
          </cell>
        </row>
        <row r="2978">
          <cell r="C2978" t="str">
            <v>RED BLUFF</v>
          </cell>
          <cell r="E2978" t="str">
            <v>SAN JOAQUIN</v>
          </cell>
        </row>
        <row r="2979">
          <cell r="C2979" t="str">
            <v>LOS OSITOS</v>
          </cell>
          <cell r="E2979" t="str">
            <v>SAN JOAQUIN</v>
          </cell>
        </row>
        <row r="2980">
          <cell r="C2980" t="str">
            <v>LOS OSITOS</v>
          </cell>
          <cell r="E2980" t="str">
            <v>SAN JOAQUIN</v>
          </cell>
        </row>
        <row r="2981">
          <cell r="C2981" t="str">
            <v>SCHINDLER</v>
          </cell>
          <cell r="E2981" t="str">
            <v>SAN JOAQUIN</v>
          </cell>
        </row>
        <row r="2982">
          <cell r="C2982" t="str">
            <v>BAKERSFIELD</v>
          </cell>
          <cell r="E2982" t="str">
            <v>SAN JOAQUIN</v>
          </cell>
        </row>
        <row r="2983">
          <cell r="C2983" t="str">
            <v>BAKERSFIELD</v>
          </cell>
          <cell r="E2983" t="str">
            <v>SAN JOAQUIN</v>
          </cell>
        </row>
        <row r="2984">
          <cell r="C2984" t="str">
            <v>CAL WATER</v>
          </cell>
          <cell r="E2984" t="str">
            <v>SAN JOAQUIN</v>
          </cell>
        </row>
        <row r="2985">
          <cell r="C2985" t="str">
            <v>CAL WATER</v>
          </cell>
          <cell r="E2985" t="str">
            <v>SAN JOAQUIN</v>
          </cell>
        </row>
        <row r="2986">
          <cell r="C2986" t="str">
            <v>POSO MTN</v>
          </cell>
          <cell r="E2986" t="str">
            <v>MCKEE</v>
          </cell>
        </row>
        <row r="2987">
          <cell r="C2987" t="str">
            <v>SAN BERNARD</v>
          </cell>
          <cell r="E2987" t="str">
            <v>MILPITAS</v>
          </cell>
        </row>
        <row r="2988">
          <cell r="C2988" t="str">
            <v>SAN BERNARD</v>
          </cell>
          <cell r="E2988" t="str">
            <v>MILPITAS</v>
          </cell>
        </row>
        <row r="2989">
          <cell r="C2989" t="str">
            <v>SAN BERNARD</v>
          </cell>
          <cell r="E2989" t="str">
            <v>MILPITAS</v>
          </cell>
        </row>
        <row r="2990">
          <cell r="C2990" t="str">
            <v>TEJON</v>
          </cell>
          <cell r="E2990" t="str">
            <v>MILPITAS</v>
          </cell>
        </row>
        <row r="2991">
          <cell r="C2991" t="str">
            <v>COPUS</v>
          </cell>
          <cell r="E2991" t="str">
            <v>MILPITAS</v>
          </cell>
        </row>
        <row r="2992">
          <cell r="C2992" t="str">
            <v>COARSEGOLD</v>
          </cell>
          <cell r="E2992" t="str">
            <v>MILPITAS</v>
          </cell>
        </row>
        <row r="2993">
          <cell r="C2993" t="str">
            <v>COARSEGOLD</v>
          </cell>
          <cell r="E2993" t="str">
            <v>MILPITAS</v>
          </cell>
        </row>
        <row r="2994">
          <cell r="C2994" t="str">
            <v>CAMDEN</v>
          </cell>
          <cell r="E2994" t="str">
            <v>MILPITAS</v>
          </cell>
        </row>
        <row r="2995">
          <cell r="C2995" t="str">
            <v>MT EDEN</v>
          </cell>
          <cell r="E2995" t="str">
            <v>MILPITAS</v>
          </cell>
        </row>
        <row r="2996">
          <cell r="C2996" t="str">
            <v>PINEDALE</v>
          </cell>
          <cell r="E2996" t="str">
            <v>MILPITAS</v>
          </cell>
        </row>
        <row r="2997">
          <cell r="C2997" t="str">
            <v>PINEDALE</v>
          </cell>
          <cell r="E2997" t="str">
            <v>MILPITAS</v>
          </cell>
        </row>
        <row r="2998">
          <cell r="C2998" t="str">
            <v>PINEDALE</v>
          </cell>
          <cell r="E2998" t="str">
            <v>MILPITAS</v>
          </cell>
        </row>
        <row r="2999">
          <cell r="C2999" t="str">
            <v>PINEDALE</v>
          </cell>
          <cell r="E2999" t="str">
            <v>MILPITAS</v>
          </cell>
        </row>
        <row r="3000">
          <cell r="C3000" t="str">
            <v>PINEDALE</v>
          </cell>
          <cell r="E3000" t="str">
            <v>MILPITAS</v>
          </cell>
        </row>
        <row r="3001">
          <cell r="C3001" t="str">
            <v>PINEDALE</v>
          </cell>
          <cell r="E3001" t="str">
            <v>MILPITAS</v>
          </cell>
        </row>
        <row r="3002">
          <cell r="C3002" t="str">
            <v>PINEDALE</v>
          </cell>
          <cell r="E3002" t="str">
            <v>MILPITAS</v>
          </cell>
        </row>
        <row r="3003">
          <cell r="C3003" t="str">
            <v>PINEDALE</v>
          </cell>
          <cell r="E3003" t="str">
            <v>MILPITAS</v>
          </cell>
        </row>
        <row r="3004">
          <cell r="C3004" t="str">
            <v>KERMAN</v>
          </cell>
          <cell r="E3004" t="str">
            <v>MILPITAS</v>
          </cell>
        </row>
        <row r="3005">
          <cell r="C3005" t="str">
            <v>MORGAN HILL</v>
          </cell>
          <cell r="E3005" t="str">
            <v>MILPITAS</v>
          </cell>
        </row>
        <row r="3006">
          <cell r="C3006" t="str">
            <v>VACA DIXON</v>
          </cell>
          <cell r="E3006" t="str">
            <v>MILPITAS</v>
          </cell>
        </row>
        <row r="3007">
          <cell r="C3007" t="str">
            <v>HIGHWAY</v>
          </cell>
          <cell r="E3007" t="str">
            <v>MILPITAS</v>
          </cell>
        </row>
        <row r="3008">
          <cell r="C3008" t="str">
            <v>VACAVILLE</v>
          </cell>
          <cell r="E3008" t="str">
            <v>MILPITAS</v>
          </cell>
        </row>
        <row r="3009">
          <cell r="C3009" t="str">
            <v>HIGHLANDS</v>
          </cell>
          <cell r="E3009" t="str">
            <v>MILPITAS</v>
          </cell>
        </row>
        <row r="3010">
          <cell r="C3010" t="str">
            <v>HIGHLANDS</v>
          </cell>
          <cell r="E3010" t="str">
            <v>MILPITAS</v>
          </cell>
        </row>
        <row r="3011">
          <cell r="C3011" t="str">
            <v>HIGHLANDS</v>
          </cell>
          <cell r="E3011" t="str">
            <v>MILPITAS</v>
          </cell>
        </row>
        <row r="3012">
          <cell r="C3012" t="str">
            <v>SAN FRAN F (MARINA)</v>
          </cell>
          <cell r="E3012" t="str">
            <v>MILPITAS</v>
          </cell>
        </row>
        <row r="3013">
          <cell r="C3013" t="str">
            <v>SAN FRAN F (MARINA)</v>
          </cell>
          <cell r="E3013" t="str">
            <v>MILPITAS</v>
          </cell>
        </row>
        <row r="3014">
          <cell r="C3014" t="str">
            <v>SAN FRAN F (MARINA)</v>
          </cell>
          <cell r="E3014" t="str">
            <v>MILPITAS</v>
          </cell>
        </row>
        <row r="3015">
          <cell r="C3015" t="str">
            <v>SAN FRAN F (MARINA)</v>
          </cell>
          <cell r="E3015" t="str">
            <v>MILPITAS</v>
          </cell>
        </row>
        <row r="3016">
          <cell r="C3016" t="str">
            <v>SAN FRAN F (MARINA)</v>
          </cell>
          <cell r="E3016" t="str">
            <v>MILPITAS</v>
          </cell>
        </row>
        <row r="3017">
          <cell r="C3017" t="str">
            <v>SAN FRAN F (MARINA)</v>
          </cell>
          <cell r="E3017" t="str">
            <v>MILPITAS</v>
          </cell>
        </row>
        <row r="3018">
          <cell r="C3018" t="str">
            <v>SAN FRAN F (MARINA)</v>
          </cell>
          <cell r="E3018" t="str">
            <v>MILPITAS</v>
          </cell>
        </row>
        <row r="3019">
          <cell r="C3019" t="str">
            <v>SAN FRAN F (MARINA)</v>
          </cell>
          <cell r="E3019" t="str">
            <v>MILPITAS</v>
          </cell>
        </row>
        <row r="3020">
          <cell r="C3020" t="str">
            <v>SAN FRAN F (MARINA)</v>
          </cell>
          <cell r="E3020" t="str">
            <v>MILPITAS</v>
          </cell>
        </row>
        <row r="3021">
          <cell r="C3021" t="str">
            <v>SAN FRAN F (MARINA)</v>
          </cell>
          <cell r="E3021" t="str">
            <v>MILPITAS</v>
          </cell>
        </row>
        <row r="3022">
          <cell r="C3022" t="str">
            <v>SAN FRAN F (MARINA)</v>
          </cell>
          <cell r="E3022" t="str">
            <v>MILPITAS</v>
          </cell>
        </row>
        <row r="3023">
          <cell r="C3023" t="str">
            <v>SAN FRAN F (MARINA)</v>
          </cell>
          <cell r="E3023" t="str">
            <v>MILPITAS</v>
          </cell>
        </row>
        <row r="3024">
          <cell r="C3024" t="str">
            <v>SAN FRAN F (MARINA)</v>
          </cell>
          <cell r="E3024" t="str">
            <v>MILPITAS</v>
          </cell>
        </row>
        <row r="3025">
          <cell r="C3025" t="str">
            <v>SAN FRAN F (MARINA)</v>
          </cell>
          <cell r="E3025" t="str">
            <v>MILPITAS</v>
          </cell>
        </row>
        <row r="3026">
          <cell r="C3026" t="str">
            <v>SAN FRAN F (MARINA)</v>
          </cell>
          <cell r="E3026" t="str">
            <v>MILPITAS</v>
          </cell>
        </row>
        <row r="3027">
          <cell r="C3027" t="str">
            <v>SAN FRAN F (MARINA)</v>
          </cell>
          <cell r="E3027" t="str">
            <v>MILPITAS</v>
          </cell>
        </row>
        <row r="3028">
          <cell r="C3028" t="str">
            <v>SAN FRAN F (MARINA)</v>
          </cell>
          <cell r="E3028" t="str">
            <v>MILPITAS</v>
          </cell>
        </row>
        <row r="3029">
          <cell r="C3029" t="str">
            <v>SAN FRAN F (MARINA)</v>
          </cell>
          <cell r="E3029" t="str">
            <v>MILPITAS</v>
          </cell>
        </row>
        <row r="3030">
          <cell r="C3030" t="str">
            <v>SAN FRAN F (MARINA)</v>
          </cell>
          <cell r="E3030" t="str">
            <v>MILPITAS</v>
          </cell>
        </row>
        <row r="3031">
          <cell r="C3031" t="str">
            <v>SAN FRAN F (MARINA)</v>
          </cell>
          <cell r="E3031" t="str">
            <v>MILPITAS</v>
          </cell>
        </row>
        <row r="3032">
          <cell r="C3032" t="str">
            <v>SAN FRAN F (MARINA)</v>
          </cell>
          <cell r="E3032" t="str">
            <v>MILPITAS</v>
          </cell>
        </row>
        <row r="3033">
          <cell r="C3033" t="str">
            <v>SAN FRAN F (MARINA)</v>
          </cell>
          <cell r="E3033" t="str">
            <v>MILPITAS</v>
          </cell>
        </row>
        <row r="3034">
          <cell r="C3034" t="str">
            <v>SAN FRAN F (MARINA)</v>
          </cell>
          <cell r="E3034" t="str">
            <v>MILPITAS</v>
          </cell>
        </row>
        <row r="3035">
          <cell r="C3035" t="str">
            <v>SAN RAMON</v>
          </cell>
          <cell r="E3035" t="str">
            <v>MILPITAS</v>
          </cell>
        </row>
        <row r="3036">
          <cell r="C3036" t="str">
            <v>SAN RAMON</v>
          </cell>
          <cell r="E3036" t="str">
            <v>MILPITAS</v>
          </cell>
        </row>
        <row r="3037">
          <cell r="C3037" t="str">
            <v>MANCHESTER</v>
          </cell>
          <cell r="E3037" t="str">
            <v>MILPITAS</v>
          </cell>
        </row>
        <row r="3038">
          <cell r="C3038" t="str">
            <v>CARBONA</v>
          </cell>
          <cell r="E3038" t="str">
            <v>MILPITAS</v>
          </cell>
        </row>
        <row r="3039">
          <cell r="C3039" t="str">
            <v>HONCUT</v>
          </cell>
          <cell r="E3039" t="str">
            <v>MILPITAS</v>
          </cell>
        </row>
        <row r="3040">
          <cell r="C3040" t="str">
            <v>WYANDOTTE</v>
          </cell>
          <cell r="E3040" t="str">
            <v>MILPITAS</v>
          </cell>
        </row>
        <row r="3041">
          <cell r="C3041" t="str">
            <v>COUNTRY CLUB</v>
          </cell>
          <cell r="E3041" t="str">
            <v>MILPITAS</v>
          </cell>
        </row>
        <row r="3042">
          <cell r="C3042" t="str">
            <v>ATASCADERO</v>
          </cell>
          <cell r="E3042" t="str">
            <v>MILPITAS</v>
          </cell>
        </row>
        <row r="3043">
          <cell r="C3043" t="str">
            <v>PENRYN</v>
          </cell>
          <cell r="E3043" t="str">
            <v>MILPITAS</v>
          </cell>
        </row>
        <row r="3044">
          <cell r="C3044" t="str">
            <v>PENRYN</v>
          </cell>
          <cell r="E3044" t="str">
            <v>MILPITAS</v>
          </cell>
        </row>
        <row r="3045">
          <cell r="C3045" t="str">
            <v>PENRYN</v>
          </cell>
          <cell r="E3045" t="str">
            <v>MILPITAS</v>
          </cell>
        </row>
        <row r="3046">
          <cell r="C3046" t="str">
            <v>BORDEN</v>
          </cell>
          <cell r="E3046" t="str">
            <v>MILPITAS</v>
          </cell>
        </row>
        <row r="3047">
          <cell r="C3047" t="str">
            <v>PARLIER</v>
          </cell>
          <cell r="E3047" t="str">
            <v>MILPITAS</v>
          </cell>
        </row>
        <row r="3048">
          <cell r="C3048" t="str">
            <v>CORRAL</v>
          </cell>
          <cell r="E3048" t="str">
            <v>MILPITAS</v>
          </cell>
        </row>
        <row r="3049">
          <cell r="C3049" t="str">
            <v>CORRAL</v>
          </cell>
          <cell r="E3049" t="str">
            <v>MILPITAS</v>
          </cell>
        </row>
        <row r="3050">
          <cell r="C3050" t="str">
            <v>WILLOW PASS</v>
          </cell>
          <cell r="E3050" t="str">
            <v>MILPITAS</v>
          </cell>
        </row>
        <row r="3051">
          <cell r="C3051" t="str">
            <v>WILLOW PASS</v>
          </cell>
          <cell r="E3051" t="str">
            <v>PIERCY</v>
          </cell>
        </row>
        <row r="3052">
          <cell r="C3052" t="str">
            <v>WILLOW PASS</v>
          </cell>
          <cell r="E3052" t="str">
            <v>KIRKER</v>
          </cell>
        </row>
        <row r="3053">
          <cell r="C3053" t="str">
            <v>EL PECO</v>
          </cell>
          <cell r="E3053" t="str">
            <v>BERKELEY T</v>
          </cell>
        </row>
        <row r="3054">
          <cell r="C3054" t="str">
            <v>EL PECO</v>
          </cell>
          <cell r="E3054" t="str">
            <v>BERKELEY T</v>
          </cell>
        </row>
        <row r="3055">
          <cell r="C3055" t="str">
            <v>TRES VIAS</v>
          </cell>
          <cell r="E3055" t="str">
            <v>CANAL</v>
          </cell>
        </row>
        <row r="3056">
          <cell r="C3056" t="str">
            <v>MENLO</v>
          </cell>
          <cell r="E3056" t="str">
            <v>YOSEMITE</v>
          </cell>
        </row>
        <row r="3057">
          <cell r="C3057" t="str">
            <v>HIGGINS</v>
          </cell>
          <cell r="E3057" t="str">
            <v>YOSEMITE</v>
          </cell>
        </row>
        <row r="3058">
          <cell r="C3058" t="str">
            <v>HIGGINS</v>
          </cell>
          <cell r="E3058" t="str">
            <v>RALSTON</v>
          </cell>
        </row>
        <row r="3059">
          <cell r="C3059" t="str">
            <v>HIGGINS</v>
          </cell>
          <cell r="E3059" t="str">
            <v>CONTRA COSTA</v>
          </cell>
        </row>
        <row r="3060">
          <cell r="C3060" t="str">
            <v>LAMMERS</v>
          </cell>
          <cell r="E3060" t="str">
            <v>BRENTWOOD</v>
          </cell>
        </row>
        <row r="3061">
          <cell r="C3061" t="str">
            <v>LAMMERS</v>
          </cell>
          <cell r="E3061" t="str">
            <v>NORTECH</v>
          </cell>
        </row>
        <row r="3062">
          <cell r="C3062" t="str">
            <v>LAMMERS</v>
          </cell>
          <cell r="E3062" t="str">
            <v>NORTECH</v>
          </cell>
        </row>
        <row r="3063">
          <cell r="C3063" t="str">
            <v>LAMMERS</v>
          </cell>
          <cell r="E3063" t="str">
            <v>FRANKLIN</v>
          </cell>
        </row>
        <row r="3064">
          <cell r="C3064" t="str">
            <v>LAMMERS</v>
          </cell>
          <cell r="E3064" t="str">
            <v>FRANKLIN</v>
          </cell>
        </row>
        <row r="3065">
          <cell r="C3065" t="str">
            <v>LAMMERS</v>
          </cell>
          <cell r="E3065" t="str">
            <v>FRANKLIN</v>
          </cell>
        </row>
        <row r="3066">
          <cell r="C3066" t="str">
            <v>STOCKTON A</v>
          </cell>
          <cell r="E3066" t="str">
            <v>FRANKLIN</v>
          </cell>
        </row>
        <row r="3067">
          <cell r="C3067" t="str">
            <v>MOSHER</v>
          </cell>
          <cell r="E3067" t="str">
            <v>FRANKLIN</v>
          </cell>
        </row>
        <row r="3068">
          <cell r="C3068" t="str">
            <v>HORSESHOE</v>
          </cell>
          <cell r="E3068" t="str">
            <v>FRANKLIN</v>
          </cell>
        </row>
        <row r="3069">
          <cell r="C3069" t="str">
            <v>BOGUE</v>
          </cell>
          <cell r="E3069" t="str">
            <v>CASTRO VALLEY</v>
          </cell>
        </row>
        <row r="3070">
          <cell r="C3070" t="str">
            <v>TAFT</v>
          </cell>
          <cell r="E3070" t="str">
            <v>IUKA</v>
          </cell>
        </row>
        <row r="3071">
          <cell r="C3071" t="str">
            <v>STOREY</v>
          </cell>
          <cell r="E3071" t="str">
            <v>SAN JOSE B</v>
          </cell>
        </row>
        <row r="3072">
          <cell r="C3072" t="str">
            <v>AIRWAYS</v>
          </cell>
          <cell r="E3072" t="str">
            <v>CAWELO B</v>
          </cell>
        </row>
        <row r="3073">
          <cell r="C3073" t="str">
            <v>AIRWAYS</v>
          </cell>
          <cell r="E3073" t="str">
            <v>CARBONA</v>
          </cell>
        </row>
        <row r="3074">
          <cell r="C3074" t="str">
            <v>AIRWAYS</v>
          </cell>
          <cell r="E3074" t="str">
            <v>DIXON LANDING</v>
          </cell>
        </row>
        <row r="3075">
          <cell r="C3075" t="str">
            <v>AIRWAYS</v>
          </cell>
          <cell r="E3075" t="str">
            <v>SAN LEANDRO U</v>
          </cell>
        </row>
        <row r="3076">
          <cell r="C3076" t="str">
            <v>AIRWAYS</v>
          </cell>
          <cell r="E3076" t="str">
            <v>SAN LEANDRO U</v>
          </cell>
        </row>
        <row r="3077">
          <cell r="C3077" t="str">
            <v>AIRWAYS</v>
          </cell>
          <cell r="E3077" t="str">
            <v>EVERGREEN</v>
          </cell>
        </row>
        <row r="3078">
          <cell r="C3078" t="str">
            <v>AIRWAYS</v>
          </cell>
          <cell r="E3078" t="str">
            <v>EVERGREEN</v>
          </cell>
        </row>
        <row r="3079">
          <cell r="C3079" t="str">
            <v>AIRWAYS</v>
          </cell>
          <cell r="E3079" t="str">
            <v>EVERGREEN</v>
          </cell>
        </row>
        <row r="3080">
          <cell r="C3080" t="str">
            <v>AIRWAYS</v>
          </cell>
          <cell r="E3080" t="str">
            <v>DESCHUTES</v>
          </cell>
        </row>
        <row r="3081">
          <cell r="C3081" t="str">
            <v>AIRWAYS</v>
          </cell>
          <cell r="E3081" t="str">
            <v>MARYSVILLE</v>
          </cell>
        </row>
        <row r="3082">
          <cell r="C3082" t="str">
            <v>VASONA</v>
          </cell>
          <cell r="E3082" t="str">
            <v>MARYSVILLE</v>
          </cell>
        </row>
        <row r="3083">
          <cell r="C3083" t="str">
            <v>SAN FRAN Y (LARKIN)</v>
          </cell>
          <cell r="E3083" t="str">
            <v>MARYSVILLE</v>
          </cell>
        </row>
        <row r="3084">
          <cell r="C3084" t="str">
            <v>SAN FRAN Y (LARKIN)</v>
          </cell>
          <cell r="E3084" t="str">
            <v>MARYSVILLE</v>
          </cell>
        </row>
        <row r="3085">
          <cell r="C3085" t="str">
            <v>BIOLA</v>
          </cell>
          <cell r="E3085" t="str">
            <v>MARYSVILLE</v>
          </cell>
        </row>
        <row r="3086">
          <cell r="C3086" t="str">
            <v>VINEYARD</v>
          </cell>
          <cell r="E3086" t="str">
            <v>MARYSVILLE</v>
          </cell>
        </row>
        <row r="3087">
          <cell r="C3087" t="str">
            <v>STOCKDALE</v>
          </cell>
          <cell r="E3087" t="str">
            <v>MARYSVILLE</v>
          </cell>
        </row>
        <row r="3088">
          <cell r="C3088" t="str">
            <v>GRANT</v>
          </cell>
          <cell r="E3088" t="str">
            <v>MARYSVILLE</v>
          </cell>
        </row>
        <row r="3089">
          <cell r="C3089" t="str">
            <v>FIREBAUGH</v>
          </cell>
          <cell r="E3089" t="str">
            <v>AVENA</v>
          </cell>
        </row>
        <row r="3090">
          <cell r="C3090" t="str">
            <v>FIREBAUGH</v>
          </cell>
          <cell r="E3090" t="str">
            <v>LAKEWOOD</v>
          </cell>
        </row>
        <row r="3091">
          <cell r="C3091" t="str">
            <v>FIREBAUGH</v>
          </cell>
          <cell r="E3091" t="str">
            <v>MANTECA</v>
          </cell>
        </row>
        <row r="3092">
          <cell r="C3092" t="str">
            <v>EVERGREEN</v>
          </cell>
          <cell r="E3092" t="str">
            <v>GLENWOOD</v>
          </cell>
        </row>
        <row r="3093">
          <cell r="C3093" t="str">
            <v>BUENA VISTA</v>
          </cell>
          <cell r="E3093" t="str">
            <v>SAN FRAN AIRPORT</v>
          </cell>
        </row>
        <row r="3094">
          <cell r="C3094" t="str">
            <v>FOOTHILL</v>
          </cell>
          <cell r="E3094" t="str">
            <v>ANTLER</v>
          </cell>
        </row>
        <row r="3095">
          <cell r="C3095" t="str">
            <v>PETALUMA C</v>
          </cell>
          <cell r="E3095" t="str">
            <v>BOGARD</v>
          </cell>
        </row>
        <row r="3096">
          <cell r="C3096" t="str">
            <v>LAS PULGAS</v>
          </cell>
          <cell r="E3096" t="str">
            <v>BURNEY</v>
          </cell>
        </row>
        <row r="3097">
          <cell r="C3097" t="str">
            <v>LAS PULGAS</v>
          </cell>
          <cell r="E3097" t="str">
            <v>BIG MEADOWS</v>
          </cell>
        </row>
        <row r="3098">
          <cell r="C3098" t="str">
            <v>LAS PULGAS</v>
          </cell>
          <cell r="E3098" t="str">
            <v>BIG MEADOWS</v>
          </cell>
        </row>
        <row r="3099">
          <cell r="C3099" t="str">
            <v>LAS PULGAS</v>
          </cell>
          <cell r="E3099" t="str">
            <v>EAST QUINCY</v>
          </cell>
        </row>
        <row r="3100">
          <cell r="C3100" t="str">
            <v>LAS PULGAS</v>
          </cell>
          <cell r="E3100" t="str">
            <v>GANSNER</v>
          </cell>
        </row>
        <row r="3101">
          <cell r="C3101" t="str">
            <v>LAS PULGAS</v>
          </cell>
          <cell r="E3101" t="str">
            <v>GRAYS FLAT</v>
          </cell>
        </row>
        <row r="3102">
          <cell r="C3102" t="str">
            <v>LAS PULGAS</v>
          </cell>
          <cell r="E3102" t="str">
            <v>HAMILTON BRANCH</v>
          </cell>
        </row>
        <row r="3103">
          <cell r="C3103" t="str">
            <v>LAS PULGAS</v>
          </cell>
          <cell r="E3103" t="str">
            <v>HAMILTON BRANCH</v>
          </cell>
        </row>
        <row r="3104">
          <cell r="C3104" t="str">
            <v>LAS PULGAS</v>
          </cell>
          <cell r="E3104" t="str">
            <v>CORRAL</v>
          </cell>
        </row>
        <row r="3105">
          <cell r="C3105" t="str">
            <v>PIERCY</v>
          </cell>
          <cell r="E3105" t="str">
            <v>ELECTRA</v>
          </cell>
        </row>
        <row r="3106">
          <cell r="C3106" t="str">
            <v>SAN ARDO</v>
          </cell>
          <cell r="E3106" t="str">
            <v>CORNING</v>
          </cell>
        </row>
        <row r="3107">
          <cell r="C3107" t="str">
            <v>NARROWS</v>
          </cell>
          <cell r="E3107" t="str">
            <v>HARRIS</v>
          </cell>
        </row>
        <row r="3108">
          <cell r="C3108" t="str">
            <v>NARROWS</v>
          </cell>
          <cell r="E3108" t="str">
            <v>GUALALA</v>
          </cell>
        </row>
        <row r="3109">
          <cell r="C3109" t="str">
            <v>NARROWS</v>
          </cell>
          <cell r="E3109" t="str">
            <v>ARBUCKLE</v>
          </cell>
        </row>
        <row r="3110">
          <cell r="C3110" t="str">
            <v>NARROWS</v>
          </cell>
          <cell r="E3110" t="str">
            <v>DUNNIGAN</v>
          </cell>
        </row>
        <row r="3111">
          <cell r="C3111" t="str">
            <v>NARROWS</v>
          </cell>
          <cell r="E3111" t="str">
            <v>JAMESON</v>
          </cell>
        </row>
        <row r="3112">
          <cell r="C3112" t="str">
            <v>KNIGHTS LANDING</v>
          </cell>
          <cell r="E3112" t="str">
            <v>PANORAMA</v>
          </cell>
        </row>
        <row r="3113">
          <cell r="C3113" t="str">
            <v>JESSUP</v>
          </cell>
          <cell r="E3113" t="str">
            <v>MAPLE CREEK</v>
          </cell>
        </row>
        <row r="3114">
          <cell r="C3114" t="str">
            <v>SHINGLE SPRINGS</v>
          </cell>
          <cell r="E3114" t="str">
            <v>NEWBURG</v>
          </cell>
        </row>
        <row r="3115">
          <cell r="C3115" t="str">
            <v>SHINGLE SPRINGS</v>
          </cell>
          <cell r="E3115" t="str">
            <v>NEWBURG</v>
          </cell>
        </row>
        <row r="3116">
          <cell r="C3116" t="str">
            <v>SHINGLE SPRINGS</v>
          </cell>
          <cell r="E3116" t="str">
            <v>RISING RIVER</v>
          </cell>
        </row>
        <row r="3117">
          <cell r="C3117" t="str">
            <v>KINGSBURG</v>
          </cell>
          <cell r="E3117" t="str">
            <v>URICH</v>
          </cell>
        </row>
        <row r="3118">
          <cell r="C3118" t="str">
            <v>COARSEGOLD</v>
          </cell>
          <cell r="E3118" t="str">
            <v>OAKLAND K (CLAREMONT)</v>
          </cell>
        </row>
        <row r="3119">
          <cell r="C3119" t="str">
            <v>CALFLAX</v>
          </cell>
          <cell r="E3119" t="str">
            <v>OAKLAND C (OAKLAND PP)</v>
          </cell>
        </row>
        <row r="3120">
          <cell r="C3120" t="str">
            <v>CARQUINEZ</v>
          </cell>
          <cell r="E3120" t="str">
            <v>POINT PINOLE</v>
          </cell>
        </row>
        <row r="3121">
          <cell r="C3121" t="str">
            <v>PETALUMA C</v>
          </cell>
          <cell r="E3121" t="str">
            <v>SKAGGS ISLAND</v>
          </cell>
        </row>
        <row r="3122">
          <cell r="C3122" t="str">
            <v>SARATOGA</v>
          </cell>
          <cell r="E3122" t="e">
            <v>#VALUE!</v>
          </cell>
        </row>
        <row r="3123">
          <cell r="C3123" t="str">
            <v>MCKEE</v>
          </cell>
          <cell r="E3123" t="str">
            <v>PINE GROVE</v>
          </cell>
        </row>
        <row r="3124">
          <cell r="C3124" t="str">
            <v>MCKEE</v>
          </cell>
          <cell r="E3124" t="str">
            <v>ROUGH &amp; READY</v>
          </cell>
        </row>
        <row r="3125">
          <cell r="C3125" t="str">
            <v>CLEAR LAKE</v>
          </cell>
          <cell r="E3125" t="str">
            <v>TERMINOUS</v>
          </cell>
        </row>
        <row r="3126">
          <cell r="C3126" t="str">
            <v>ASHLAN AVE</v>
          </cell>
          <cell r="E3126" t="str">
            <v>VICTOR</v>
          </cell>
        </row>
        <row r="3127">
          <cell r="C3127" t="str">
            <v>BRUNSWICK</v>
          </cell>
          <cell r="E3127" t="str">
            <v>LEMOORE</v>
          </cell>
        </row>
        <row r="3128">
          <cell r="C3128" t="str">
            <v>GRANT</v>
          </cell>
          <cell r="E3128" t="str">
            <v>MAINE PRAIRIE</v>
          </cell>
        </row>
        <row r="3129">
          <cell r="C3129" t="str">
            <v>GOLDTREE</v>
          </cell>
          <cell r="E3129" t="str">
            <v>RECLAMATION DIST#2047</v>
          </cell>
        </row>
        <row r="3130">
          <cell r="C3130" t="str">
            <v>EDES</v>
          </cell>
          <cell r="E3130" t="str">
            <v>ZAMORA</v>
          </cell>
        </row>
        <row r="3131">
          <cell r="C3131" t="str">
            <v>FRUITVALE</v>
          </cell>
          <cell r="E3131" t="str">
            <v>SUISUN</v>
          </cell>
        </row>
        <row r="3132">
          <cell r="C3132" t="str">
            <v>FRUITVALE</v>
          </cell>
          <cell r="E3132" t="str">
            <v>ATASCADERO</v>
          </cell>
        </row>
        <row r="3133">
          <cell r="C3133" t="str">
            <v>WILLIAMS</v>
          </cell>
          <cell r="E3133" t="str">
            <v>SHARON</v>
          </cell>
        </row>
        <row r="3134">
          <cell r="C3134" t="str">
            <v>WILLIAMS</v>
          </cell>
          <cell r="E3134" t="str">
            <v>WESTLANDS</v>
          </cell>
        </row>
        <row r="3135">
          <cell r="C3135" t="str">
            <v>KNIGHTS LANDING</v>
          </cell>
          <cell r="E3135" t="str">
            <v>BARTON</v>
          </cell>
        </row>
        <row r="3136">
          <cell r="C3136" t="str">
            <v>EAST GRAND</v>
          </cell>
          <cell r="E3136" t="str">
            <v>MCMULLIN</v>
          </cell>
        </row>
        <row r="3137">
          <cell r="C3137" t="str">
            <v>BAY MEADOWS</v>
          </cell>
          <cell r="E3137" t="str">
            <v>RAINBOW</v>
          </cell>
        </row>
        <row r="3138">
          <cell r="C3138" t="str">
            <v>PINEDALE</v>
          </cell>
          <cell r="E3138" t="str">
            <v>REEDLEY</v>
          </cell>
        </row>
        <row r="3139">
          <cell r="C3139" t="str">
            <v>PINEDALE</v>
          </cell>
          <cell r="E3139" t="str">
            <v>RIVER ROCK</v>
          </cell>
        </row>
        <row r="3140">
          <cell r="C3140" t="str">
            <v>PINEDALE</v>
          </cell>
          <cell r="E3140" t="str">
            <v>STONE CORRAL</v>
          </cell>
        </row>
        <row r="3141">
          <cell r="C3141" t="str">
            <v>PINEDALE</v>
          </cell>
          <cell r="E3141" t="str">
            <v>STONE CORRAL</v>
          </cell>
        </row>
        <row r="3142">
          <cell r="C3142" t="str">
            <v>PINEDALE</v>
          </cell>
          <cell r="E3142" t="str">
            <v>TIVY VALLEY</v>
          </cell>
        </row>
        <row r="3143">
          <cell r="C3143" t="str">
            <v>PINEDALE</v>
          </cell>
          <cell r="E3143" t="str">
            <v>MALAGA</v>
          </cell>
        </row>
        <row r="3144">
          <cell r="C3144" t="str">
            <v>BAY MEADOWS</v>
          </cell>
          <cell r="E3144" t="str">
            <v>COARSEGOLD</v>
          </cell>
        </row>
        <row r="3145">
          <cell r="C3145" t="str">
            <v>CUYAMA</v>
          </cell>
          <cell r="E3145" t="str">
            <v>OAKHURST</v>
          </cell>
        </row>
        <row r="3146">
          <cell r="C3146" t="str">
            <v>STONE</v>
          </cell>
          <cell r="E3146" t="str">
            <v>OAKHURST</v>
          </cell>
        </row>
        <row r="3147">
          <cell r="C3147" t="str">
            <v>STONE</v>
          </cell>
          <cell r="E3147" t="str">
            <v>SAND CREEK</v>
          </cell>
        </row>
        <row r="3148">
          <cell r="C3148" t="str">
            <v>STONE</v>
          </cell>
          <cell r="E3148" t="str">
            <v>DINUBA</v>
          </cell>
        </row>
        <row r="3149">
          <cell r="C3149" t="str">
            <v>STONE</v>
          </cell>
          <cell r="E3149" t="str">
            <v>OLD KEARNEY</v>
          </cell>
        </row>
        <row r="3150">
          <cell r="C3150" t="str">
            <v>STONE</v>
          </cell>
          <cell r="E3150" t="str">
            <v>KELSO</v>
          </cell>
        </row>
        <row r="3151">
          <cell r="C3151" t="str">
            <v>STONE</v>
          </cell>
          <cell r="E3151" t="str">
            <v>BIG MEADOWS</v>
          </cell>
        </row>
        <row r="3152">
          <cell r="C3152" t="str">
            <v>STONE</v>
          </cell>
          <cell r="E3152" t="str">
            <v>BIG MEADOWS</v>
          </cell>
        </row>
        <row r="3153">
          <cell r="C3153" t="str">
            <v>STONE</v>
          </cell>
          <cell r="E3153" t="e">
            <v>#VALUE!</v>
          </cell>
        </row>
        <row r="3154">
          <cell r="C3154" t="str">
            <v>STONE</v>
          </cell>
          <cell r="E3154" t="str">
            <v>MANCHESTER</v>
          </cell>
        </row>
        <row r="3155">
          <cell r="C3155" t="str">
            <v>STONE</v>
          </cell>
          <cell r="E3155" t="str">
            <v>NEWARK DIST</v>
          </cell>
        </row>
        <row r="3156">
          <cell r="C3156" t="str">
            <v>LLAGAS</v>
          </cell>
          <cell r="E3156" t="str">
            <v>NEWARK DIST</v>
          </cell>
        </row>
        <row r="3157">
          <cell r="C3157" t="str">
            <v>CANTUA</v>
          </cell>
          <cell r="E3157" t="str">
            <v>NEWARK DIST</v>
          </cell>
        </row>
        <row r="3158">
          <cell r="C3158" t="str">
            <v>KERN PP DIST</v>
          </cell>
          <cell r="E3158" t="str">
            <v>NEWARK DIST</v>
          </cell>
        </row>
        <row r="3159">
          <cell r="C3159" t="str">
            <v>PANAMA</v>
          </cell>
          <cell r="E3159" t="str">
            <v>NEWARK DIST</v>
          </cell>
        </row>
        <row r="3160">
          <cell r="C3160" t="str">
            <v>TEVIS</v>
          </cell>
          <cell r="E3160" t="e">
            <v>#VALUE!</v>
          </cell>
        </row>
        <row r="3161">
          <cell r="C3161" t="str">
            <v>NORTH TOWER</v>
          </cell>
          <cell r="E3161" t="str">
            <v>VINEYARD</v>
          </cell>
        </row>
        <row r="3162">
          <cell r="C3162" t="e">
            <v>#VALUE!</v>
          </cell>
          <cell r="E3162" t="str">
            <v>VINEYARD</v>
          </cell>
        </row>
        <row r="3163">
          <cell r="C3163" t="str">
            <v>PASO ROBLES</v>
          </cell>
          <cell r="E3163" t="str">
            <v>VINEYARD</v>
          </cell>
        </row>
        <row r="3164">
          <cell r="C3164" t="str">
            <v>SYCAMORE CREEK</v>
          </cell>
          <cell r="E3164" t="str">
            <v>VINEYARD</v>
          </cell>
        </row>
        <row r="3165">
          <cell r="C3165" t="str">
            <v>SYCAMORE CREEK</v>
          </cell>
          <cell r="E3165" t="str">
            <v>OLD KEARNEY</v>
          </cell>
        </row>
        <row r="3166">
          <cell r="C3166" t="str">
            <v>CHICO B</v>
          </cell>
          <cell r="E3166" t="str">
            <v>MT EDEN</v>
          </cell>
        </row>
        <row r="3167">
          <cell r="C3167" t="str">
            <v>LUCERNE</v>
          </cell>
          <cell r="E3167" t="str">
            <v>MT EDEN</v>
          </cell>
        </row>
        <row r="3168">
          <cell r="C3168" t="str">
            <v>LUCERNE</v>
          </cell>
          <cell r="E3168" t="e">
            <v>#VALUE!</v>
          </cell>
        </row>
        <row r="3169">
          <cell r="C3169" t="str">
            <v>CHICO A</v>
          </cell>
          <cell r="E3169" t="str">
            <v>SAND CREEK</v>
          </cell>
        </row>
        <row r="3170">
          <cell r="C3170" t="str">
            <v>CHICO A</v>
          </cell>
          <cell r="E3170" t="str">
            <v>OAKLAND J</v>
          </cell>
        </row>
        <row r="3171">
          <cell r="C3171" t="str">
            <v>CHICO A</v>
          </cell>
          <cell r="E3171" t="str">
            <v>CAYETANO</v>
          </cell>
        </row>
        <row r="3172">
          <cell r="C3172" t="str">
            <v>PLACER</v>
          </cell>
          <cell r="E3172" t="str">
            <v>CAYETANO</v>
          </cell>
        </row>
        <row r="3173">
          <cell r="C3173" t="str">
            <v>SHINGLE SPRINGS</v>
          </cell>
          <cell r="E3173" t="str">
            <v>CAYETANO</v>
          </cell>
        </row>
        <row r="3174">
          <cell r="C3174" t="str">
            <v>FLINT</v>
          </cell>
          <cell r="E3174" t="str">
            <v>CAYETANO</v>
          </cell>
        </row>
        <row r="3175">
          <cell r="C3175" t="str">
            <v>FLINT</v>
          </cell>
          <cell r="E3175" t="str">
            <v>CAYETANO</v>
          </cell>
        </row>
        <row r="3176">
          <cell r="C3176" t="str">
            <v>FAIRWAY</v>
          </cell>
          <cell r="E3176" t="str">
            <v>CAYETANO</v>
          </cell>
        </row>
        <row r="3177">
          <cell r="C3177" t="str">
            <v>DEL MAR</v>
          </cell>
          <cell r="E3177" t="str">
            <v>CAYETANO</v>
          </cell>
        </row>
        <row r="3178">
          <cell r="C3178" t="str">
            <v>DEL MAR</v>
          </cell>
          <cell r="E3178" t="str">
            <v>CAYETANO</v>
          </cell>
        </row>
        <row r="3179">
          <cell r="C3179" t="str">
            <v>DEL MAR</v>
          </cell>
          <cell r="E3179" t="str">
            <v>CLAYTON</v>
          </cell>
        </row>
        <row r="3180">
          <cell r="C3180" t="str">
            <v>FRUITVALE</v>
          </cell>
          <cell r="E3180" t="str">
            <v>LLAGAS</v>
          </cell>
        </row>
        <row r="3181">
          <cell r="C3181" t="str">
            <v>WHEATLAND</v>
          </cell>
          <cell r="E3181" t="str">
            <v>LLAGAS</v>
          </cell>
        </row>
        <row r="3182">
          <cell r="C3182" t="str">
            <v>WHEATLAND</v>
          </cell>
          <cell r="E3182" t="str">
            <v>LLAGAS</v>
          </cell>
        </row>
        <row r="3183">
          <cell r="C3183" t="str">
            <v>WHEATLAND</v>
          </cell>
          <cell r="E3183" t="str">
            <v>BURLINGAME</v>
          </cell>
        </row>
        <row r="3184">
          <cell r="C3184" t="str">
            <v>NORTH TOWER</v>
          </cell>
          <cell r="E3184" t="str">
            <v>BURLINGAME</v>
          </cell>
        </row>
        <row r="3185">
          <cell r="C3185" t="str">
            <v>NORTH TOWER</v>
          </cell>
          <cell r="E3185" t="str">
            <v>BURLINGAME</v>
          </cell>
        </row>
        <row r="3186">
          <cell r="C3186" t="str">
            <v>LIVE OAK</v>
          </cell>
          <cell r="E3186" t="str">
            <v>BURLINGAME</v>
          </cell>
        </row>
        <row r="3187">
          <cell r="C3187" t="str">
            <v>LIVE OAK</v>
          </cell>
          <cell r="E3187" t="str">
            <v>BURLINGAME</v>
          </cell>
        </row>
        <row r="3188">
          <cell r="C3188" t="str">
            <v>LIVE OAK</v>
          </cell>
          <cell r="E3188" t="str">
            <v>BURLINGAME</v>
          </cell>
        </row>
        <row r="3189">
          <cell r="C3189" t="str">
            <v>SAN LEANDRO U</v>
          </cell>
          <cell r="E3189" t="str">
            <v>SAN CARLOS</v>
          </cell>
        </row>
        <row r="3190">
          <cell r="C3190" t="str">
            <v>EAST GRAND</v>
          </cell>
          <cell r="E3190" t="str">
            <v>TEMBLOR</v>
          </cell>
        </row>
        <row r="3191">
          <cell r="C3191" t="str">
            <v>PEACHTON</v>
          </cell>
          <cell r="E3191" t="str">
            <v>TEMBLOR</v>
          </cell>
        </row>
        <row r="3192">
          <cell r="C3192" t="e">
            <v>#VALUE!</v>
          </cell>
          <cell r="E3192" t="str">
            <v>TEMBLOR</v>
          </cell>
        </row>
        <row r="3193">
          <cell r="C3193" t="e">
            <v>#VALUE!</v>
          </cell>
          <cell r="E3193" t="str">
            <v>SAN FRAN A (POTRERO PP)</v>
          </cell>
        </row>
        <row r="3194">
          <cell r="C3194" t="str">
            <v>NORTH TOWER</v>
          </cell>
          <cell r="E3194" t="str">
            <v>LINCOLN</v>
          </cell>
        </row>
        <row r="3195">
          <cell r="C3195" t="str">
            <v>NORTH TOWER</v>
          </cell>
          <cell r="E3195" t="str">
            <v>LINCOLN</v>
          </cell>
        </row>
        <row r="3196">
          <cell r="C3196" t="str">
            <v>OAKLAND J</v>
          </cell>
          <cell r="E3196" t="str">
            <v>LINCOLN</v>
          </cell>
        </row>
        <row r="3197">
          <cell r="C3197" t="str">
            <v>NORTH TOWER</v>
          </cell>
          <cell r="E3197" t="str">
            <v>LINCOLN</v>
          </cell>
        </row>
        <row r="3198">
          <cell r="C3198" t="str">
            <v>OAKLAND J</v>
          </cell>
          <cell r="E3198" t="str">
            <v>LINCOLN</v>
          </cell>
        </row>
        <row r="3199">
          <cell r="C3199" t="str">
            <v>OAKLAND J</v>
          </cell>
          <cell r="E3199" t="str">
            <v>LINCOLN</v>
          </cell>
        </row>
        <row r="3200">
          <cell r="C3200" t="str">
            <v>OAKLAND J</v>
          </cell>
          <cell r="E3200" t="str">
            <v>LINCOLN</v>
          </cell>
        </row>
        <row r="3201">
          <cell r="C3201" t="str">
            <v>OAKLAND J</v>
          </cell>
          <cell r="E3201" t="str">
            <v>GRANT</v>
          </cell>
        </row>
        <row r="3202">
          <cell r="C3202" t="str">
            <v>OAKLAND J</v>
          </cell>
          <cell r="E3202" t="str">
            <v>CORCORAN</v>
          </cell>
        </row>
        <row r="3203">
          <cell r="C3203" t="str">
            <v>OAKLAND J</v>
          </cell>
          <cell r="E3203" t="str">
            <v>CORCORAN</v>
          </cell>
        </row>
        <row r="3204">
          <cell r="C3204" t="str">
            <v>OAKLAND J</v>
          </cell>
          <cell r="E3204" t="str">
            <v>CORCORAN</v>
          </cell>
        </row>
        <row r="3205">
          <cell r="C3205" t="str">
            <v>OAKLAND J</v>
          </cell>
          <cell r="E3205" t="str">
            <v>CORCORAN</v>
          </cell>
        </row>
        <row r="3206">
          <cell r="C3206" t="str">
            <v>OAKLAND J</v>
          </cell>
          <cell r="E3206" t="str">
            <v>CALIFORNIA AVE</v>
          </cell>
        </row>
        <row r="3207">
          <cell r="C3207" t="str">
            <v>OLIVEHURST</v>
          </cell>
          <cell r="E3207" t="str">
            <v>DUMBARTON</v>
          </cell>
        </row>
        <row r="3208">
          <cell r="C3208" t="str">
            <v>GRAND ISLAND</v>
          </cell>
          <cell r="E3208" t="str">
            <v>FREMONT</v>
          </cell>
        </row>
        <row r="3209">
          <cell r="C3209" t="str">
            <v>DESCHUTES</v>
          </cell>
          <cell r="E3209" t="str">
            <v>MT EDEN</v>
          </cell>
        </row>
        <row r="3210">
          <cell r="C3210" t="str">
            <v>DESCHUTES</v>
          </cell>
          <cell r="E3210" t="str">
            <v>MT EDEN</v>
          </cell>
        </row>
        <row r="3211">
          <cell r="C3211" t="str">
            <v>DESCHUTES</v>
          </cell>
          <cell r="E3211" t="str">
            <v>ORICK</v>
          </cell>
        </row>
        <row r="3212">
          <cell r="C3212" t="str">
            <v>NORTH TOWER</v>
          </cell>
          <cell r="E3212" t="str">
            <v>MADISON</v>
          </cell>
        </row>
        <row r="3213">
          <cell r="C3213" t="str">
            <v>HICKS</v>
          </cell>
          <cell r="E3213" t="str">
            <v>MADISON</v>
          </cell>
        </row>
        <row r="3214">
          <cell r="C3214" t="str">
            <v>HICKS</v>
          </cell>
          <cell r="E3214" t="str">
            <v>EDES</v>
          </cell>
        </row>
        <row r="3215">
          <cell r="C3215" t="str">
            <v>PLAINFIELD</v>
          </cell>
          <cell r="E3215" t="str">
            <v>BERESFORD</v>
          </cell>
        </row>
        <row r="3216">
          <cell r="C3216" t="str">
            <v>PLAINFIELD</v>
          </cell>
          <cell r="E3216" t="str">
            <v>BERESFORD</v>
          </cell>
        </row>
        <row r="3217">
          <cell r="C3217" t="str">
            <v>PLAINFIELD</v>
          </cell>
          <cell r="E3217" t="str">
            <v>BRUNSWICK</v>
          </cell>
        </row>
        <row r="3218">
          <cell r="C3218" t="str">
            <v>CLAY</v>
          </cell>
          <cell r="E3218" t="str">
            <v>BRUNSWICK</v>
          </cell>
        </row>
        <row r="3219">
          <cell r="C3219" t="str">
            <v>CLAY</v>
          </cell>
          <cell r="E3219" t="str">
            <v>BRUNSWICK</v>
          </cell>
        </row>
        <row r="3220">
          <cell r="C3220" t="str">
            <v>LONE TREE</v>
          </cell>
          <cell r="E3220" t="str">
            <v>BRUNSWICK</v>
          </cell>
        </row>
        <row r="3221">
          <cell r="C3221" t="str">
            <v>LONE TREE</v>
          </cell>
          <cell r="E3221" t="str">
            <v>BRUNSWICK</v>
          </cell>
        </row>
        <row r="3222">
          <cell r="C3222" t="str">
            <v>LONE TREE</v>
          </cell>
          <cell r="E3222" t="str">
            <v>BRUNSWICK</v>
          </cell>
        </row>
        <row r="3223">
          <cell r="C3223" t="str">
            <v>LONE TREE</v>
          </cell>
          <cell r="E3223" t="str">
            <v>BRUNSWICK</v>
          </cell>
        </row>
        <row r="3224">
          <cell r="C3224" t="str">
            <v>LONE TREE</v>
          </cell>
          <cell r="E3224" t="str">
            <v>BRUNSWICK</v>
          </cell>
        </row>
        <row r="3225">
          <cell r="C3225" t="str">
            <v>LONE TREE</v>
          </cell>
          <cell r="E3225" t="str">
            <v>HIGHWAY</v>
          </cell>
        </row>
        <row r="3226">
          <cell r="C3226" t="str">
            <v>LONE TREE</v>
          </cell>
          <cell r="E3226" t="str">
            <v>HIGHWAY</v>
          </cell>
        </row>
        <row r="3227">
          <cell r="C3227" t="str">
            <v>LONE TREE</v>
          </cell>
          <cell r="E3227" t="str">
            <v>HIGHWAY</v>
          </cell>
        </row>
        <row r="3228">
          <cell r="C3228" t="str">
            <v>EAST GRAND</v>
          </cell>
          <cell r="E3228" t="str">
            <v>HIGHWAY</v>
          </cell>
        </row>
        <row r="3229">
          <cell r="C3229" t="str">
            <v>MCCALL</v>
          </cell>
          <cell r="E3229" t="str">
            <v>HIGHWAY</v>
          </cell>
        </row>
        <row r="3230">
          <cell r="C3230" t="str">
            <v>HIGHWAY</v>
          </cell>
          <cell r="E3230" t="str">
            <v>HIGHWAY</v>
          </cell>
        </row>
        <row r="3231">
          <cell r="C3231" t="str">
            <v>PLUMAS</v>
          </cell>
          <cell r="E3231" t="str">
            <v>HIGHWAY</v>
          </cell>
        </row>
        <row r="3232">
          <cell r="C3232" t="str">
            <v>PLUMAS</v>
          </cell>
          <cell r="E3232" t="str">
            <v>HIGHWAY</v>
          </cell>
        </row>
        <row r="3233">
          <cell r="C3233" t="str">
            <v>PLUMAS</v>
          </cell>
          <cell r="E3233" t="str">
            <v>HIGHWAY</v>
          </cell>
        </row>
        <row r="3234">
          <cell r="C3234" t="str">
            <v>PLUMAS</v>
          </cell>
          <cell r="E3234" t="str">
            <v>HIGHWAY</v>
          </cell>
        </row>
        <row r="3235">
          <cell r="C3235" t="str">
            <v>PLUMAS</v>
          </cell>
          <cell r="E3235" t="str">
            <v>HIGHWAY</v>
          </cell>
        </row>
        <row r="3236">
          <cell r="C3236" t="str">
            <v>PLUMAS</v>
          </cell>
          <cell r="E3236" t="str">
            <v>HIGHWAY</v>
          </cell>
        </row>
        <row r="3237">
          <cell r="C3237" t="str">
            <v>CANTUA</v>
          </cell>
          <cell r="E3237" t="str">
            <v>HIGHWAY</v>
          </cell>
        </row>
        <row r="3238">
          <cell r="C3238" t="str">
            <v>ATWATER</v>
          </cell>
          <cell r="E3238" t="str">
            <v>HIGHWAY</v>
          </cell>
        </row>
        <row r="3239">
          <cell r="C3239" t="str">
            <v>MCDONALD ISLAND</v>
          </cell>
          <cell r="E3239" t="str">
            <v>HIGHWAY</v>
          </cell>
        </row>
        <row r="3240">
          <cell r="C3240" t="str">
            <v>MCDONALD ISLAND</v>
          </cell>
          <cell r="E3240" t="str">
            <v>HIGHWAY</v>
          </cell>
        </row>
        <row r="3241">
          <cell r="C3241" t="str">
            <v>MCDONALD ISLAND</v>
          </cell>
          <cell r="E3241" t="str">
            <v>HIGHWAY</v>
          </cell>
        </row>
        <row r="3242">
          <cell r="C3242" t="str">
            <v>LAS POSITAS</v>
          </cell>
          <cell r="E3242" t="str">
            <v>HIGHWAY</v>
          </cell>
        </row>
        <row r="3243">
          <cell r="C3243" t="str">
            <v>SAN RAMON</v>
          </cell>
          <cell r="E3243" t="str">
            <v>HIGHWAY</v>
          </cell>
        </row>
        <row r="3244">
          <cell r="C3244" t="str">
            <v>CALIFORNIA AVE</v>
          </cell>
          <cell r="E3244" t="str">
            <v>ROB ROY</v>
          </cell>
        </row>
        <row r="3245">
          <cell r="C3245" t="str">
            <v>CAMDEN</v>
          </cell>
          <cell r="E3245" t="str">
            <v>FORT BRAGG A</v>
          </cell>
        </row>
        <row r="3246">
          <cell r="C3246" t="str">
            <v>ASHLAN AVE</v>
          </cell>
          <cell r="E3246" t="str">
            <v>FORT BRAGG A</v>
          </cell>
        </row>
        <row r="3247">
          <cell r="C3247" t="str">
            <v>FORT SEWARD</v>
          </cell>
          <cell r="E3247" t="str">
            <v>FORT BRAGG A</v>
          </cell>
        </row>
        <row r="3248">
          <cell r="C3248" t="str">
            <v>FORT SEWARD</v>
          </cell>
          <cell r="E3248" t="str">
            <v>FORT BRAGG A</v>
          </cell>
        </row>
        <row r="3249">
          <cell r="C3249" t="e">
            <v>#VALUE!</v>
          </cell>
          <cell r="E3249" t="str">
            <v>FORT BRAGG A</v>
          </cell>
        </row>
        <row r="3250">
          <cell r="C3250" t="str">
            <v>RENFRO</v>
          </cell>
          <cell r="E3250" t="str">
            <v>FORT BRAGG A</v>
          </cell>
        </row>
        <row r="3251">
          <cell r="C3251" t="str">
            <v>RENFRO</v>
          </cell>
          <cell r="E3251" t="str">
            <v>SAN FRAN P(HUNTERS POINT)</v>
          </cell>
        </row>
        <row r="3252">
          <cell r="C3252" t="str">
            <v>RENFRO</v>
          </cell>
          <cell r="E3252" t="str">
            <v>REDWOOD CITY</v>
          </cell>
        </row>
        <row r="3253">
          <cell r="C3253" t="str">
            <v>RENFRO</v>
          </cell>
          <cell r="E3253" t="str">
            <v>PLEASANT GROVE</v>
          </cell>
        </row>
        <row r="3254">
          <cell r="C3254" t="str">
            <v>FRUITVALE</v>
          </cell>
          <cell r="E3254" t="str">
            <v>PLEASANT GROVE</v>
          </cell>
        </row>
        <row r="3255">
          <cell r="C3255" t="str">
            <v>SAN FRAN H (MARTIN)</v>
          </cell>
          <cell r="E3255" t="str">
            <v>PLEASANT GROVE</v>
          </cell>
        </row>
        <row r="3256">
          <cell r="C3256" t="str">
            <v>SAN FRAN H (MARTIN)</v>
          </cell>
          <cell r="E3256" t="str">
            <v>PLEASANT GROVE</v>
          </cell>
        </row>
        <row r="3257">
          <cell r="C3257" t="str">
            <v>SAN FRAN H (MARTIN)</v>
          </cell>
          <cell r="E3257" t="str">
            <v>PLEASANT GROVE</v>
          </cell>
        </row>
        <row r="3258">
          <cell r="C3258" t="str">
            <v>SAN FRAN H (MARTIN)</v>
          </cell>
          <cell r="E3258" t="str">
            <v>CLARKSVILLE</v>
          </cell>
        </row>
        <row r="3259">
          <cell r="C3259" t="str">
            <v>SAN FRAN H (MARTIN)</v>
          </cell>
          <cell r="E3259" t="str">
            <v>CLARKSVILLE</v>
          </cell>
        </row>
        <row r="3260">
          <cell r="C3260" t="str">
            <v>SAN FRAN H (MARTIN)</v>
          </cell>
          <cell r="E3260" t="str">
            <v>KINGSBURG</v>
          </cell>
        </row>
        <row r="3261">
          <cell r="C3261" t="str">
            <v>SAN FRAN H (MARTIN)</v>
          </cell>
          <cell r="E3261" t="str">
            <v>KINGSBURG</v>
          </cell>
        </row>
        <row r="3262">
          <cell r="C3262" t="str">
            <v>SAN FRAN H (MARTIN)</v>
          </cell>
          <cell r="E3262" t="str">
            <v>KINGSBURG</v>
          </cell>
        </row>
        <row r="3263">
          <cell r="C3263" t="str">
            <v>SAN FRAN H (MARTIN)</v>
          </cell>
          <cell r="E3263" t="str">
            <v>KINGSBURG</v>
          </cell>
        </row>
        <row r="3264">
          <cell r="C3264" t="str">
            <v>SAN FRAN H (MARTIN)</v>
          </cell>
          <cell r="E3264" t="str">
            <v>BOGUE</v>
          </cell>
        </row>
        <row r="3265">
          <cell r="C3265" t="str">
            <v>SAN FRAN H (MARTIN)</v>
          </cell>
          <cell r="E3265" t="str">
            <v>MARYSVILLE</v>
          </cell>
        </row>
        <row r="3266">
          <cell r="C3266" t="str">
            <v>LINDEN</v>
          </cell>
          <cell r="E3266" t="str">
            <v>CAYETANO</v>
          </cell>
        </row>
        <row r="3267">
          <cell r="C3267" t="str">
            <v>LINDEN</v>
          </cell>
          <cell r="E3267" t="str">
            <v>CAYETANO</v>
          </cell>
        </row>
        <row r="3268">
          <cell r="C3268" t="str">
            <v>TERMINOUS</v>
          </cell>
          <cell r="E3268" t="str">
            <v>JACINTO</v>
          </cell>
        </row>
        <row r="3269">
          <cell r="C3269" t="str">
            <v>WESTLEY</v>
          </cell>
          <cell r="E3269" t="str">
            <v>JACINTO</v>
          </cell>
        </row>
        <row r="3270">
          <cell r="C3270" t="str">
            <v>PASO ROBLES</v>
          </cell>
          <cell r="E3270" t="str">
            <v>JACINTO</v>
          </cell>
        </row>
        <row r="3271">
          <cell r="C3271" t="str">
            <v>RIVERBANK</v>
          </cell>
          <cell r="E3271" t="str">
            <v>JACINTO</v>
          </cell>
        </row>
        <row r="3272">
          <cell r="C3272" t="str">
            <v>CARUTHERS</v>
          </cell>
          <cell r="E3272" t="str">
            <v>JACINTO</v>
          </cell>
        </row>
        <row r="3273">
          <cell r="C3273" t="str">
            <v>EL CAPITAN</v>
          </cell>
          <cell r="E3273" t="str">
            <v>JACINTO</v>
          </cell>
        </row>
        <row r="3274">
          <cell r="C3274" t="str">
            <v>PANAMA</v>
          </cell>
          <cell r="E3274" t="str">
            <v>JACINTO</v>
          </cell>
        </row>
        <row r="3275">
          <cell r="C3275" t="str">
            <v>ARBUCKLE</v>
          </cell>
          <cell r="E3275" t="str">
            <v>FLINT</v>
          </cell>
        </row>
        <row r="3276">
          <cell r="C3276" t="str">
            <v>RENFRO</v>
          </cell>
          <cell r="E3276" t="str">
            <v>FLINT</v>
          </cell>
        </row>
        <row r="3277">
          <cell r="C3277" t="str">
            <v>RENFRO</v>
          </cell>
          <cell r="E3277" t="str">
            <v>FLINT</v>
          </cell>
        </row>
        <row r="3278">
          <cell r="C3278" t="str">
            <v>RENFRO</v>
          </cell>
          <cell r="E3278" t="str">
            <v>FAIRWAY</v>
          </cell>
        </row>
        <row r="3279">
          <cell r="C3279" t="str">
            <v>RENFRO</v>
          </cell>
          <cell r="E3279" t="str">
            <v>FAIRWAY</v>
          </cell>
        </row>
        <row r="3280">
          <cell r="C3280" t="str">
            <v>RENFRO</v>
          </cell>
          <cell r="E3280" t="str">
            <v>FAIRWAY</v>
          </cell>
        </row>
        <row r="3281">
          <cell r="C3281" t="e">
            <v>#VALUE!</v>
          </cell>
          <cell r="E3281" t="str">
            <v>FAIRWAY</v>
          </cell>
        </row>
        <row r="3282">
          <cell r="C3282" t="str">
            <v>DAVIS</v>
          </cell>
          <cell r="E3282" t="str">
            <v>FAIRWAY</v>
          </cell>
        </row>
        <row r="3283">
          <cell r="C3283" t="str">
            <v>VIERRA</v>
          </cell>
          <cell r="E3283" t="str">
            <v>OLIVEHURST</v>
          </cell>
        </row>
        <row r="3284">
          <cell r="C3284" t="str">
            <v>VIERRA</v>
          </cell>
          <cell r="E3284" t="str">
            <v>OLIVEHURST</v>
          </cell>
        </row>
        <row r="3285">
          <cell r="C3285" t="str">
            <v>VIERRA</v>
          </cell>
          <cell r="E3285" t="str">
            <v>OLIVEHURST</v>
          </cell>
        </row>
        <row r="3286">
          <cell r="C3286" t="str">
            <v>VIERRA</v>
          </cell>
          <cell r="E3286" t="str">
            <v>SAN FRAN L</v>
          </cell>
        </row>
        <row r="3287">
          <cell r="C3287" t="str">
            <v>VIERRA</v>
          </cell>
          <cell r="E3287" t="str">
            <v>SAN FRAN L</v>
          </cell>
        </row>
        <row r="3288">
          <cell r="C3288" t="str">
            <v>VIERRA</v>
          </cell>
          <cell r="E3288" t="str">
            <v>CAMP EVERS</v>
          </cell>
        </row>
        <row r="3289">
          <cell r="C3289" t="str">
            <v>VIERRA</v>
          </cell>
          <cell r="E3289" t="str">
            <v>CAMP EVERS</v>
          </cell>
        </row>
        <row r="3290">
          <cell r="C3290" t="str">
            <v>DIXON</v>
          </cell>
          <cell r="E3290" t="str">
            <v>CAMP EVERS</v>
          </cell>
        </row>
        <row r="3291">
          <cell r="C3291" t="str">
            <v>DIXON</v>
          </cell>
          <cell r="E3291" t="str">
            <v>EAST GRAND</v>
          </cell>
        </row>
        <row r="3292">
          <cell r="C3292" t="str">
            <v>SARATOGA</v>
          </cell>
          <cell r="E3292" t="str">
            <v>EAST GRAND</v>
          </cell>
        </row>
        <row r="3293">
          <cell r="C3293" t="str">
            <v>BULLARD</v>
          </cell>
          <cell r="E3293" t="str">
            <v>GRANT</v>
          </cell>
        </row>
        <row r="3294">
          <cell r="C3294" t="str">
            <v>MORAGA</v>
          </cell>
          <cell r="E3294" t="str">
            <v>HIGHLANDS</v>
          </cell>
        </row>
        <row r="3295">
          <cell r="C3295" t="str">
            <v>OLD RIVER</v>
          </cell>
          <cell r="E3295" t="str">
            <v>HIGHLANDS</v>
          </cell>
        </row>
        <row r="3296">
          <cell r="C3296" t="str">
            <v>EIGHT MILE</v>
          </cell>
          <cell r="E3296" t="str">
            <v>HIGHLANDS</v>
          </cell>
        </row>
        <row r="3297">
          <cell r="C3297" t="str">
            <v>EIGHT MILE</v>
          </cell>
          <cell r="E3297" t="str">
            <v>HIGHLANDS</v>
          </cell>
        </row>
        <row r="3298">
          <cell r="C3298" t="str">
            <v>EIGHT MILE</v>
          </cell>
          <cell r="E3298" t="str">
            <v>HIGHLANDS</v>
          </cell>
        </row>
        <row r="3299">
          <cell r="C3299" t="str">
            <v>CORCORAN</v>
          </cell>
          <cell r="E3299" t="str">
            <v>HIGHLANDS</v>
          </cell>
        </row>
        <row r="3300">
          <cell r="C3300" t="str">
            <v>CORCORAN</v>
          </cell>
          <cell r="E3300" t="str">
            <v>HIGHLANDS</v>
          </cell>
        </row>
        <row r="3301">
          <cell r="C3301" t="str">
            <v>BULLARD</v>
          </cell>
          <cell r="E3301" t="str">
            <v>HIGHLANDS</v>
          </cell>
        </row>
        <row r="3302">
          <cell r="C3302" t="str">
            <v>DEEPWATER</v>
          </cell>
          <cell r="E3302" t="str">
            <v>HIGHLANDS</v>
          </cell>
        </row>
        <row r="3303">
          <cell r="C3303" t="str">
            <v>SYCAMORE CREEK</v>
          </cell>
          <cell r="E3303" t="str">
            <v>HIGHLANDS</v>
          </cell>
        </row>
        <row r="3304">
          <cell r="C3304" t="str">
            <v>CHALLENGE</v>
          </cell>
          <cell r="E3304" t="str">
            <v>HIGHLANDS</v>
          </cell>
        </row>
        <row r="3305">
          <cell r="C3305" t="str">
            <v>CLOVIS</v>
          </cell>
          <cell r="E3305" t="str">
            <v>HIGHLANDS</v>
          </cell>
        </row>
        <row r="3306">
          <cell r="C3306" t="str">
            <v>VIERRA</v>
          </cell>
          <cell r="E3306" t="str">
            <v>HIGHLANDS</v>
          </cell>
        </row>
        <row r="3307">
          <cell r="C3307" t="str">
            <v>VIERRA</v>
          </cell>
          <cell r="E3307" t="str">
            <v>HIGHWAY</v>
          </cell>
        </row>
        <row r="3308">
          <cell r="C3308" t="str">
            <v>GATES</v>
          </cell>
          <cell r="E3308" t="str">
            <v>CONTRA COSTA</v>
          </cell>
        </row>
        <row r="3309">
          <cell r="C3309" t="str">
            <v>GATES</v>
          </cell>
          <cell r="E3309" t="str">
            <v>CONTRA COSTA</v>
          </cell>
        </row>
        <row r="3310">
          <cell r="C3310" t="str">
            <v>GATES</v>
          </cell>
          <cell r="E3310" t="str">
            <v>CONTRA COSTA</v>
          </cell>
        </row>
        <row r="3311">
          <cell r="C3311" t="str">
            <v>FIGARDEN</v>
          </cell>
          <cell r="E3311" t="str">
            <v>CONTRA COSTA</v>
          </cell>
        </row>
        <row r="3312">
          <cell r="C3312" t="str">
            <v>AIRWAYS</v>
          </cell>
          <cell r="E3312" t="str">
            <v>CONTRA COSTA</v>
          </cell>
        </row>
        <row r="3313">
          <cell r="C3313" t="str">
            <v>AIRWAYS</v>
          </cell>
          <cell r="E3313" t="str">
            <v>CONTRA COSTA</v>
          </cell>
        </row>
        <row r="3314">
          <cell r="C3314" t="str">
            <v>AIRWAYS</v>
          </cell>
          <cell r="E3314" t="str">
            <v>CONTRA COSTA</v>
          </cell>
        </row>
        <row r="3315">
          <cell r="C3315" t="str">
            <v>AIRWAYS</v>
          </cell>
          <cell r="E3315" t="str">
            <v>CONTRA COSTA</v>
          </cell>
        </row>
        <row r="3316">
          <cell r="C3316" t="str">
            <v>AIRWAYS</v>
          </cell>
          <cell r="E3316" t="str">
            <v>WILLOW PASS</v>
          </cell>
        </row>
        <row r="3317">
          <cell r="C3317" t="str">
            <v>AIRWAYS</v>
          </cell>
          <cell r="E3317" t="str">
            <v>WILLOW PASS</v>
          </cell>
        </row>
        <row r="3318">
          <cell r="C3318" t="str">
            <v>AIRWAYS</v>
          </cell>
          <cell r="E3318" t="str">
            <v>WILLOW PASS</v>
          </cell>
        </row>
        <row r="3319">
          <cell r="C3319" t="str">
            <v>AIRWAYS</v>
          </cell>
          <cell r="E3319" t="str">
            <v>WILLOW PASS</v>
          </cell>
        </row>
        <row r="3320">
          <cell r="C3320" t="str">
            <v>AIRWAYS</v>
          </cell>
          <cell r="E3320" t="str">
            <v>WILLOW PASS</v>
          </cell>
        </row>
        <row r="3321">
          <cell r="C3321" t="str">
            <v>KING CITY</v>
          </cell>
          <cell r="E3321" t="str">
            <v>WILLOW PASS</v>
          </cell>
        </row>
        <row r="3322">
          <cell r="C3322" t="str">
            <v>HARTLEY</v>
          </cell>
          <cell r="E3322" t="str">
            <v>WILLOW PASS</v>
          </cell>
        </row>
        <row r="3323">
          <cell r="C3323" t="str">
            <v>WEST FRESNO</v>
          </cell>
          <cell r="E3323" t="str">
            <v>WILLOW PASS</v>
          </cell>
        </row>
        <row r="3324">
          <cell r="C3324" t="str">
            <v>WEST FRESNO</v>
          </cell>
          <cell r="E3324" t="str">
            <v>PENRYN</v>
          </cell>
        </row>
        <row r="3325">
          <cell r="C3325" t="str">
            <v>WEST FRESNO</v>
          </cell>
          <cell r="E3325" t="str">
            <v>PENRYN</v>
          </cell>
        </row>
        <row r="3326">
          <cell r="C3326" t="str">
            <v>NOTRE DAME</v>
          </cell>
          <cell r="E3326" t="str">
            <v>PENRYN</v>
          </cell>
        </row>
        <row r="3327">
          <cell r="C3327" t="str">
            <v>NOTRE DAME</v>
          </cell>
          <cell r="E3327" t="str">
            <v>PENRYN</v>
          </cell>
        </row>
        <row r="3328">
          <cell r="C3328" t="str">
            <v>TUPMAN</v>
          </cell>
          <cell r="E3328" t="str">
            <v>PENRYN</v>
          </cell>
        </row>
        <row r="3329">
          <cell r="C3329" t="str">
            <v>TUPMAN</v>
          </cell>
          <cell r="E3329" t="str">
            <v>PENRYN</v>
          </cell>
        </row>
        <row r="3330">
          <cell r="C3330" t="str">
            <v>TUPMAN</v>
          </cell>
          <cell r="E3330" t="str">
            <v>PENRYN</v>
          </cell>
        </row>
        <row r="3331">
          <cell r="C3331" t="str">
            <v>OROVILLE</v>
          </cell>
          <cell r="E3331" t="str">
            <v>PENRYN</v>
          </cell>
        </row>
        <row r="3332">
          <cell r="C3332" t="str">
            <v>MILPITAS</v>
          </cell>
          <cell r="E3332" t="str">
            <v>PENRYN</v>
          </cell>
        </row>
        <row r="3333">
          <cell r="C3333" t="str">
            <v>SERRAMONTE</v>
          </cell>
          <cell r="E3333" t="str">
            <v>PENRYN</v>
          </cell>
        </row>
        <row r="3334">
          <cell r="C3334" t="str">
            <v>SAN FRAN X (MISSION)</v>
          </cell>
          <cell r="E3334" t="str">
            <v>PENRYN</v>
          </cell>
        </row>
        <row r="3335">
          <cell r="C3335" t="str">
            <v>SAN FRAN X (MISSION)</v>
          </cell>
          <cell r="E3335" t="str">
            <v>PENRYN</v>
          </cell>
        </row>
        <row r="3336">
          <cell r="C3336" t="str">
            <v>SAN FRAN X (MISSION)</v>
          </cell>
          <cell r="E3336" t="str">
            <v>TRES VIAS</v>
          </cell>
        </row>
        <row r="3337">
          <cell r="C3337" t="str">
            <v>SAN FRAN X (MISSION)</v>
          </cell>
          <cell r="E3337" t="str">
            <v>TRES VIAS</v>
          </cell>
        </row>
        <row r="3338">
          <cell r="C3338" t="str">
            <v>SAN FRAN X (MISSION)</v>
          </cell>
          <cell r="E3338" t="str">
            <v>TRES VIAS</v>
          </cell>
        </row>
        <row r="3339">
          <cell r="C3339" t="str">
            <v>SAN FRAN X (MISSION)</v>
          </cell>
          <cell r="E3339" t="str">
            <v>TRES VIAS</v>
          </cell>
        </row>
        <row r="3340">
          <cell r="C3340" t="str">
            <v>SAN FRAN X (MISSION)</v>
          </cell>
          <cell r="E3340" t="str">
            <v>TRES VIAS</v>
          </cell>
        </row>
        <row r="3341">
          <cell r="C3341" t="str">
            <v>SAN FRAN X (MISSION)</v>
          </cell>
          <cell r="E3341" t="str">
            <v>TRES VIAS</v>
          </cell>
        </row>
        <row r="3342">
          <cell r="C3342" t="str">
            <v>GANSNER</v>
          </cell>
          <cell r="E3342" t="str">
            <v>TRES VIAS</v>
          </cell>
        </row>
        <row r="3343">
          <cell r="C3343" t="str">
            <v>SAN FRAN X (MISSION)</v>
          </cell>
          <cell r="E3343" t="str">
            <v>TRES VIAS</v>
          </cell>
        </row>
        <row r="3344">
          <cell r="C3344" t="str">
            <v>SAN FRAN X (MISSION)</v>
          </cell>
          <cell r="E3344" t="str">
            <v>HIGGINS</v>
          </cell>
        </row>
        <row r="3345">
          <cell r="C3345" t="str">
            <v>SAN FRAN X (MISSION)</v>
          </cell>
          <cell r="E3345" t="str">
            <v>HIGGINS</v>
          </cell>
        </row>
        <row r="3346">
          <cell r="C3346" t="str">
            <v>SAN FRAN X (MISSION)</v>
          </cell>
          <cell r="E3346" t="str">
            <v>HIGGINS</v>
          </cell>
        </row>
        <row r="3347">
          <cell r="C3347" t="str">
            <v>SAN FRAN X (MISSION)</v>
          </cell>
          <cell r="E3347" t="str">
            <v>HIGGINS</v>
          </cell>
        </row>
        <row r="3348">
          <cell r="C3348" t="str">
            <v>SAN FRAN X (MISSION)</v>
          </cell>
          <cell r="E3348" t="str">
            <v>HIGGINS</v>
          </cell>
        </row>
        <row r="3349">
          <cell r="C3349" t="str">
            <v>SAN FRAN X (MISSION)</v>
          </cell>
          <cell r="E3349" t="str">
            <v>HIGGINS</v>
          </cell>
        </row>
        <row r="3350">
          <cell r="C3350" t="str">
            <v>SAN FRAN X (MISSION)</v>
          </cell>
          <cell r="E3350" t="str">
            <v>HIGGINS</v>
          </cell>
        </row>
        <row r="3351">
          <cell r="C3351" t="str">
            <v>SAN FRAN X (MISSION)</v>
          </cell>
          <cell r="E3351" t="str">
            <v>HIGGINS</v>
          </cell>
        </row>
        <row r="3352">
          <cell r="C3352" t="str">
            <v>SAN FRAN X (MISSION)</v>
          </cell>
          <cell r="E3352" t="str">
            <v>HIGGINS</v>
          </cell>
        </row>
        <row r="3353">
          <cell r="C3353" t="str">
            <v>SAN FRAN X (MISSION)</v>
          </cell>
          <cell r="E3353" t="str">
            <v>HIGGINS</v>
          </cell>
        </row>
        <row r="3354">
          <cell r="C3354" t="str">
            <v>SAN FRAN X (MISSION)</v>
          </cell>
          <cell r="E3354" t="str">
            <v>VACA DIXON</v>
          </cell>
        </row>
        <row r="3355">
          <cell r="C3355" t="str">
            <v>SAN FRAN X (MISSION)</v>
          </cell>
          <cell r="E3355" t="str">
            <v>VACA DIXON</v>
          </cell>
        </row>
        <row r="3356">
          <cell r="C3356" t="str">
            <v>SAN FRAN X (MISSION)</v>
          </cell>
          <cell r="E3356" t="str">
            <v>VACA DIXON</v>
          </cell>
        </row>
        <row r="3357">
          <cell r="C3357" t="str">
            <v>SAN FRAN X (MISSION)</v>
          </cell>
          <cell r="E3357" t="str">
            <v>VACA DIXON</v>
          </cell>
        </row>
        <row r="3358">
          <cell r="C3358" t="str">
            <v>SAN FRAN X (MISSION)</v>
          </cell>
          <cell r="E3358" t="str">
            <v>VACA DIXON</v>
          </cell>
        </row>
        <row r="3359">
          <cell r="C3359" t="str">
            <v>SAN FRAN X (MISSION)</v>
          </cell>
          <cell r="E3359" t="str">
            <v>VACA DIXON</v>
          </cell>
        </row>
        <row r="3360">
          <cell r="C3360" t="str">
            <v>SAN FRAN X (MISSION)</v>
          </cell>
          <cell r="E3360" t="str">
            <v>VACA DIXON</v>
          </cell>
        </row>
        <row r="3361">
          <cell r="C3361" t="str">
            <v>SAN FRAN X (MISSION)</v>
          </cell>
          <cell r="E3361" t="str">
            <v>VACA DIXON</v>
          </cell>
        </row>
        <row r="3362">
          <cell r="C3362" t="str">
            <v>SAN FRAN X (MISSION)</v>
          </cell>
          <cell r="E3362" t="str">
            <v>VACA DIXON</v>
          </cell>
        </row>
        <row r="3363">
          <cell r="C3363" t="str">
            <v>SAN FRAN X (MISSION)</v>
          </cell>
          <cell r="E3363" t="str">
            <v>BOGUE</v>
          </cell>
        </row>
        <row r="3364">
          <cell r="C3364" t="str">
            <v>SAN FRAN X (MISSION)</v>
          </cell>
          <cell r="E3364" t="str">
            <v>BOGUE</v>
          </cell>
        </row>
        <row r="3365">
          <cell r="C3365" t="str">
            <v>SAN FRAN X (MISSION)</v>
          </cell>
          <cell r="E3365" t="str">
            <v>BOGUE</v>
          </cell>
        </row>
        <row r="3366">
          <cell r="C3366" t="str">
            <v>SAN FRAN X (MISSION)</v>
          </cell>
          <cell r="E3366" t="str">
            <v>BOGUE</v>
          </cell>
        </row>
        <row r="3367">
          <cell r="C3367" t="str">
            <v>SAN FRAN X (MISSION)</v>
          </cell>
          <cell r="E3367" t="str">
            <v>DEL MAR</v>
          </cell>
        </row>
        <row r="3368">
          <cell r="C3368" t="str">
            <v>SAN FRAN X (MISSION)</v>
          </cell>
          <cell r="E3368" t="str">
            <v>PETALUMA C</v>
          </cell>
        </row>
        <row r="3369">
          <cell r="C3369" t="str">
            <v>SAN FRAN X (MISSION)</v>
          </cell>
          <cell r="E3369" t="str">
            <v>PETALUMA C</v>
          </cell>
        </row>
        <row r="3370">
          <cell r="C3370" t="str">
            <v>SAN FRAN X (MISSION)</v>
          </cell>
          <cell r="E3370" t="str">
            <v>PETALUMA C</v>
          </cell>
        </row>
        <row r="3371">
          <cell r="C3371" t="str">
            <v>SAN FRAN X (MISSION)</v>
          </cell>
          <cell r="E3371" t="str">
            <v>PETALUMA C</v>
          </cell>
        </row>
        <row r="3372">
          <cell r="C3372" t="str">
            <v>SAN FRAN X (MISSION)</v>
          </cell>
          <cell r="E3372" t="str">
            <v>PETALUMA C</v>
          </cell>
        </row>
        <row r="3373">
          <cell r="C3373" t="str">
            <v>SAN FRAN X (MISSION)</v>
          </cell>
          <cell r="E3373" t="str">
            <v>SHINGLE SPRINGS</v>
          </cell>
        </row>
        <row r="3374">
          <cell r="C3374" t="str">
            <v>SAN FRAN X (MISSION)</v>
          </cell>
          <cell r="E3374" t="str">
            <v>SHINGLE SPRINGS</v>
          </cell>
        </row>
        <row r="3375">
          <cell r="C3375" t="str">
            <v>SANTA MARIA</v>
          </cell>
          <cell r="E3375" t="str">
            <v>SHINGLE SPRINGS</v>
          </cell>
        </row>
        <row r="3376">
          <cell r="C3376" t="str">
            <v>CHARCA</v>
          </cell>
          <cell r="E3376" t="str">
            <v>SHINGLE SPRINGS</v>
          </cell>
        </row>
        <row r="3377">
          <cell r="C3377" t="str">
            <v>CHARCA</v>
          </cell>
          <cell r="E3377" t="str">
            <v>SHINGLE SPRINGS</v>
          </cell>
        </row>
        <row r="3378">
          <cell r="C3378" t="str">
            <v>CHARCA</v>
          </cell>
          <cell r="E3378" t="str">
            <v>SHINGLE SPRINGS</v>
          </cell>
        </row>
        <row r="3379">
          <cell r="C3379" t="str">
            <v>EIGHT MILE</v>
          </cell>
          <cell r="E3379" t="str">
            <v>SHINGLE SPRINGS</v>
          </cell>
        </row>
        <row r="3380">
          <cell r="C3380" t="str">
            <v>TEVIS</v>
          </cell>
          <cell r="E3380" t="str">
            <v>SHINGLE SPRINGS</v>
          </cell>
        </row>
        <row r="3381">
          <cell r="C3381" t="str">
            <v>CARUTHERS</v>
          </cell>
          <cell r="E3381" t="str">
            <v>SHINGLE SPRINGS</v>
          </cell>
        </row>
        <row r="3382">
          <cell r="C3382" t="str">
            <v>DINUBA</v>
          </cell>
          <cell r="E3382" t="str">
            <v>SHINGLE SPRINGS</v>
          </cell>
        </row>
        <row r="3383">
          <cell r="C3383" t="str">
            <v>DINUBA</v>
          </cell>
          <cell r="E3383" t="str">
            <v>SHINGLE SPRINGS</v>
          </cell>
        </row>
        <row r="3384">
          <cell r="C3384" t="str">
            <v>FIGARDEN</v>
          </cell>
          <cell r="E3384" t="str">
            <v>GLENWOOD</v>
          </cell>
        </row>
        <row r="3385">
          <cell r="C3385" t="str">
            <v>MAGUNDEN</v>
          </cell>
          <cell r="E3385" t="str">
            <v>MANCHESTER</v>
          </cell>
        </row>
        <row r="3386">
          <cell r="C3386" t="str">
            <v>MAGUNDEN</v>
          </cell>
          <cell r="E3386" t="str">
            <v>COVELO</v>
          </cell>
        </row>
        <row r="3387">
          <cell r="C3387" t="str">
            <v>MAGUNDEN</v>
          </cell>
          <cell r="E3387" t="str">
            <v>COVELO</v>
          </cell>
        </row>
        <row r="3388">
          <cell r="C3388" t="str">
            <v>MAGUNDEN</v>
          </cell>
          <cell r="E3388" t="str">
            <v>COVELO</v>
          </cell>
        </row>
        <row r="3389">
          <cell r="C3389" t="str">
            <v>MAGUNDEN</v>
          </cell>
          <cell r="E3389" t="str">
            <v>COVELO</v>
          </cell>
        </row>
        <row r="3390">
          <cell r="C3390" t="str">
            <v>STOREY</v>
          </cell>
          <cell r="E3390" t="str">
            <v>COVELO</v>
          </cell>
        </row>
        <row r="3391">
          <cell r="C3391" t="str">
            <v>MOUNTAIN VIEW</v>
          </cell>
          <cell r="E3391" t="str">
            <v>COVELO</v>
          </cell>
        </row>
        <row r="3392">
          <cell r="C3392" t="str">
            <v>ROUGH &amp; READY</v>
          </cell>
          <cell r="E3392" t="str">
            <v>BRUNSWICK</v>
          </cell>
        </row>
        <row r="3393">
          <cell r="C3393" t="str">
            <v>OAKLAND J</v>
          </cell>
          <cell r="E3393" t="str">
            <v>BRUNSWICK</v>
          </cell>
        </row>
        <row r="3394">
          <cell r="C3394" t="str">
            <v>OAKLAND J</v>
          </cell>
          <cell r="E3394" t="str">
            <v>BRUNSWICK</v>
          </cell>
        </row>
        <row r="3395">
          <cell r="C3395" t="str">
            <v>OAKLAND J</v>
          </cell>
          <cell r="E3395" t="str">
            <v>BRUNSWICK</v>
          </cell>
        </row>
        <row r="3396">
          <cell r="C3396" t="str">
            <v>OAKLAND J</v>
          </cell>
          <cell r="E3396" t="str">
            <v>BAY MEADOWS</v>
          </cell>
        </row>
        <row r="3397">
          <cell r="C3397" t="str">
            <v>OAKLAND J</v>
          </cell>
          <cell r="E3397" t="str">
            <v>BAY MEADOWS</v>
          </cell>
        </row>
        <row r="3398">
          <cell r="C3398" t="str">
            <v>OAKLAND J</v>
          </cell>
          <cell r="E3398" t="str">
            <v>LAS PALMAS</v>
          </cell>
        </row>
        <row r="3399">
          <cell r="C3399" t="str">
            <v>OAKLAND J</v>
          </cell>
          <cell r="E3399" t="str">
            <v>EAST GRAND</v>
          </cell>
        </row>
        <row r="3400">
          <cell r="C3400" t="str">
            <v>OAKLAND J</v>
          </cell>
          <cell r="E3400" t="str">
            <v>EAST GRAND</v>
          </cell>
        </row>
        <row r="3401">
          <cell r="C3401" t="str">
            <v>OAKLAND J</v>
          </cell>
          <cell r="E3401" t="str">
            <v>EAST GRAND</v>
          </cell>
        </row>
        <row r="3402">
          <cell r="C3402" t="str">
            <v>OAKLAND J</v>
          </cell>
          <cell r="E3402" t="str">
            <v>EAST GRAND</v>
          </cell>
        </row>
        <row r="3403">
          <cell r="C3403" t="str">
            <v>OAKLAND J</v>
          </cell>
          <cell r="E3403" t="str">
            <v>EAST GRAND</v>
          </cell>
        </row>
        <row r="3404">
          <cell r="C3404" t="str">
            <v>OAKLAND J</v>
          </cell>
          <cell r="E3404" t="str">
            <v>WILLIAMS</v>
          </cell>
        </row>
        <row r="3405">
          <cell r="C3405" t="str">
            <v>OAKLAND J</v>
          </cell>
          <cell r="E3405" t="str">
            <v>WILLIAMS</v>
          </cell>
        </row>
        <row r="3406">
          <cell r="C3406" t="str">
            <v>OAKLAND J</v>
          </cell>
          <cell r="E3406" t="str">
            <v>WILLIAMS</v>
          </cell>
        </row>
        <row r="3407">
          <cell r="C3407" t="str">
            <v>SOLEDAD</v>
          </cell>
          <cell r="E3407" t="str">
            <v>WILLIAMS</v>
          </cell>
        </row>
        <row r="3408">
          <cell r="C3408" t="str">
            <v>SOLEDAD</v>
          </cell>
          <cell r="E3408" t="str">
            <v>WILLIAMS</v>
          </cell>
        </row>
        <row r="3409">
          <cell r="C3409" t="str">
            <v>GRAND ISLAND</v>
          </cell>
          <cell r="E3409" t="str">
            <v>WILLIAMS</v>
          </cell>
        </row>
        <row r="3410">
          <cell r="C3410" t="str">
            <v>GRAND ISLAND</v>
          </cell>
          <cell r="E3410" t="str">
            <v>WILLIAMS</v>
          </cell>
        </row>
        <row r="3411">
          <cell r="C3411" t="str">
            <v>GRAND ISLAND</v>
          </cell>
          <cell r="E3411" t="str">
            <v>WILLIAMS</v>
          </cell>
        </row>
        <row r="3412">
          <cell r="C3412" t="str">
            <v>MOUNTAIN VIEW</v>
          </cell>
          <cell r="E3412" t="str">
            <v>GARBERVILLE</v>
          </cell>
        </row>
        <row r="3413">
          <cell r="C3413" t="str">
            <v>STOCKTON A</v>
          </cell>
          <cell r="E3413" t="str">
            <v>LUCERNE</v>
          </cell>
        </row>
        <row r="3414">
          <cell r="C3414" t="str">
            <v>MARICOPA</v>
          </cell>
          <cell r="E3414" t="str">
            <v>LUCERNE</v>
          </cell>
        </row>
        <row r="3415">
          <cell r="C3415" t="str">
            <v>REEDLEY</v>
          </cell>
          <cell r="E3415" t="str">
            <v>LUCERNE</v>
          </cell>
        </row>
        <row r="3416">
          <cell r="C3416" t="str">
            <v>ALMADEN</v>
          </cell>
          <cell r="E3416" t="str">
            <v>LUCERNE</v>
          </cell>
        </row>
        <row r="3417">
          <cell r="C3417" t="str">
            <v>ALMADEN</v>
          </cell>
          <cell r="E3417" t="str">
            <v>LUCERNE</v>
          </cell>
        </row>
        <row r="3418">
          <cell r="C3418" t="str">
            <v>ALMADEN</v>
          </cell>
          <cell r="E3418" t="str">
            <v>LUCERNE</v>
          </cell>
        </row>
        <row r="3419">
          <cell r="C3419" t="str">
            <v>ALMADEN</v>
          </cell>
          <cell r="E3419" t="str">
            <v>LUCERNE</v>
          </cell>
        </row>
        <row r="3420">
          <cell r="C3420" t="str">
            <v>ALMADEN</v>
          </cell>
          <cell r="E3420" t="str">
            <v>LUCERNE</v>
          </cell>
        </row>
        <row r="3421">
          <cell r="C3421" t="str">
            <v>ALMADEN</v>
          </cell>
          <cell r="E3421" t="str">
            <v>LUCERNE</v>
          </cell>
        </row>
        <row r="3422">
          <cell r="C3422" t="str">
            <v>ALMADEN</v>
          </cell>
          <cell r="E3422" t="str">
            <v>LUCERNE</v>
          </cell>
        </row>
        <row r="3423">
          <cell r="C3423" t="str">
            <v>BRITTON</v>
          </cell>
          <cell r="E3423" t="str">
            <v>CHICO A</v>
          </cell>
        </row>
        <row r="3424">
          <cell r="C3424" t="str">
            <v>MCCALL</v>
          </cell>
          <cell r="E3424" t="str">
            <v>CHICO A</v>
          </cell>
        </row>
        <row r="3425">
          <cell r="C3425" t="str">
            <v>DELEVAN</v>
          </cell>
          <cell r="E3425" t="str">
            <v>PLACER</v>
          </cell>
        </row>
        <row r="3426">
          <cell r="C3426" t="str">
            <v>DELEVAN</v>
          </cell>
          <cell r="E3426" t="str">
            <v>POINT ARENA</v>
          </cell>
        </row>
        <row r="3427">
          <cell r="C3427" t="str">
            <v>WHISMAN</v>
          </cell>
          <cell r="E3427" t="str">
            <v>WHEATLAND</v>
          </cell>
        </row>
        <row r="3428">
          <cell r="C3428" t="str">
            <v>STOCKDALE</v>
          </cell>
          <cell r="E3428" t="str">
            <v>WHEATLAND</v>
          </cell>
        </row>
        <row r="3429">
          <cell r="C3429" t="str">
            <v>STOCKDALE</v>
          </cell>
          <cell r="E3429" t="str">
            <v>WHEATLAND</v>
          </cell>
        </row>
        <row r="3430">
          <cell r="C3430" t="str">
            <v>PEASE</v>
          </cell>
          <cell r="E3430" t="str">
            <v>WHEATLAND</v>
          </cell>
        </row>
        <row r="3431">
          <cell r="C3431" t="str">
            <v>VASONA</v>
          </cell>
          <cell r="E3431" t="str">
            <v>WHEATLAND</v>
          </cell>
        </row>
        <row r="3432">
          <cell r="C3432" t="str">
            <v>SANTA MARIA</v>
          </cell>
          <cell r="E3432" t="str">
            <v>WHEATLAND</v>
          </cell>
        </row>
        <row r="3433">
          <cell r="C3433" t="str">
            <v>BELL</v>
          </cell>
          <cell r="E3433" t="str">
            <v>WHEATLAND</v>
          </cell>
        </row>
        <row r="3434">
          <cell r="C3434" t="str">
            <v>COPUS</v>
          </cell>
          <cell r="E3434" t="str">
            <v>WHEATLAND</v>
          </cell>
        </row>
        <row r="3435">
          <cell r="C3435" t="e">
            <v>#VALUE!</v>
          </cell>
          <cell r="E3435" t="str">
            <v>WHEATLAND</v>
          </cell>
        </row>
        <row r="3436">
          <cell r="C3436" t="str">
            <v>HARDWICK</v>
          </cell>
          <cell r="E3436" t="str">
            <v>WHEATLAND</v>
          </cell>
        </row>
        <row r="3437">
          <cell r="C3437" t="str">
            <v>OAKLAND J</v>
          </cell>
          <cell r="E3437" t="str">
            <v>WHEATLAND</v>
          </cell>
        </row>
        <row r="3438">
          <cell r="C3438" t="str">
            <v>OAKLAND J</v>
          </cell>
          <cell r="E3438" t="str">
            <v>PASO ROBLES</v>
          </cell>
        </row>
        <row r="3439">
          <cell r="C3439" t="str">
            <v>OAKLAND J</v>
          </cell>
          <cell r="E3439" t="str">
            <v>PASO ROBLES</v>
          </cell>
        </row>
        <row r="3440">
          <cell r="C3440" t="str">
            <v>OAKLAND J</v>
          </cell>
          <cell r="E3440" t="str">
            <v>PASO ROBLES</v>
          </cell>
        </row>
        <row r="3441">
          <cell r="C3441" t="str">
            <v>OAKLAND J</v>
          </cell>
          <cell r="E3441" t="str">
            <v>PASO ROBLES</v>
          </cell>
        </row>
        <row r="3442">
          <cell r="C3442" t="str">
            <v>OAKLAND J</v>
          </cell>
          <cell r="E3442" t="str">
            <v>PASO ROBLES</v>
          </cell>
        </row>
        <row r="3443">
          <cell r="C3443" t="str">
            <v>OAKLAND J</v>
          </cell>
          <cell r="E3443" t="str">
            <v>PASO ROBLES</v>
          </cell>
        </row>
        <row r="3444">
          <cell r="C3444" t="str">
            <v>OAKLAND J</v>
          </cell>
          <cell r="E3444" t="str">
            <v>NORTH TOWER</v>
          </cell>
        </row>
        <row r="3445">
          <cell r="C3445" t="str">
            <v>OAKLAND J</v>
          </cell>
          <cell r="E3445" t="str">
            <v>LIVE OAK</v>
          </cell>
        </row>
        <row r="3446">
          <cell r="C3446" t="str">
            <v>OAKLAND J</v>
          </cell>
          <cell r="E3446" t="str">
            <v>LIVE OAK</v>
          </cell>
        </row>
        <row r="3447">
          <cell r="C3447" t="str">
            <v>OAKLAND J</v>
          </cell>
          <cell r="E3447" t="str">
            <v>LIVE OAK</v>
          </cell>
        </row>
        <row r="3448">
          <cell r="C3448" t="str">
            <v>OAKLAND J</v>
          </cell>
          <cell r="E3448" t="str">
            <v>LIVE OAK</v>
          </cell>
        </row>
        <row r="3449">
          <cell r="C3449" t="str">
            <v>OAKLAND J</v>
          </cell>
          <cell r="E3449" t="str">
            <v>LIVE OAK</v>
          </cell>
        </row>
        <row r="3450">
          <cell r="C3450" t="str">
            <v>OAKLAND J</v>
          </cell>
          <cell r="E3450" t="e">
            <v>#VALUE!</v>
          </cell>
        </row>
        <row r="3451">
          <cell r="C3451" t="str">
            <v>OAKLAND J</v>
          </cell>
          <cell r="E3451" t="e">
            <v>#VALUE!</v>
          </cell>
        </row>
        <row r="3452">
          <cell r="C3452" t="str">
            <v>ORLAND B</v>
          </cell>
          <cell r="E3452" t="e">
            <v>#VALUE!</v>
          </cell>
        </row>
        <row r="3453">
          <cell r="C3453" t="str">
            <v>BRENTWOOD</v>
          </cell>
          <cell r="E3453" t="e">
            <v>#VALUE!</v>
          </cell>
        </row>
        <row r="3454">
          <cell r="C3454" t="str">
            <v>LAKEWOOD</v>
          </cell>
          <cell r="E3454" t="str">
            <v>PETALUMA C</v>
          </cell>
        </row>
        <row r="3455">
          <cell r="C3455" t="str">
            <v>STELLING</v>
          </cell>
          <cell r="E3455" t="str">
            <v>PETALUMA C</v>
          </cell>
        </row>
        <row r="3456">
          <cell r="C3456" t="str">
            <v>LINDEN</v>
          </cell>
          <cell r="E3456" t="str">
            <v>HICKS</v>
          </cell>
        </row>
        <row r="3457">
          <cell r="C3457" t="str">
            <v>TRACY</v>
          </cell>
          <cell r="E3457" t="str">
            <v>HICKS</v>
          </cell>
        </row>
        <row r="3458">
          <cell r="C3458" t="str">
            <v>CHOWCHILLA</v>
          </cell>
          <cell r="E3458" t="str">
            <v>HICKS</v>
          </cell>
        </row>
        <row r="3459">
          <cell r="C3459" t="str">
            <v>CHOWCHILLA</v>
          </cell>
          <cell r="E3459" t="str">
            <v>HICKS</v>
          </cell>
        </row>
        <row r="3460">
          <cell r="C3460" t="str">
            <v>TRACY</v>
          </cell>
          <cell r="E3460" t="str">
            <v>HICKS</v>
          </cell>
        </row>
        <row r="3461">
          <cell r="C3461" t="str">
            <v>COPUS</v>
          </cell>
          <cell r="E3461" t="str">
            <v>HICKS</v>
          </cell>
        </row>
        <row r="3462">
          <cell r="C3462" t="str">
            <v>PEORIA</v>
          </cell>
          <cell r="E3462" t="str">
            <v>HICKS</v>
          </cell>
        </row>
        <row r="3463">
          <cell r="C3463" t="str">
            <v>PEORIA</v>
          </cell>
          <cell r="E3463" t="str">
            <v>HICKS</v>
          </cell>
        </row>
        <row r="3464">
          <cell r="C3464" t="str">
            <v>PEORIA</v>
          </cell>
          <cell r="E3464" t="str">
            <v>HICKS</v>
          </cell>
        </row>
        <row r="3465">
          <cell r="C3465" t="str">
            <v>PASO ROBLES</v>
          </cell>
          <cell r="E3465" t="str">
            <v>HICKS</v>
          </cell>
        </row>
        <row r="3466">
          <cell r="C3466" t="str">
            <v>VICTOR</v>
          </cell>
          <cell r="E3466" t="str">
            <v>HICKS</v>
          </cell>
        </row>
        <row r="3467">
          <cell r="C3467" t="str">
            <v>VICTOR</v>
          </cell>
          <cell r="E3467" t="str">
            <v>HICKS</v>
          </cell>
        </row>
        <row r="3468">
          <cell r="C3468" t="str">
            <v>STOCKDALE</v>
          </cell>
          <cell r="E3468" t="str">
            <v>HICKS</v>
          </cell>
        </row>
        <row r="3469">
          <cell r="C3469" t="str">
            <v>CARUTHERS</v>
          </cell>
          <cell r="E3469" t="str">
            <v>HICKS</v>
          </cell>
        </row>
        <row r="3470">
          <cell r="C3470" t="str">
            <v>CARUTHERS</v>
          </cell>
          <cell r="E3470" t="str">
            <v>HICKS</v>
          </cell>
        </row>
        <row r="3471">
          <cell r="C3471" t="str">
            <v>CARUTHERS</v>
          </cell>
          <cell r="E3471" t="str">
            <v>HICKS</v>
          </cell>
        </row>
        <row r="3472">
          <cell r="C3472" t="str">
            <v>NORTECH</v>
          </cell>
          <cell r="E3472" t="str">
            <v>HICKS</v>
          </cell>
        </row>
        <row r="3473">
          <cell r="C3473" t="str">
            <v>SAN FRAN H (MARTIN)</v>
          </cell>
          <cell r="E3473" t="str">
            <v>PLAINFIELD</v>
          </cell>
        </row>
        <row r="3474">
          <cell r="C3474" t="str">
            <v>SAN FRAN H (MARTIN)</v>
          </cell>
          <cell r="E3474" t="str">
            <v>PLAINFIELD</v>
          </cell>
        </row>
        <row r="3475">
          <cell r="C3475" t="str">
            <v>SAN FRAN H (MARTIN)</v>
          </cell>
          <cell r="E3475" t="str">
            <v>PLAINFIELD</v>
          </cell>
        </row>
        <row r="3476">
          <cell r="C3476" t="str">
            <v>SAN FRAN H (MARTIN)</v>
          </cell>
          <cell r="E3476" t="str">
            <v>PLAINFIELD</v>
          </cell>
        </row>
        <row r="3477">
          <cell r="C3477" t="str">
            <v>PALMER</v>
          </cell>
          <cell r="E3477" t="str">
            <v>PLAINFIELD</v>
          </cell>
        </row>
        <row r="3478">
          <cell r="C3478" t="str">
            <v>WHISMAN</v>
          </cell>
          <cell r="E3478" t="str">
            <v>PLAINFIELD</v>
          </cell>
        </row>
        <row r="3479">
          <cell r="C3479" t="str">
            <v>SAN FRAN L</v>
          </cell>
          <cell r="E3479" t="str">
            <v>PLAINFIELD</v>
          </cell>
        </row>
        <row r="3480">
          <cell r="C3480" t="str">
            <v>SAN FRAN L</v>
          </cell>
          <cell r="E3480" t="str">
            <v>PLAINFIELD</v>
          </cell>
        </row>
        <row r="3481">
          <cell r="C3481" t="str">
            <v>SAN FRAN L</v>
          </cell>
          <cell r="E3481" t="str">
            <v>PLAINFIELD</v>
          </cell>
        </row>
        <row r="3482">
          <cell r="C3482" t="str">
            <v>SAN FRAN L</v>
          </cell>
          <cell r="E3482" t="str">
            <v>PLAINFIELD</v>
          </cell>
        </row>
        <row r="3483">
          <cell r="C3483" t="str">
            <v>SAN FRAN L</v>
          </cell>
          <cell r="E3483" t="str">
            <v>PLAINFIELD</v>
          </cell>
        </row>
        <row r="3484">
          <cell r="C3484" t="str">
            <v>SAN FRAN L</v>
          </cell>
          <cell r="E3484" t="str">
            <v>PLAINFIELD</v>
          </cell>
        </row>
        <row r="3485">
          <cell r="C3485" t="str">
            <v>MERCED</v>
          </cell>
          <cell r="E3485" t="str">
            <v>PLAINFIELD</v>
          </cell>
        </row>
        <row r="3486">
          <cell r="C3486" t="str">
            <v>LAMONT</v>
          </cell>
          <cell r="E3486" t="str">
            <v>MORAGA</v>
          </cell>
        </row>
        <row r="3487">
          <cell r="C3487" t="str">
            <v>BUENA VISTA</v>
          </cell>
          <cell r="E3487" t="str">
            <v>MORAGA</v>
          </cell>
        </row>
        <row r="3488">
          <cell r="C3488" t="str">
            <v>LONE TREE</v>
          </cell>
          <cell r="E3488" t="str">
            <v>MORAGA</v>
          </cell>
        </row>
        <row r="3489">
          <cell r="C3489" t="str">
            <v>LONE TREE</v>
          </cell>
          <cell r="E3489" t="str">
            <v>LONE TREE</v>
          </cell>
        </row>
        <row r="3490">
          <cell r="C3490" t="str">
            <v>TULUCAY</v>
          </cell>
          <cell r="E3490" t="str">
            <v>NAPA</v>
          </cell>
        </row>
        <row r="3491">
          <cell r="C3491" t="str">
            <v>TULUCAY</v>
          </cell>
          <cell r="E3491" t="str">
            <v>NAPA</v>
          </cell>
        </row>
        <row r="3492">
          <cell r="C3492" t="str">
            <v>TULUCAY</v>
          </cell>
          <cell r="E3492" t="str">
            <v>NAPA</v>
          </cell>
        </row>
        <row r="3493">
          <cell r="C3493" t="str">
            <v>TULUCAY</v>
          </cell>
          <cell r="E3493" t="str">
            <v>NAPA</v>
          </cell>
        </row>
        <row r="3494">
          <cell r="C3494" t="str">
            <v>TULUCAY</v>
          </cell>
          <cell r="E3494" t="str">
            <v>CLARKSVILLE</v>
          </cell>
        </row>
        <row r="3495">
          <cell r="C3495" t="str">
            <v>TULUCAY</v>
          </cell>
          <cell r="E3495" t="str">
            <v>CLARKSVILLE</v>
          </cell>
        </row>
        <row r="3496">
          <cell r="C3496" t="str">
            <v>TULUCAY</v>
          </cell>
          <cell r="E3496" t="str">
            <v>CLARKSVILLE</v>
          </cell>
        </row>
        <row r="3497">
          <cell r="C3497" t="str">
            <v>TULUCAY</v>
          </cell>
          <cell r="E3497" t="str">
            <v>LINCOLN</v>
          </cell>
        </row>
        <row r="3498">
          <cell r="C3498" t="str">
            <v>TULUCAY</v>
          </cell>
          <cell r="E3498" t="str">
            <v>LINCOLN</v>
          </cell>
        </row>
        <row r="3499">
          <cell r="C3499" t="str">
            <v>LONE TREE</v>
          </cell>
          <cell r="E3499" t="str">
            <v>LINCOLN</v>
          </cell>
        </row>
        <row r="3500">
          <cell r="C3500" t="str">
            <v>LONE TREE</v>
          </cell>
          <cell r="E3500" t="str">
            <v>LINCOLN</v>
          </cell>
        </row>
        <row r="3501">
          <cell r="C3501" t="str">
            <v>LONE TREE</v>
          </cell>
          <cell r="E3501" t="str">
            <v>PLUMAS</v>
          </cell>
        </row>
        <row r="3502">
          <cell r="C3502" t="str">
            <v>LONE TREE</v>
          </cell>
          <cell r="E3502" t="str">
            <v>PLUMAS</v>
          </cell>
        </row>
        <row r="3503">
          <cell r="C3503" t="str">
            <v>LONE TREE</v>
          </cell>
          <cell r="E3503" t="e">
            <v>#VALUE!</v>
          </cell>
        </row>
        <row r="3504">
          <cell r="C3504" t="str">
            <v>LONE TREE</v>
          </cell>
          <cell r="E3504" t="str">
            <v>CAMDEN</v>
          </cell>
        </row>
        <row r="3505">
          <cell r="C3505" t="str">
            <v>ASHLAN AVE</v>
          </cell>
          <cell r="E3505" t="str">
            <v>CAMDEN</v>
          </cell>
        </row>
        <row r="3506">
          <cell r="C3506" t="str">
            <v>OLD KEARNEY</v>
          </cell>
          <cell r="E3506" t="str">
            <v>CAMDEN</v>
          </cell>
        </row>
        <row r="3507">
          <cell r="C3507" t="str">
            <v>ALTO</v>
          </cell>
          <cell r="E3507" t="str">
            <v>CAMDEN</v>
          </cell>
        </row>
        <row r="3508">
          <cell r="C3508" t="str">
            <v>SANTA MARIA</v>
          </cell>
          <cell r="E3508" t="str">
            <v>CAMDEN</v>
          </cell>
        </row>
        <row r="3509">
          <cell r="C3509" t="str">
            <v>STOCKDALE</v>
          </cell>
          <cell r="E3509" t="str">
            <v>DEL MONTE</v>
          </cell>
        </row>
        <row r="3510">
          <cell r="C3510" t="str">
            <v>WYANDOTTE</v>
          </cell>
          <cell r="E3510" t="str">
            <v>DEL MONTE</v>
          </cell>
        </row>
        <row r="3511">
          <cell r="C3511" t="str">
            <v>VASONA</v>
          </cell>
          <cell r="E3511" t="str">
            <v>DEL MONTE</v>
          </cell>
        </row>
        <row r="3512">
          <cell r="C3512" t="str">
            <v>VASONA</v>
          </cell>
          <cell r="E3512" t="str">
            <v>DEL MONTE</v>
          </cell>
        </row>
        <row r="3513">
          <cell r="C3513" t="str">
            <v>VASONA</v>
          </cell>
          <cell r="E3513" t="str">
            <v>DEL MONTE</v>
          </cell>
        </row>
        <row r="3514">
          <cell r="C3514" t="str">
            <v>VASONA</v>
          </cell>
          <cell r="E3514" t="str">
            <v>DEL MONTE</v>
          </cell>
        </row>
        <row r="3515">
          <cell r="C3515" t="str">
            <v>VASONA</v>
          </cell>
          <cell r="E3515" t="str">
            <v>DEL MONTE</v>
          </cell>
        </row>
        <row r="3516">
          <cell r="C3516" t="str">
            <v>VACAVILLE</v>
          </cell>
          <cell r="E3516" t="str">
            <v>DEL MONTE</v>
          </cell>
        </row>
        <row r="3517">
          <cell r="C3517" t="str">
            <v>HATTON</v>
          </cell>
          <cell r="E3517" t="str">
            <v>DOLAN RD</v>
          </cell>
        </row>
        <row r="3518">
          <cell r="C3518" t="str">
            <v>VASCO</v>
          </cell>
          <cell r="E3518" t="str">
            <v>DOLAN RD</v>
          </cell>
        </row>
        <row r="3519">
          <cell r="C3519" t="str">
            <v>STONE</v>
          </cell>
          <cell r="E3519" t="str">
            <v>DOLAN RD</v>
          </cell>
        </row>
        <row r="3520">
          <cell r="C3520" t="str">
            <v>STONE</v>
          </cell>
          <cell r="E3520" t="str">
            <v>DOLAN RD</v>
          </cell>
        </row>
        <row r="3521">
          <cell r="C3521" t="str">
            <v>STONE</v>
          </cell>
          <cell r="E3521" t="str">
            <v>DOLAN RD</v>
          </cell>
        </row>
        <row r="3522">
          <cell r="C3522" t="str">
            <v>STONE</v>
          </cell>
          <cell r="E3522" t="str">
            <v>DOLAN RD</v>
          </cell>
        </row>
        <row r="3523">
          <cell r="C3523" t="str">
            <v>STONE</v>
          </cell>
          <cell r="E3523" t="str">
            <v>DOLAN RD</v>
          </cell>
        </row>
        <row r="3524">
          <cell r="C3524" t="str">
            <v>STONE</v>
          </cell>
          <cell r="E3524" t="str">
            <v>DOLAN RD</v>
          </cell>
        </row>
        <row r="3525">
          <cell r="C3525" t="str">
            <v>STONE</v>
          </cell>
          <cell r="E3525" t="str">
            <v>DOLAN RD</v>
          </cell>
        </row>
        <row r="3526">
          <cell r="C3526" t="str">
            <v>STONE</v>
          </cell>
          <cell r="E3526" t="str">
            <v>DOLAN RD</v>
          </cell>
        </row>
        <row r="3527">
          <cell r="C3527" t="str">
            <v>STONE</v>
          </cell>
          <cell r="E3527" t="str">
            <v>DOLAN RD</v>
          </cell>
        </row>
        <row r="3528">
          <cell r="C3528" t="str">
            <v>STONE</v>
          </cell>
          <cell r="E3528" t="str">
            <v>DOLAN RD</v>
          </cell>
        </row>
        <row r="3529">
          <cell r="C3529" t="str">
            <v>ORO FINO</v>
          </cell>
          <cell r="E3529" t="str">
            <v>DOLAN RD</v>
          </cell>
        </row>
        <row r="3530">
          <cell r="C3530" t="str">
            <v>FIGARDEN</v>
          </cell>
          <cell r="E3530" t="str">
            <v>DOLAN RD</v>
          </cell>
        </row>
        <row r="3531">
          <cell r="C3531" t="str">
            <v>FIGARDEN</v>
          </cell>
          <cell r="E3531" t="str">
            <v>DOLAN RD</v>
          </cell>
        </row>
        <row r="3532">
          <cell r="C3532" t="str">
            <v>FIGARDEN</v>
          </cell>
          <cell r="E3532" t="str">
            <v>DUMBARTON</v>
          </cell>
        </row>
        <row r="3533">
          <cell r="C3533" t="str">
            <v>MONROE</v>
          </cell>
          <cell r="E3533" t="str">
            <v>DUMBARTON</v>
          </cell>
        </row>
        <row r="3534">
          <cell r="C3534" t="str">
            <v>FIGARDEN</v>
          </cell>
          <cell r="E3534" t="str">
            <v>DUMBARTON</v>
          </cell>
        </row>
        <row r="3535">
          <cell r="C3535" t="str">
            <v>SAN LEANDRO U</v>
          </cell>
          <cell r="E3535" t="str">
            <v>DUMBARTON</v>
          </cell>
        </row>
        <row r="3536">
          <cell r="C3536" t="str">
            <v>LEMOORE</v>
          </cell>
          <cell r="E3536" t="str">
            <v>DUMBARTON</v>
          </cell>
        </row>
        <row r="3537">
          <cell r="C3537" t="str">
            <v>CANTUA</v>
          </cell>
          <cell r="E3537" t="str">
            <v>DUMBARTON</v>
          </cell>
        </row>
        <row r="3538">
          <cell r="C3538" t="str">
            <v>ARCATA</v>
          </cell>
          <cell r="E3538" t="str">
            <v>DUMBARTON</v>
          </cell>
        </row>
        <row r="3539">
          <cell r="C3539" t="str">
            <v>ARCATA</v>
          </cell>
          <cell r="E3539" t="str">
            <v>DUMBARTON</v>
          </cell>
        </row>
        <row r="3540">
          <cell r="C3540" t="str">
            <v>ARCATA</v>
          </cell>
          <cell r="E3540" t="str">
            <v>DUMBARTON</v>
          </cell>
        </row>
        <row r="3541">
          <cell r="C3541" t="str">
            <v>ZAMORA</v>
          </cell>
          <cell r="E3541" t="str">
            <v>DUMBARTON</v>
          </cell>
        </row>
        <row r="3542">
          <cell r="C3542" t="str">
            <v>ZAMORA</v>
          </cell>
          <cell r="E3542" t="str">
            <v>DUMBARTON</v>
          </cell>
        </row>
        <row r="3543">
          <cell r="C3543" t="str">
            <v>ARCATA</v>
          </cell>
          <cell r="E3543" t="str">
            <v>DUMBARTON</v>
          </cell>
        </row>
        <row r="3544">
          <cell r="C3544" t="str">
            <v>ARCATA</v>
          </cell>
          <cell r="E3544" t="str">
            <v>DUMBARTON</v>
          </cell>
        </row>
        <row r="3545">
          <cell r="C3545" t="str">
            <v>ARCATA</v>
          </cell>
          <cell r="E3545" t="str">
            <v>DUMBARTON</v>
          </cell>
        </row>
        <row r="3546">
          <cell r="C3546" t="str">
            <v>KINGSBURG</v>
          </cell>
          <cell r="E3546" t="str">
            <v>DUMBARTON</v>
          </cell>
        </row>
        <row r="3547">
          <cell r="C3547" t="str">
            <v>RENFRO</v>
          </cell>
          <cell r="E3547" t="str">
            <v>DUMBARTON</v>
          </cell>
        </row>
        <row r="3548">
          <cell r="C3548" t="str">
            <v>TEVIS</v>
          </cell>
          <cell r="E3548" t="str">
            <v>DUMBARTON</v>
          </cell>
        </row>
        <row r="3549">
          <cell r="C3549" t="str">
            <v>MESA</v>
          </cell>
          <cell r="E3549" t="str">
            <v>DUMBARTON</v>
          </cell>
        </row>
        <row r="3550">
          <cell r="C3550" t="str">
            <v>MESA</v>
          </cell>
          <cell r="E3550" t="str">
            <v>DUMBARTON</v>
          </cell>
        </row>
        <row r="3551">
          <cell r="C3551" t="str">
            <v>ARCATA</v>
          </cell>
          <cell r="E3551" t="str">
            <v>DUMBARTON</v>
          </cell>
        </row>
        <row r="3552">
          <cell r="C3552" t="str">
            <v>COLUMBUS</v>
          </cell>
          <cell r="E3552" t="str">
            <v>DUMBARTON</v>
          </cell>
        </row>
        <row r="3553">
          <cell r="C3553" t="str">
            <v>SUMMIT</v>
          </cell>
          <cell r="E3553" t="str">
            <v>DUMBARTON</v>
          </cell>
        </row>
        <row r="3554">
          <cell r="C3554" t="str">
            <v>RENFRO</v>
          </cell>
          <cell r="E3554" t="str">
            <v>DUMBARTON</v>
          </cell>
        </row>
        <row r="3555">
          <cell r="C3555" t="str">
            <v>SAN LEANDRO U</v>
          </cell>
          <cell r="E3555" t="str">
            <v>DUMBARTON</v>
          </cell>
        </row>
        <row r="3556">
          <cell r="C3556" t="str">
            <v>HIGHLANDS</v>
          </cell>
          <cell r="E3556" t="str">
            <v>DUMBARTON</v>
          </cell>
        </row>
        <row r="3557">
          <cell r="C3557" t="str">
            <v>PRUNEDALE</v>
          </cell>
          <cell r="E3557" t="str">
            <v>DUMBARTON</v>
          </cell>
        </row>
        <row r="3558">
          <cell r="C3558" t="str">
            <v>SAN ARDO</v>
          </cell>
          <cell r="E3558" t="str">
            <v>DUMBARTON</v>
          </cell>
        </row>
        <row r="3559">
          <cell r="C3559" t="str">
            <v>MOUNTAIN VIEW</v>
          </cell>
          <cell r="E3559" t="str">
            <v>DUMBARTON</v>
          </cell>
        </row>
        <row r="3560">
          <cell r="C3560" t="str">
            <v>MCMULLIN</v>
          </cell>
          <cell r="E3560" t="str">
            <v>DUMBARTON</v>
          </cell>
        </row>
        <row r="3561">
          <cell r="C3561" t="str">
            <v>MIDDLETOWN</v>
          </cell>
          <cell r="E3561" t="str">
            <v>DUMBARTON</v>
          </cell>
        </row>
        <row r="3562">
          <cell r="C3562" t="str">
            <v>BAIR</v>
          </cell>
          <cell r="E3562" t="str">
            <v>DUMBARTON</v>
          </cell>
        </row>
        <row r="3563">
          <cell r="C3563" t="str">
            <v>BAIR</v>
          </cell>
          <cell r="E3563" t="str">
            <v>DUMBARTON</v>
          </cell>
        </row>
        <row r="3564">
          <cell r="C3564" t="str">
            <v>BAIR</v>
          </cell>
          <cell r="E3564" t="str">
            <v>DUMBARTON</v>
          </cell>
        </row>
        <row r="3565">
          <cell r="C3565" t="str">
            <v>BAIR</v>
          </cell>
          <cell r="E3565" t="str">
            <v>DUMBARTON</v>
          </cell>
        </row>
        <row r="3566">
          <cell r="C3566" t="str">
            <v>7TH STANDARD</v>
          </cell>
          <cell r="E3566" t="str">
            <v>EEL RIVER</v>
          </cell>
        </row>
        <row r="3567">
          <cell r="C3567" t="str">
            <v>7TH STANDARD</v>
          </cell>
          <cell r="E3567" t="str">
            <v>EEL RIVER</v>
          </cell>
        </row>
        <row r="3568">
          <cell r="C3568" t="str">
            <v>7TH STANDARD</v>
          </cell>
          <cell r="E3568" t="str">
            <v>FORT ORD</v>
          </cell>
        </row>
        <row r="3569">
          <cell r="C3569" t="str">
            <v>7TH STANDARD</v>
          </cell>
          <cell r="E3569" t="str">
            <v>FORT ORD</v>
          </cell>
        </row>
        <row r="3570">
          <cell r="C3570" t="str">
            <v>7TH STANDARD</v>
          </cell>
          <cell r="E3570" t="str">
            <v>FORT ORD</v>
          </cell>
        </row>
        <row r="3571">
          <cell r="C3571" t="str">
            <v>7TH STANDARD</v>
          </cell>
          <cell r="E3571" t="str">
            <v>FORT ORD</v>
          </cell>
        </row>
        <row r="3572">
          <cell r="C3572" t="str">
            <v>7TH STANDARD</v>
          </cell>
          <cell r="E3572" t="str">
            <v>FORT ORD</v>
          </cell>
        </row>
        <row r="3573">
          <cell r="C3573" t="str">
            <v>7TH STANDARD</v>
          </cell>
          <cell r="E3573" t="str">
            <v>FORT ORD</v>
          </cell>
        </row>
        <row r="3574">
          <cell r="C3574" t="str">
            <v>7TH STANDARD</v>
          </cell>
          <cell r="E3574" t="str">
            <v>FORT ROSS</v>
          </cell>
        </row>
        <row r="3575">
          <cell r="C3575" t="str">
            <v>DEL MONTE</v>
          </cell>
          <cell r="E3575" t="str">
            <v>GRANT</v>
          </cell>
        </row>
        <row r="3576">
          <cell r="C3576" t="str">
            <v>TIDEWATER</v>
          </cell>
          <cell r="E3576" t="str">
            <v>GRANT</v>
          </cell>
        </row>
        <row r="3577">
          <cell r="C3577" t="str">
            <v>ALMADEN</v>
          </cell>
          <cell r="E3577" t="str">
            <v>GRANT</v>
          </cell>
        </row>
        <row r="3578">
          <cell r="C3578" t="str">
            <v>ALMADEN</v>
          </cell>
          <cell r="E3578" t="str">
            <v>GRANT</v>
          </cell>
        </row>
        <row r="3579">
          <cell r="C3579" t="str">
            <v>ALMADEN</v>
          </cell>
          <cell r="E3579" t="str">
            <v>GRANT</v>
          </cell>
        </row>
        <row r="3580">
          <cell r="C3580" t="str">
            <v>ALMADEN</v>
          </cell>
          <cell r="E3580" t="str">
            <v>GRANT</v>
          </cell>
        </row>
        <row r="3581">
          <cell r="C3581" t="str">
            <v>ALMADEN</v>
          </cell>
          <cell r="E3581" t="str">
            <v>GRANT</v>
          </cell>
        </row>
        <row r="3582">
          <cell r="C3582" t="str">
            <v>ALMADEN</v>
          </cell>
          <cell r="E3582" t="str">
            <v>GRANT</v>
          </cell>
        </row>
        <row r="3583">
          <cell r="C3583" t="str">
            <v>ALMADEN</v>
          </cell>
          <cell r="E3583" t="str">
            <v>GRANT</v>
          </cell>
        </row>
        <row r="3584">
          <cell r="C3584" t="str">
            <v>ALMADEN</v>
          </cell>
          <cell r="E3584" t="str">
            <v>GRANT</v>
          </cell>
        </row>
        <row r="3585">
          <cell r="C3585" t="str">
            <v>ALMADEN</v>
          </cell>
          <cell r="E3585" t="str">
            <v>GRANT</v>
          </cell>
        </row>
        <row r="3586">
          <cell r="C3586" t="str">
            <v>LOS ALTOS</v>
          </cell>
          <cell r="E3586" t="str">
            <v>GRANT</v>
          </cell>
        </row>
        <row r="3587">
          <cell r="C3587" t="str">
            <v>LOS ALTOS</v>
          </cell>
          <cell r="E3587" t="str">
            <v>GRANT</v>
          </cell>
        </row>
        <row r="3588">
          <cell r="C3588" t="e">
            <v>#VALUE!</v>
          </cell>
          <cell r="E3588" t="str">
            <v>GRANT</v>
          </cell>
        </row>
        <row r="3589">
          <cell r="C3589" t="str">
            <v>BIG BEND</v>
          </cell>
          <cell r="E3589" t="str">
            <v>GRANT</v>
          </cell>
        </row>
        <row r="3590">
          <cell r="C3590" t="str">
            <v>WOODSIDE</v>
          </cell>
          <cell r="E3590" t="str">
            <v>GRANT</v>
          </cell>
        </row>
        <row r="3591">
          <cell r="C3591" t="str">
            <v>WOODSIDE</v>
          </cell>
          <cell r="E3591" t="str">
            <v>GRANT</v>
          </cell>
        </row>
        <row r="3592">
          <cell r="C3592" t="str">
            <v>WOODSIDE</v>
          </cell>
          <cell r="E3592" t="str">
            <v>GRANT</v>
          </cell>
        </row>
        <row r="3593">
          <cell r="C3593" t="str">
            <v>SANTA ROSA A</v>
          </cell>
          <cell r="E3593" t="str">
            <v>GRANT</v>
          </cell>
        </row>
        <row r="3594">
          <cell r="C3594" t="str">
            <v>CAROLANDS</v>
          </cell>
          <cell r="E3594" t="str">
            <v>GRANT</v>
          </cell>
        </row>
        <row r="3595">
          <cell r="C3595" t="str">
            <v>CAROLANDS</v>
          </cell>
          <cell r="E3595" t="str">
            <v>GRANT</v>
          </cell>
        </row>
        <row r="3596">
          <cell r="C3596" t="str">
            <v>CAROLANDS</v>
          </cell>
          <cell r="E3596" t="str">
            <v>GRANT</v>
          </cell>
        </row>
        <row r="3597">
          <cell r="C3597" t="str">
            <v>CAROLANDS</v>
          </cell>
          <cell r="E3597" t="str">
            <v>GRANT</v>
          </cell>
        </row>
        <row r="3598">
          <cell r="C3598" t="str">
            <v>CAROLANDS</v>
          </cell>
          <cell r="E3598" t="str">
            <v>GRANT</v>
          </cell>
        </row>
        <row r="3599">
          <cell r="C3599" t="str">
            <v>MESA</v>
          </cell>
          <cell r="E3599" t="str">
            <v>GRANT</v>
          </cell>
        </row>
        <row r="3600">
          <cell r="C3600" t="str">
            <v>MESA</v>
          </cell>
          <cell r="E3600" t="str">
            <v>GREENBRAE</v>
          </cell>
        </row>
        <row r="3601">
          <cell r="C3601" t="str">
            <v>MESA</v>
          </cell>
          <cell r="E3601" t="str">
            <v>GREENBRAE</v>
          </cell>
        </row>
        <row r="3602">
          <cell r="C3602" t="str">
            <v>MESA</v>
          </cell>
          <cell r="E3602" t="str">
            <v>GREENBRAE</v>
          </cell>
        </row>
        <row r="3603">
          <cell r="C3603" t="str">
            <v>MESA</v>
          </cell>
          <cell r="E3603" t="str">
            <v>GREENBRAE</v>
          </cell>
        </row>
        <row r="3604">
          <cell r="C3604" t="str">
            <v>MESA</v>
          </cell>
          <cell r="E3604" t="str">
            <v>GREENBRAE</v>
          </cell>
        </row>
        <row r="3605">
          <cell r="C3605" t="str">
            <v>MESA</v>
          </cell>
          <cell r="E3605" t="str">
            <v>GREENBRAE</v>
          </cell>
        </row>
        <row r="3606">
          <cell r="C3606" t="str">
            <v>MESA</v>
          </cell>
          <cell r="E3606" t="str">
            <v>GREENBRAE</v>
          </cell>
        </row>
        <row r="3607">
          <cell r="C3607" t="str">
            <v>STROUD</v>
          </cell>
          <cell r="E3607" t="str">
            <v>GREENBRAE</v>
          </cell>
        </row>
        <row r="3608">
          <cell r="C3608" t="str">
            <v>STROUD</v>
          </cell>
          <cell r="E3608" t="str">
            <v>GREENBRAE</v>
          </cell>
        </row>
        <row r="3609">
          <cell r="C3609" t="str">
            <v>STROUD</v>
          </cell>
          <cell r="E3609" t="str">
            <v>GREENBRAE</v>
          </cell>
        </row>
        <row r="3610">
          <cell r="C3610" t="str">
            <v>STROUD</v>
          </cell>
          <cell r="E3610" t="str">
            <v>GREENBRAE</v>
          </cell>
        </row>
        <row r="3611">
          <cell r="C3611" t="str">
            <v>VACA DIXON</v>
          </cell>
          <cell r="E3611" t="str">
            <v>GREENBRAE</v>
          </cell>
        </row>
        <row r="3612">
          <cell r="C3612" t="str">
            <v>VACA DIXON</v>
          </cell>
          <cell r="E3612" t="str">
            <v>GREENBRAE</v>
          </cell>
        </row>
        <row r="3613">
          <cell r="C3613" t="str">
            <v>CASSIDY</v>
          </cell>
          <cell r="E3613" t="str">
            <v>GREENBRAE</v>
          </cell>
        </row>
        <row r="3614">
          <cell r="C3614" t="str">
            <v>CASSIDY</v>
          </cell>
          <cell r="E3614" t="str">
            <v>GREENBRAE</v>
          </cell>
        </row>
        <row r="3615">
          <cell r="C3615" t="str">
            <v>LOCKHEED #2</v>
          </cell>
          <cell r="E3615" t="str">
            <v>GREENBRAE</v>
          </cell>
        </row>
        <row r="3616">
          <cell r="C3616" t="str">
            <v>PEORIA</v>
          </cell>
          <cell r="E3616" t="str">
            <v>GREENBRAE</v>
          </cell>
        </row>
        <row r="3617">
          <cell r="C3617" t="str">
            <v>MADERA</v>
          </cell>
          <cell r="E3617" t="str">
            <v>GUALALA</v>
          </cell>
        </row>
        <row r="3618">
          <cell r="C3618" t="str">
            <v>MADERA</v>
          </cell>
          <cell r="E3618" t="str">
            <v>HALF MOON BAY</v>
          </cell>
        </row>
        <row r="3619">
          <cell r="C3619" t="str">
            <v>MADERA</v>
          </cell>
          <cell r="E3619" t="str">
            <v>HALF MOON BAY</v>
          </cell>
        </row>
        <row r="3620">
          <cell r="C3620" t="str">
            <v>SONOMA A</v>
          </cell>
          <cell r="E3620" t="str">
            <v>HALF MOON BAY</v>
          </cell>
        </row>
        <row r="3621">
          <cell r="C3621" t="str">
            <v>HENRIETTA</v>
          </cell>
          <cell r="E3621" t="str">
            <v>HALF MOON BAY</v>
          </cell>
        </row>
        <row r="3622">
          <cell r="C3622" t="str">
            <v>HENRIETTA</v>
          </cell>
          <cell r="E3622" t="str">
            <v>HALF MOON BAY</v>
          </cell>
        </row>
        <row r="3623">
          <cell r="C3623" t="str">
            <v>HENRIETTA</v>
          </cell>
          <cell r="E3623" t="str">
            <v>HALF MOON BAY</v>
          </cell>
        </row>
        <row r="3624">
          <cell r="C3624" t="str">
            <v>SAN FRAN H (MARTIN)</v>
          </cell>
          <cell r="E3624" t="str">
            <v>HALF MOON BAY</v>
          </cell>
        </row>
        <row r="3625">
          <cell r="C3625" t="str">
            <v>SAN FRAN H (MARTIN)</v>
          </cell>
          <cell r="E3625" t="str">
            <v>HALF MOON BAY</v>
          </cell>
        </row>
        <row r="3626">
          <cell r="C3626" t="str">
            <v>LINCOLN</v>
          </cell>
          <cell r="E3626" t="str">
            <v>HALF MOON BAY</v>
          </cell>
        </row>
        <row r="3627">
          <cell r="C3627" t="str">
            <v>LINCOLN</v>
          </cell>
          <cell r="E3627" t="str">
            <v>HALF MOON BAY</v>
          </cell>
        </row>
        <row r="3628">
          <cell r="C3628" t="str">
            <v>LINCOLN</v>
          </cell>
          <cell r="E3628" t="str">
            <v>HALF MOON BAY</v>
          </cell>
        </row>
        <row r="3629">
          <cell r="C3629" t="str">
            <v>LINCOLN</v>
          </cell>
          <cell r="E3629" t="str">
            <v>HALF MOON BAY</v>
          </cell>
        </row>
        <row r="3630">
          <cell r="C3630" t="str">
            <v>LINCOLN</v>
          </cell>
          <cell r="E3630" t="str">
            <v>HALF MOON BAY</v>
          </cell>
        </row>
        <row r="3631">
          <cell r="C3631" t="str">
            <v>WILLOW PASS</v>
          </cell>
          <cell r="E3631" t="str">
            <v>HALF MOON BAY</v>
          </cell>
        </row>
        <row r="3632">
          <cell r="C3632" t="str">
            <v>TULARE LAKE</v>
          </cell>
          <cell r="E3632" t="str">
            <v>HARRIS</v>
          </cell>
        </row>
        <row r="3633">
          <cell r="C3633" t="str">
            <v>TULARE LAKE</v>
          </cell>
          <cell r="E3633" t="str">
            <v>HARRIS</v>
          </cell>
        </row>
        <row r="3634">
          <cell r="C3634" t="str">
            <v>LAS POSITAS</v>
          </cell>
          <cell r="E3634" t="str">
            <v>HARRIS</v>
          </cell>
        </row>
        <row r="3635">
          <cell r="C3635" t="str">
            <v>EAST STOCKTON</v>
          </cell>
          <cell r="E3635" t="str">
            <v>HARRIS</v>
          </cell>
        </row>
        <row r="3636">
          <cell r="C3636" t="str">
            <v>WEBER</v>
          </cell>
          <cell r="E3636" t="str">
            <v>HARRIS</v>
          </cell>
        </row>
        <row r="3637">
          <cell r="C3637" t="str">
            <v>BURNS</v>
          </cell>
          <cell r="E3637" t="str">
            <v>HARRIS</v>
          </cell>
        </row>
        <row r="3638">
          <cell r="C3638" t="str">
            <v>WEBER</v>
          </cell>
          <cell r="E3638" t="str">
            <v>JANES CREEK</v>
          </cell>
        </row>
        <row r="3639">
          <cell r="C3639" t="str">
            <v>WEBER</v>
          </cell>
          <cell r="E3639" t="str">
            <v>JANES CREEK</v>
          </cell>
        </row>
        <row r="3640">
          <cell r="C3640" t="str">
            <v>WEBER</v>
          </cell>
          <cell r="E3640" t="str">
            <v>JANES CREEK</v>
          </cell>
        </row>
        <row r="3641">
          <cell r="C3641" t="str">
            <v>WEBER</v>
          </cell>
          <cell r="E3641" t="str">
            <v>JANES CREEK</v>
          </cell>
        </row>
        <row r="3642">
          <cell r="C3642" t="str">
            <v>WEBER</v>
          </cell>
          <cell r="E3642" t="str">
            <v>JANES CREEK</v>
          </cell>
        </row>
        <row r="3643">
          <cell r="C3643" t="str">
            <v>WEBER</v>
          </cell>
          <cell r="E3643" t="str">
            <v>MONTEREY</v>
          </cell>
        </row>
        <row r="3644">
          <cell r="C3644" t="str">
            <v>CARBONA</v>
          </cell>
          <cell r="E3644" t="str">
            <v>MONTEREY</v>
          </cell>
        </row>
        <row r="3645">
          <cell r="C3645" t="str">
            <v>CHOWCHILLA</v>
          </cell>
          <cell r="E3645" t="str">
            <v>MONTEREY</v>
          </cell>
        </row>
        <row r="3646">
          <cell r="C3646" t="str">
            <v>MADERA</v>
          </cell>
          <cell r="E3646" t="str">
            <v>MONTEREY</v>
          </cell>
        </row>
        <row r="3647">
          <cell r="C3647" t="str">
            <v>MERCED</v>
          </cell>
          <cell r="E3647" t="str">
            <v>MONTEREY</v>
          </cell>
        </row>
        <row r="3648">
          <cell r="C3648" t="str">
            <v>NEWMAN</v>
          </cell>
          <cell r="E3648" t="str">
            <v>MONTEREY</v>
          </cell>
        </row>
        <row r="3649">
          <cell r="C3649" t="str">
            <v>NEWMAN</v>
          </cell>
          <cell r="E3649" t="str">
            <v>MONTEREY</v>
          </cell>
        </row>
        <row r="3650">
          <cell r="C3650" t="str">
            <v>NEWMAN</v>
          </cell>
          <cell r="E3650" t="str">
            <v>MONTEREY</v>
          </cell>
        </row>
        <row r="3651">
          <cell r="C3651" t="str">
            <v>SAN FRAN X (MISSION)</v>
          </cell>
          <cell r="E3651" t="str">
            <v>MONTEREY</v>
          </cell>
        </row>
        <row r="3652">
          <cell r="C3652" t="str">
            <v>SAN FRAN X (MISSION)</v>
          </cell>
          <cell r="E3652" t="str">
            <v>MONTEREY</v>
          </cell>
        </row>
        <row r="3653">
          <cell r="C3653" t="str">
            <v>SAN FRAN X (MISSION)</v>
          </cell>
          <cell r="E3653" t="str">
            <v>MONTEREY</v>
          </cell>
        </row>
        <row r="3654">
          <cell r="C3654" t="str">
            <v>SAN FRAN X (MISSION)</v>
          </cell>
          <cell r="E3654" t="str">
            <v>MONTEREY</v>
          </cell>
        </row>
        <row r="3655">
          <cell r="C3655" t="str">
            <v>SAN FRAN X (MISSION)</v>
          </cell>
          <cell r="E3655" t="str">
            <v>MONTEREY</v>
          </cell>
        </row>
        <row r="3656">
          <cell r="C3656" t="str">
            <v>SAN FRAN X (MISSION)</v>
          </cell>
          <cell r="E3656" t="str">
            <v>MONTEREY</v>
          </cell>
        </row>
        <row r="3657">
          <cell r="C3657" t="str">
            <v>SAN FRAN X (MISSION)</v>
          </cell>
          <cell r="E3657" t="str">
            <v>MONTEREY</v>
          </cell>
        </row>
        <row r="3658">
          <cell r="C3658" t="str">
            <v>SAN FRAN X (MISSION)</v>
          </cell>
          <cell r="E3658" t="str">
            <v>MONTEREY</v>
          </cell>
        </row>
        <row r="3659">
          <cell r="C3659" t="str">
            <v>SAN FRAN X (MISSION)</v>
          </cell>
          <cell r="E3659" t="str">
            <v>NEWARK DIST</v>
          </cell>
        </row>
        <row r="3660">
          <cell r="C3660" t="str">
            <v>SAN FRAN X (MISSION)</v>
          </cell>
          <cell r="E3660" t="str">
            <v>NEWARK DIST</v>
          </cell>
        </row>
        <row r="3661">
          <cell r="C3661" t="str">
            <v>SAN FRAN X (MISSION)</v>
          </cell>
          <cell r="E3661" t="str">
            <v>NEWARK DIST</v>
          </cell>
        </row>
        <row r="3662">
          <cell r="C3662" t="str">
            <v>SAN FRAN X (MISSION)</v>
          </cell>
          <cell r="E3662" t="str">
            <v>NEWARK DIST</v>
          </cell>
        </row>
        <row r="3663">
          <cell r="C3663" t="str">
            <v>SAN FRAN X (MISSION)</v>
          </cell>
          <cell r="E3663" t="str">
            <v>NEWARK DIST</v>
          </cell>
        </row>
        <row r="3664">
          <cell r="C3664" t="str">
            <v>SAN FRAN X (MISSION)</v>
          </cell>
          <cell r="E3664" t="str">
            <v>NEWARK DIST</v>
          </cell>
        </row>
        <row r="3665">
          <cell r="C3665" t="str">
            <v>SAN FRAN X (MISSION)</v>
          </cell>
          <cell r="E3665" t="str">
            <v>NEWARK DIST</v>
          </cell>
        </row>
        <row r="3666">
          <cell r="C3666" t="str">
            <v>SAN FRAN X (MISSION)</v>
          </cell>
          <cell r="E3666" t="str">
            <v>NEWARK DIST</v>
          </cell>
        </row>
        <row r="3667">
          <cell r="C3667" t="str">
            <v>SAN FRAN X (MISSION)</v>
          </cell>
          <cell r="E3667" t="str">
            <v>NEWARK DIST</v>
          </cell>
        </row>
        <row r="3668">
          <cell r="C3668" t="str">
            <v>SAN FRAN X (MISSION)</v>
          </cell>
          <cell r="E3668" t="str">
            <v>NEWARK DIST</v>
          </cell>
        </row>
        <row r="3669">
          <cell r="C3669" t="str">
            <v>SAN FRAN X (MISSION)</v>
          </cell>
          <cell r="E3669" t="str">
            <v>NEWARK DIST</v>
          </cell>
        </row>
        <row r="3670">
          <cell r="C3670" t="str">
            <v>SAN FRAN X (MISSION)</v>
          </cell>
          <cell r="E3670" t="str">
            <v>NEWARK DIST</v>
          </cell>
        </row>
        <row r="3671">
          <cell r="C3671" t="str">
            <v>SAN FRAN X (MISSION)</v>
          </cell>
          <cell r="E3671" t="str">
            <v>NEWARK DIST</v>
          </cell>
        </row>
        <row r="3672">
          <cell r="C3672" t="str">
            <v>SAN FRAN X (MISSION)</v>
          </cell>
          <cell r="E3672" t="str">
            <v>NEWARK DIST</v>
          </cell>
        </row>
        <row r="3673">
          <cell r="C3673" t="str">
            <v>SAN FRAN X (MISSION)</v>
          </cell>
          <cell r="E3673" t="str">
            <v>NEWARK DIST</v>
          </cell>
        </row>
        <row r="3674">
          <cell r="C3674" t="str">
            <v>SAN FRAN X (MISSION)</v>
          </cell>
          <cell r="E3674" t="str">
            <v>NEWARK DIST</v>
          </cell>
        </row>
        <row r="3675">
          <cell r="C3675" t="str">
            <v>SAN FRAN X (MISSION)</v>
          </cell>
          <cell r="E3675" t="str">
            <v>NEWARK DIST</v>
          </cell>
        </row>
        <row r="3676">
          <cell r="C3676" t="str">
            <v>SAN FRAN X (MISSION)</v>
          </cell>
          <cell r="E3676" t="str">
            <v>NEWARK DIST</v>
          </cell>
        </row>
        <row r="3677">
          <cell r="C3677" t="str">
            <v>SAN FRAN X (MISSION)</v>
          </cell>
          <cell r="E3677" t="str">
            <v>NEWARK DIST</v>
          </cell>
        </row>
        <row r="3678">
          <cell r="C3678" t="str">
            <v>SAN FRAN X (MISSION)</v>
          </cell>
          <cell r="E3678" t="str">
            <v>NEWARK DIST</v>
          </cell>
        </row>
        <row r="3679">
          <cell r="C3679" t="str">
            <v>SAN FRAN X (MISSION)</v>
          </cell>
          <cell r="E3679" t="str">
            <v>NEWARK DIST</v>
          </cell>
        </row>
        <row r="3680">
          <cell r="C3680" t="str">
            <v>SAN FRAN X (MISSION)</v>
          </cell>
          <cell r="E3680" t="str">
            <v>NEWARK DIST</v>
          </cell>
        </row>
        <row r="3681">
          <cell r="C3681" t="str">
            <v>SAN FRAN X (MISSION)</v>
          </cell>
          <cell r="E3681" t="str">
            <v>NEWARK DIST</v>
          </cell>
        </row>
        <row r="3682">
          <cell r="C3682" t="str">
            <v>SAN FRAN X (MISSION)</v>
          </cell>
          <cell r="E3682" t="str">
            <v>NEWARK DIST</v>
          </cell>
        </row>
        <row r="3683">
          <cell r="C3683" t="str">
            <v>SAN FRAN X (MISSION)</v>
          </cell>
          <cell r="E3683" t="str">
            <v>NEWARK DIST</v>
          </cell>
        </row>
        <row r="3684">
          <cell r="C3684" t="str">
            <v>SAN FRAN X (MISSION)</v>
          </cell>
          <cell r="E3684" t="str">
            <v>NEWARK DIST</v>
          </cell>
        </row>
        <row r="3685">
          <cell r="C3685" t="str">
            <v>SAN FRAN X (MISSION)</v>
          </cell>
          <cell r="E3685" t="str">
            <v>NEWARK DIST</v>
          </cell>
        </row>
        <row r="3686">
          <cell r="C3686" t="str">
            <v>SAN FRAN X (MISSION)</v>
          </cell>
          <cell r="E3686" t="str">
            <v>NEWARK DIST</v>
          </cell>
        </row>
        <row r="3687">
          <cell r="C3687" t="str">
            <v>SAN FRAN X (MISSION)</v>
          </cell>
          <cell r="E3687" t="str">
            <v>OAKLAND C (OAKLAND PP)</v>
          </cell>
        </row>
        <row r="3688">
          <cell r="C3688" t="str">
            <v>SAN FRAN X (MISSION)</v>
          </cell>
          <cell r="E3688" t="str">
            <v>OAKLAND C (OAKLAND PP)</v>
          </cell>
        </row>
        <row r="3689">
          <cell r="C3689" t="str">
            <v>GLENN</v>
          </cell>
          <cell r="E3689" t="str">
            <v>OAKLAND C (OAKLAND PP)</v>
          </cell>
        </row>
        <row r="3690">
          <cell r="C3690" t="str">
            <v>SAN JOSE A</v>
          </cell>
          <cell r="E3690" t="str">
            <v>OAKLAND C (OAKLAND PP)</v>
          </cell>
        </row>
        <row r="3691">
          <cell r="C3691" t="str">
            <v>ORTIGA</v>
          </cell>
          <cell r="E3691" t="str">
            <v>OAKLAND C (OAKLAND PP)</v>
          </cell>
        </row>
        <row r="3692">
          <cell r="C3692" t="str">
            <v>HAMMER</v>
          </cell>
          <cell r="E3692" t="str">
            <v>OAKLAND C (OAKLAND PP)</v>
          </cell>
        </row>
        <row r="3693">
          <cell r="C3693" t="str">
            <v>HAMMER</v>
          </cell>
          <cell r="E3693" t="str">
            <v>OAKLAND C (OAKLAND PP)</v>
          </cell>
        </row>
        <row r="3694">
          <cell r="C3694" t="str">
            <v>HAMMER</v>
          </cell>
          <cell r="E3694" t="str">
            <v>OAKLAND C (OAKLAND PP)</v>
          </cell>
        </row>
        <row r="3695">
          <cell r="C3695" t="str">
            <v>HAMMER</v>
          </cell>
          <cell r="E3695" t="str">
            <v>OAKLAND C (OAKLAND PP)</v>
          </cell>
        </row>
        <row r="3696">
          <cell r="C3696" t="str">
            <v>HAMMER</v>
          </cell>
          <cell r="E3696" t="str">
            <v>OAKLAND C (OAKLAND PP)</v>
          </cell>
        </row>
        <row r="3697">
          <cell r="C3697" t="str">
            <v>LINCOLN</v>
          </cell>
          <cell r="E3697" t="str">
            <v>OAKLAND C (OAKLAND PP)</v>
          </cell>
        </row>
        <row r="3698">
          <cell r="C3698" t="str">
            <v>WEBER</v>
          </cell>
          <cell r="E3698" t="str">
            <v>OAKLAND C (OAKLAND PP)</v>
          </cell>
        </row>
        <row r="3699">
          <cell r="C3699" t="str">
            <v>NEWARK DIST</v>
          </cell>
          <cell r="E3699" t="str">
            <v>OAKLAND C (OAKLAND PP)</v>
          </cell>
        </row>
        <row r="3700">
          <cell r="C3700" t="str">
            <v>HICKS</v>
          </cell>
          <cell r="E3700" t="str">
            <v>OAKLAND C (OAKLAND PP)</v>
          </cell>
        </row>
        <row r="3701">
          <cell r="C3701" t="str">
            <v>GARBERVILLE</v>
          </cell>
          <cell r="E3701" t="str">
            <v>OAKLAND C (OAKLAND PP)</v>
          </cell>
        </row>
        <row r="3702">
          <cell r="C3702" t="str">
            <v>MCKITTRICK</v>
          </cell>
          <cell r="E3702" t="str">
            <v>OAKLAND C (OAKLAND PP)</v>
          </cell>
        </row>
        <row r="3703">
          <cell r="C3703" t="str">
            <v>SCHINDLER</v>
          </cell>
          <cell r="E3703" t="str">
            <v>OAKLAND C (OAKLAND PP)</v>
          </cell>
        </row>
        <row r="3704">
          <cell r="C3704" t="str">
            <v>SCHINDLER</v>
          </cell>
          <cell r="E3704" t="str">
            <v>OAKLAND C (OAKLAND PP)</v>
          </cell>
        </row>
        <row r="3705">
          <cell r="C3705" t="str">
            <v>SCHINDLER</v>
          </cell>
          <cell r="E3705" t="str">
            <v>OAKLAND C (OAKLAND PP)</v>
          </cell>
        </row>
        <row r="3706">
          <cell r="C3706" t="e">
            <v>#VALUE!</v>
          </cell>
          <cell r="E3706" t="str">
            <v>OAKLAND C (OAKLAND PP)</v>
          </cell>
        </row>
        <row r="3707">
          <cell r="C3707" t="str">
            <v>BANTA</v>
          </cell>
          <cell r="E3707" t="str">
            <v>OCEANO</v>
          </cell>
        </row>
        <row r="3708">
          <cell r="C3708" t="str">
            <v>STOCKDALE</v>
          </cell>
          <cell r="E3708" t="str">
            <v>OCEANO</v>
          </cell>
        </row>
        <row r="3709">
          <cell r="C3709" t="str">
            <v>FREMONT</v>
          </cell>
          <cell r="E3709" t="str">
            <v>OCEANO</v>
          </cell>
        </row>
        <row r="3710">
          <cell r="C3710" t="str">
            <v>ORICK</v>
          </cell>
          <cell r="E3710" t="str">
            <v>OCEANO</v>
          </cell>
        </row>
        <row r="3711">
          <cell r="C3711" t="str">
            <v>SAUSALITO</v>
          </cell>
          <cell r="E3711" t="str">
            <v>OCEANO</v>
          </cell>
        </row>
        <row r="3712">
          <cell r="C3712" t="str">
            <v>SAUSALITO</v>
          </cell>
          <cell r="E3712" t="str">
            <v>OCEANO</v>
          </cell>
        </row>
        <row r="3713">
          <cell r="C3713" t="str">
            <v>MADISON</v>
          </cell>
          <cell r="E3713" t="str">
            <v>OCEANO</v>
          </cell>
        </row>
        <row r="3714">
          <cell r="C3714" t="str">
            <v>TRES PINOS</v>
          </cell>
          <cell r="E3714" t="str">
            <v>OCEANO</v>
          </cell>
        </row>
        <row r="3715">
          <cell r="C3715" t="str">
            <v>PINEDALE</v>
          </cell>
          <cell r="E3715" t="str">
            <v>OCEANO</v>
          </cell>
        </row>
        <row r="3716">
          <cell r="C3716" t="str">
            <v>PINEDALE</v>
          </cell>
          <cell r="E3716" t="str">
            <v>OCEANO</v>
          </cell>
        </row>
        <row r="3717">
          <cell r="C3717" t="str">
            <v>KERMAN</v>
          </cell>
          <cell r="E3717" t="str">
            <v>OCEANO</v>
          </cell>
        </row>
        <row r="3718">
          <cell r="C3718" t="str">
            <v>WESTPARK</v>
          </cell>
          <cell r="E3718" t="str">
            <v>OCEANO</v>
          </cell>
        </row>
        <row r="3719">
          <cell r="C3719" t="str">
            <v>GRAND ISLAND</v>
          </cell>
          <cell r="E3719" t="str">
            <v>OCEANO</v>
          </cell>
        </row>
        <row r="3720">
          <cell r="C3720" t="str">
            <v>FRANKLIN</v>
          </cell>
          <cell r="E3720" t="str">
            <v>OCEANO</v>
          </cell>
        </row>
        <row r="3721">
          <cell r="C3721" t="str">
            <v>FRANKLIN</v>
          </cell>
          <cell r="E3721" t="str">
            <v>OCEANO</v>
          </cell>
        </row>
        <row r="3722">
          <cell r="C3722" t="str">
            <v>PARADISE</v>
          </cell>
          <cell r="E3722" t="str">
            <v>OCEANO</v>
          </cell>
        </row>
        <row r="3723">
          <cell r="C3723" t="str">
            <v>BUTTE</v>
          </cell>
          <cell r="E3723" t="str">
            <v>OCEANO</v>
          </cell>
        </row>
        <row r="3724">
          <cell r="C3724" t="str">
            <v>SAN FRAN L</v>
          </cell>
          <cell r="E3724" t="str">
            <v>OCEANO</v>
          </cell>
        </row>
        <row r="3725">
          <cell r="C3725" t="str">
            <v>POINT PINOLE</v>
          </cell>
          <cell r="E3725" t="str">
            <v>OCEANO</v>
          </cell>
        </row>
        <row r="3726">
          <cell r="C3726" t="str">
            <v>STELLING</v>
          </cell>
          <cell r="E3726" t="str">
            <v>OCEANO</v>
          </cell>
        </row>
        <row r="3727">
          <cell r="C3727" t="str">
            <v>SAN FRAN L</v>
          </cell>
          <cell r="E3727" t="str">
            <v>OCEANO</v>
          </cell>
        </row>
        <row r="3728">
          <cell r="C3728" t="str">
            <v>SAN FRAN L</v>
          </cell>
          <cell r="E3728" t="str">
            <v>OCEANO</v>
          </cell>
        </row>
        <row r="3729">
          <cell r="C3729" t="str">
            <v>SAN FRAN L</v>
          </cell>
          <cell r="E3729" t="str">
            <v>OCEANO</v>
          </cell>
        </row>
        <row r="3730">
          <cell r="C3730" t="str">
            <v>SAN FRAN L</v>
          </cell>
          <cell r="E3730" t="str">
            <v>ORICK</v>
          </cell>
        </row>
        <row r="3731">
          <cell r="C3731" t="str">
            <v>SAN FRAN L</v>
          </cell>
          <cell r="E3731" t="str">
            <v>ORICK</v>
          </cell>
        </row>
        <row r="3732">
          <cell r="C3732" t="str">
            <v>SAN FRAN L</v>
          </cell>
          <cell r="E3732" t="str">
            <v>ORICK</v>
          </cell>
        </row>
        <row r="3733">
          <cell r="C3733" t="str">
            <v>SAN FRAN L</v>
          </cell>
          <cell r="E3733" t="str">
            <v>OTTER</v>
          </cell>
        </row>
        <row r="3734">
          <cell r="C3734" t="str">
            <v>SAN FRAN L</v>
          </cell>
          <cell r="E3734" t="str">
            <v>OTTER</v>
          </cell>
        </row>
        <row r="3735">
          <cell r="C3735" t="str">
            <v>SAN FRAN L</v>
          </cell>
          <cell r="E3735" t="str">
            <v>OTTER</v>
          </cell>
        </row>
        <row r="3736">
          <cell r="C3736" t="str">
            <v>SAN FRAN L</v>
          </cell>
          <cell r="E3736" t="str">
            <v>OTTER</v>
          </cell>
        </row>
        <row r="3737">
          <cell r="C3737" t="str">
            <v>SAN FRAN L</v>
          </cell>
          <cell r="E3737" t="str">
            <v>OTTER</v>
          </cell>
        </row>
        <row r="3738">
          <cell r="C3738" t="str">
            <v>SAN FRAN L</v>
          </cell>
          <cell r="E3738" t="str">
            <v>OTTER</v>
          </cell>
        </row>
        <row r="3739">
          <cell r="C3739" t="str">
            <v>SAN FRAN L</v>
          </cell>
          <cell r="E3739" t="str">
            <v>OTTER</v>
          </cell>
        </row>
        <row r="3740">
          <cell r="C3740" t="str">
            <v>SAN FRAN L</v>
          </cell>
          <cell r="E3740" t="str">
            <v>OTTER</v>
          </cell>
        </row>
        <row r="3741">
          <cell r="C3741" t="str">
            <v>SAN FRAN L</v>
          </cell>
          <cell r="E3741" t="str">
            <v>POINT PINOLE</v>
          </cell>
        </row>
        <row r="3742">
          <cell r="C3742" t="str">
            <v>SAN FRAN L</v>
          </cell>
          <cell r="E3742" t="str">
            <v>POINT PINOLE</v>
          </cell>
        </row>
        <row r="3743">
          <cell r="C3743" t="str">
            <v>SAN FRAN L</v>
          </cell>
          <cell r="E3743" t="str">
            <v>POINT PINOLE</v>
          </cell>
        </row>
        <row r="3744">
          <cell r="C3744" t="str">
            <v>SAN FRAN H (MARTIN)</v>
          </cell>
          <cell r="E3744" t="str">
            <v>POINT PINOLE</v>
          </cell>
        </row>
        <row r="3745">
          <cell r="C3745" t="str">
            <v>SAN FRAN H (MARTIN)</v>
          </cell>
          <cell r="E3745" t="str">
            <v>POINT PINOLE</v>
          </cell>
        </row>
        <row r="3746">
          <cell r="C3746" t="str">
            <v>SAN FRAN H (MARTIN)</v>
          </cell>
          <cell r="E3746" t="str">
            <v>POINT PINOLE</v>
          </cell>
        </row>
        <row r="3747">
          <cell r="C3747" t="str">
            <v>SAN FRAN H (MARTIN)</v>
          </cell>
          <cell r="E3747" t="str">
            <v>POINT PINOLE</v>
          </cell>
        </row>
        <row r="3748">
          <cell r="C3748" t="str">
            <v>SAN FRAN H (MARTIN)</v>
          </cell>
          <cell r="E3748" t="str">
            <v>POINT PINOLE</v>
          </cell>
        </row>
        <row r="3749">
          <cell r="C3749" t="str">
            <v>SAN FRAN H (MARTIN)</v>
          </cell>
          <cell r="E3749" t="str">
            <v>POINT PINOLE</v>
          </cell>
        </row>
        <row r="3750">
          <cell r="C3750" t="str">
            <v>SAN FRAN H (MARTIN)</v>
          </cell>
          <cell r="E3750" t="str">
            <v>RIO DELL</v>
          </cell>
        </row>
        <row r="3751">
          <cell r="C3751" t="str">
            <v>SAN FRAN H (MARTIN)</v>
          </cell>
          <cell r="E3751" t="str">
            <v>SAN PABLO</v>
          </cell>
        </row>
        <row r="3752">
          <cell r="C3752" t="str">
            <v>SAN FRAN H (MARTIN)</v>
          </cell>
          <cell r="E3752" t="str">
            <v>SAN PABLO</v>
          </cell>
        </row>
        <row r="3753">
          <cell r="C3753" t="str">
            <v>SAN FRAN H (MARTIN)</v>
          </cell>
          <cell r="E3753" t="str">
            <v>SAN PABLO</v>
          </cell>
        </row>
        <row r="3754">
          <cell r="C3754" t="str">
            <v>SAN FRAN H (MARTIN)</v>
          </cell>
          <cell r="E3754" t="str">
            <v>SAN PABLO</v>
          </cell>
        </row>
        <row r="3755">
          <cell r="C3755" t="str">
            <v>SAN FRAN H (MARTIN)</v>
          </cell>
          <cell r="E3755" t="str">
            <v>SAN PABLO</v>
          </cell>
        </row>
        <row r="3756">
          <cell r="C3756" t="str">
            <v>SAN FRAN H (MARTIN)</v>
          </cell>
          <cell r="E3756" t="str">
            <v>SAN PABLO</v>
          </cell>
        </row>
        <row r="3757">
          <cell r="C3757" t="str">
            <v>SAN FRAN H (MARTIN)</v>
          </cell>
          <cell r="E3757" t="str">
            <v>SAN PABLO</v>
          </cell>
        </row>
        <row r="3758">
          <cell r="C3758" t="str">
            <v>SAN FRAN H (MARTIN)</v>
          </cell>
          <cell r="E3758" t="str">
            <v>SAN PABLO</v>
          </cell>
        </row>
        <row r="3759">
          <cell r="C3759" t="str">
            <v>SAN FRAN H (MARTIN)</v>
          </cell>
          <cell r="E3759" t="str">
            <v>SAN PABLO</v>
          </cell>
        </row>
        <row r="3760">
          <cell r="C3760" t="str">
            <v>MOUNTAIN VIEW</v>
          </cell>
          <cell r="E3760" t="str">
            <v>SAN PABLO</v>
          </cell>
        </row>
        <row r="3761">
          <cell r="C3761" t="str">
            <v>SHADY GLEN</v>
          </cell>
          <cell r="E3761" t="str">
            <v>SAUSALITO</v>
          </cell>
        </row>
        <row r="3762">
          <cell r="C3762" t="str">
            <v>EAST GRAND</v>
          </cell>
          <cell r="E3762" t="str">
            <v>SAUSALITO</v>
          </cell>
        </row>
        <row r="3763">
          <cell r="C3763" t="str">
            <v>MOUNTAIN VIEW</v>
          </cell>
          <cell r="E3763" t="str">
            <v>SAUSALITO</v>
          </cell>
        </row>
        <row r="3764">
          <cell r="C3764" t="str">
            <v>SAN FRAN X (MISSION)</v>
          </cell>
          <cell r="E3764" t="str">
            <v>SAUSALITO</v>
          </cell>
        </row>
        <row r="3765">
          <cell r="C3765" t="str">
            <v>SAN FRAN X (MISSION)</v>
          </cell>
          <cell r="E3765" t="str">
            <v>SAUSALITO</v>
          </cell>
        </row>
        <row r="3766">
          <cell r="C3766" t="str">
            <v>SAN FRAN X (MISSION)</v>
          </cell>
          <cell r="E3766" t="str">
            <v>SAUSALITO</v>
          </cell>
        </row>
        <row r="3767">
          <cell r="C3767" t="str">
            <v>SAN FRAN X (MISSION)</v>
          </cell>
          <cell r="E3767" t="str">
            <v>SAUSALITO</v>
          </cell>
        </row>
        <row r="3768">
          <cell r="C3768" t="str">
            <v>GRANT</v>
          </cell>
          <cell r="E3768" t="str">
            <v>SAUSALITO</v>
          </cell>
        </row>
        <row r="3769">
          <cell r="C3769" t="str">
            <v>JESSUP</v>
          </cell>
          <cell r="E3769" t="str">
            <v>SAUSALITO</v>
          </cell>
        </row>
        <row r="3770">
          <cell r="C3770" t="str">
            <v>LIVINGSTON</v>
          </cell>
          <cell r="E3770" t="str">
            <v>SAUSALITO</v>
          </cell>
        </row>
        <row r="3771">
          <cell r="C3771" t="str">
            <v>SAN FRAN H (MARTIN)</v>
          </cell>
          <cell r="E3771" t="str">
            <v>SAUSALITO</v>
          </cell>
        </row>
        <row r="3772">
          <cell r="C3772" t="str">
            <v>MOUNTAIN VIEW</v>
          </cell>
          <cell r="E3772" t="str">
            <v>SAUSALITO</v>
          </cell>
        </row>
        <row r="3773">
          <cell r="C3773" t="str">
            <v>GLENN</v>
          </cell>
          <cell r="E3773" t="str">
            <v>SAUSALITO</v>
          </cell>
        </row>
        <row r="3774">
          <cell r="C3774" t="str">
            <v>GLENN</v>
          </cell>
          <cell r="E3774" t="str">
            <v>SAUSALITO</v>
          </cell>
        </row>
        <row r="3775">
          <cell r="C3775" t="str">
            <v>SAN FRAN X (MISSION)</v>
          </cell>
          <cell r="E3775" t="str">
            <v>SAUSALITO</v>
          </cell>
        </row>
        <row r="3776">
          <cell r="C3776" t="str">
            <v>SAN FRAN X (MISSION)</v>
          </cell>
          <cell r="E3776" t="str">
            <v>SAUSALITO</v>
          </cell>
        </row>
        <row r="3777">
          <cell r="C3777" t="str">
            <v>SAN FRAN X (MISSION)</v>
          </cell>
          <cell r="E3777" t="str">
            <v>SERRAMONTE</v>
          </cell>
        </row>
        <row r="3778">
          <cell r="C3778" t="str">
            <v>SAN FRAN X (MISSION)</v>
          </cell>
          <cell r="E3778" t="str">
            <v>SERRAMONTE</v>
          </cell>
        </row>
        <row r="3779">
          <cell r="C3779" t="str">
            <v>WAHTOKE</v>
          </cell>
          <cell r="E3779" t="str">
            <v>SERRAMONTE</v>
          </cell>
        </row>
        <row r="3780">
          <cell r="C3780" t="str">
            <v>RED BLUFF</v>
          </cell>
          <cell r="E3780" t="str">
            <v>SERRAMONTE</v>
          </cell>
        </row>
        <row r="3781">
          <cell r="C3781" t="str">
            <v>PUTAH CREEK</v>
          </cell>
          <cell r="E3781" t="str">
            <v>SERRAMONTE</v>
          </cell>
        </row>
        <row r="3782">
          <cell r="C3782" t="str">
            <v>PUTAH CREEK</v>
          </cell>
          <cell r="E3782" t="str">
            <v>SERRAMONTE</v>
          </cell>
        </row>
        <row r="3783">
          <cell r="C3783" t="str">
            <v>MI-WUK</v>
          </cell>
          <cell r="E3783" t="str">
            <v>SERRAMONTE</v>
          </cell>
        </row>
        <row r="3784">
          <cell r="C3784" t="str">
            <v>MI-WUK</v>
          </cell>
          <cell r="E3784" t="str">
            <v>SERRAMONTE</v>
          </cell>
        </row>
        <row r="3785">
          <cell r="C3785" t="str">
            <v>PENRYN</v>
          </cell>
          <cell r="E3785" t="str">
            <v>SERRAMONTE</v>
          </cell>
        </row>
        <row r="3786">
          <cell r="C3786" t="str">
            <v>LAMONT</v>
          </cell>
          <cell r="E3786" t="str">
            <v>ALTO</v>
          </cell>
        </row>
        <row r="3787">
          <cell r="C3787" t="str">
            <v>LAMONT</v>
          </cell>
          <cell r="E3787" t="str">
            <v>ALTO</v>
          </cell>
        </row>
        <row r="3788">
          <cell r="C3788" t="str">
            <v>NEWARK</v>
          </cell>
          <cell r="E3788" t="str">
            <v>ALTO</v>
          </cell>
        </row>
        <row r="3789">
          <cell r="C3789" t="str">
            <v>NEWARK</v>
          </cell>
          <cell r="E3789" t="str">
            <v>ALTO</v>
          </cell>
        </row>
        <row r="3790">
          <cell r="C3790" t="str">
            <v>NEWARK</v>
          </cell>
          <cell r="E3790" t="str">
            <v>ALTO</v>
          </cell>
        </row>
        <row r="3791">
          <cell r="C3791" t="str">
            <v>NEWARK</v>
          </cell>
          <cell r="E3791" t="str">
            <v>ALTO</v>
          </cell>
        </row>
        <row r="3792">
          <cell r="C3792" t="str">
            <v>NEWARK</v>
          </cell>
          <cell r="E3792" t="str">
            <v>ALTO</v>
          </cell>
        </row>
        <row r="3793">
          <cell r="C3793" t="str">
            <v>NEWARK</v>
          </cell>
          <cell r="E3793" t="str">
            <v>ALTO</v>
          </cell>
        </row>
        <row r="3794">
          <cell r="C3794" t="str">
            <v>NEWARK</v>
          </cell>
          <cell r="E3794" t="str">
            <v>ALTO</v>
          </cell>
        </row>
        <row r="3795">
          <cell r="C3795" t="str">
            <v>NEWARK</v>
          </cell>
          <cell r="E3795" t="str">
            <v>ALTO</v>
          </cell>
        </row>
        <row r="3796">
          <cell r="C3796" t="str">
            <v>VACA DIXON</v>
          </cell>
          <cell r="E3796" t="str">
            <v>ALTO</v>
          </cell>
        </row>
        <row r="3797">
          <cell r="C3797" t="str">
            <v>SAN RAFAEL</v>
          </cell>
          <cell r="E3797" t="str">
            <v>ALTO</v>
          </cell>
        </row>
        <row r="3798">
          <cell r="C3798" t="str">
            <v>SUNOL</v>
          </cell>
          <cell r="E3798" t="str">
            <v>ALTO</v>
          </cell>
        </row>
        <row r="3799">
          <cell r="C3799" t="str">
            <v>KONOCTI</v>
          </cell>
          <cell r="E3799" t="str">
            <v>ALTO</v>
          </cell>
        </row>
        <row r="3800">
          <cell r="C3800" t="str">
            <v>BONNIE NOOK</v>
          </cell>
          <cell r="E3800" t="str">
            <v>ALTO</v>
          </cell>
        </row>
        <row r="3801">
          <cell r="C3801" t="str">
            <v>BONNIE NOOK</v>
          </cell>
          <cell r="E3801" t="str">
            <v>ALTO</v>
          </cell>
        </row>
        <row r="3802">
          <cell r="C3802" t="str">
            <v>KERN OIL</v>
          </cell>
          <cell r="E3802" t="str">
            <v>ALTO</v>
          </cell>
        </row>
        <row r="3803">
          <cell r="C3803" t="str">
            <v>CLAYTON</v>
          </cell>
          <cell r="E3803" t="str">
            <v>ALTO</v>
          </cell>
        </row>
        <row r="3804">
          <cell r="C3804" t="str">
            <v>CLAYTON</v>
          </cell>
          <cell r="E3804" t="str">
            <v>ALTO</v>
          </cell>
        </row>
        <row r="3805">
          <cell r="C3805" t="str">
            <v>WYANDOTTE</v>
          </cell>
          <cell r="E3805" t="str">
            <v>ALTO</v>
          </cell>
        </row>
        <row r="3806">
          <cell r="C3806" t="str">
            <v>VIERRA</v>
          </cell>
          <cell r="E3806" t="str">
            <v>ALTO</v>
          </cell>
        </row>
        <row r="3807">
          <cell r="C3807" t="str">
            <v>EL CAPITAN</v>
          </cell>
          <cell r="E3807" t="str">
            <v>ALTO</v>
          </cell>
        </row>
        <row r="3808">
          <cell r="C3808" t="str">
            <v>TASSAJARA</v>
          </cell>
          <cell r="E3808" t="str">
            <v>BAYWOOD</v>
          </cell>
        </row>
        <row r="3809">
          <cell r="C3809" t="str">
            <v>TASSAJARA</v>
          </cell>
          <cell r="E3809" t="str">
            <v>BIG LAGOON</v>
          </cell>
        </row>
        <row r="3810">
          <cell r="C3810" t="str">
            <v>TASSAJARA</v>
          </cell>
          <cell r="E3810" t="str">
            <v>BOLINAS</v>
          </cell>
        </row>
        <row r="3811">
          <cell r="C3811" t="str">
            <v>TASSAJARA</v>
          </cell>
          <cell r="E3811" t="str">
            <v>BOLINAS</v>
          </cell>
        </row>
        <row r="3812">
          <cell r="C3812" t="e">
            <v>#VALUE!</v>
          </cell>
          <cell r="E3812" t="str">
            <v>BOLINAS</v>
          </cell>
        </row>
        <row r="3813">
          <cell r="C3813" t="str">
            <v>GOOSE LAKE</v>
          </cell>
          <cell r="E3813" t="str">
            <v>BOLINAS</v>
          </cell>
        </row>
        <row r="3814">
          <cell r="C3814" t="str">
            <v>WYANDOTTE</v>
          </cell>
          <cell r="E3814" t="str">
            <v>DEL MONTE</v>
          </cell>
        </row>
        <row r="3815">
          <cell r="C3815" t="str">
            <v>MERCED</v>
          </cell>
          <cell r="E3815" t="str">
            <v>DEL MONTE</v>
          </cell>
        </row>
        <row r="3816">
          <cell r="C3816" t="str">
            <v>MERCED</v>
          </cell>
          <cell r="E3816" t="str">
            <v>DEL MONTE</v>
          </cell>
        </row>
        <row r="3817">
          <cell r="C3817" t="str">
            <v>CARBONA</v>
          </cell>
          <cell r="E3817" t="str">
            <v>DEL MONTE</v>
          </cell>
        </row>
        <row r="3818">
          <cell r="C3818" t="str">
            <v>LAMONT</v>
          </cell>
          <cell r="E3818" t="str">
            <v>DEL MONTE</v>
          </cell>
        </row>
        <row r="3819">
          <cell r="C3819" t="str">
            <v>BELMONT</v>
          </cell>
          <cell r="E3819" t="str">
            <v>DEL MONTE</v>
          </cell>
        </row>
        <row r="3820">
          <cell r="C3820" t="str">
            <v>SEMITROPIC</v>
          </cell>
          <cell r="E3820" t="str">
            <v>DEL MONTE</v>
          </cell>
        </row>
        <row r="3821">
          <cell r="C3821" t="str">
            <v>CANTUA</v>
          </cell>
          <cell r="E3821" t="str">
            <v>DEL MONTE</v>
          </cell>
        </row>
        <row r="3822">
          <cell r="C3822" t="str">
            <v>CANTUA</v>
          </cell>
          <cell r="E3822" t="str">
            <v>DEL MONTE</v>
          </cell>
        </row>
        <row r="3823">
          <cell r="C3823" t="str">
            <v>LOCKEFORD</v>
          </cell>
          <cell r="E3823" t="str">
            <v>DEL MONTE</v>
          </cell>
        </row>
        <row r="3824">
          <cell r="C3824" t="str">
            <v>KINGSBURG</v>
          </cell>
          <cell r="E3824" t="str">
            <v>DEL MONTE</v>
          </cell>
        </row>
        <row r="3825">
          <cell r="C3825" t="str">
            <v>HORSESHOE</v>
          </cell>
          <cell r="E3825" t="str">
            <v>DEL MONTE</v>
          </cell>
        </row>
        <row r="3826">
          <cell r="C3826" t="str">
            <v>JAMESON</v>
          </cell>
          <cell r="E3826" t="str">
            <v>DEL MONTE</v>
          </cell>
        </row>
        <row r="3827">
          <cell r="C3827" t="str">
            <v>JAMESON</v>
          </cell>
          <cell r="E3827" t="str">
            <v>DEL MONTE</v>
          </cell>
        </row>
        <row r="3828">
          <cell r="C3828" t="str">
            <v>JAMESON</v>
          </cell>
          <cell r="E3828" t="str">
            <v>CAMDEN</v>
          </cell>
        </row>
        <row r="3829">
          <cell r="C3829" t="str">
            <v>HIGHWAY</v>
          </cell>
          <cell r="E3829" t="str">
            <v>CAMDEN</v>
          </cell>
        </row>
        <row r="3830">
          <cell r="C3830" t="str">
            <v>HIGHWAY</v>
          </cell>
          <cell r="E3830" t="str">
            <v>CAMDEN</v>
          </cell>
        </row>
        <row r="3831">
          <cell r="C3831" t="str">
            <v>HIGHWAY</v>
          </cell>
          <cell r="E3831" t="str">
            <v>CAMDEN</v>
          </cell>
        </row>
        <row r="3832">
          <cell r="C3832" t="str">
            <v>HURON</v>
          </cell>
          <cell r="E3832" t="str">
            <v>CAMDEN</v>
          </cell>
        </row>
        <row r="3833">
          <cell r="C3833" t="str">
            <v>HURON</v>
          </cell>
          <cell r="E3833" t="str">
            <v>RANCHERS COTTON</v>
          </cell>
        </row>
        <row r="3834">
          <cell r="C3834" t="str">
            <v>BELLE HAVEN</v>
          </cell>
          <cell r="E3834" t="str">
            <v>CAMDEN</v>
          </cell>
        </row>
        <row r="3835">
          <cell r="C3835" t="str">
            <v>BELLE HAVEN</v>
          </cell>
          <cell r="E3835" t="str">
            <v>SAN RAMON</v>
          </cell>
        </row>
        <row r="3836">
          <cell r="C3836" t="str">
            <v>TEMPLETON</v>
          </cell>
          <cell r="E3836" t="str">
            <v>SAN RAMON</v>
          </cell>
        </row>
        <row r="3837">
          <cell r="C3837" t="str">
            <v>SANGER</v>
          </cell>
          <cell r="E3837" t="str">
            <v>PLEASANT GROVE</v>
          </cell>
        </row>
        <row r="3838">
          <cell r="C3838" t="str">
            <v>SANGER</v>
          </cell>
          <cell r="E3838" t="str">
            <v>PLEASANT GROVE</v>
          </cell>
        </row>
        <row r="3839">
          <cell r="C3839" t="str">
            <v>COTTONWOOD</v>
          </cell>
          <cell r="E3839" t="str">
            <v>PUEBLO</v>
          </cell>
        </row>
        <row r="3840">
          <cell r="C3840" t="e">
            <v>#VALUE!</v>
          </cell>
          <cell r="E3840" t="str">
            <v>PUEBLO</v>
          </cell>
        </row>
        <row r="3841">
          <cell r="C3841" t="e">
            <v>#VALUE!</v>
          </cell>
          <cell r="E3841" t="str">
            <v>PUEBLO</v>
          </cell>
        </row>
        <row r="3842">
          <cell r="C3842" t="str">
            <v>WEBER</v>
          </cell>
          <cell r="E3842" t="str">
            <v>PUEBLO</v>
          </cell>
        </row>
        <row r="3843">
          <cell r="C3843" t="str">
            <v>PEABODY</v>
          </cell>
          <cell r="E3843" t="str">
            <v>SAN FRAN P(HUNTERS POINT)</v>
          </cell>
        </row>
        <row r="3844">
          <cell r="C3844" t="str">
            <v>PEABODY</v>
          </cell>
          <cell r="E3844" t="str">
            <v>DAVIS</v>
          </cell>
        </row>
        <row r="3845">
          <cell r="C3845" t="str">
            <v>WEBER</v>
          </cell>
          <cell r="E3845" t="str">
            <v>DAVIS</v>
          </cell>
        </row>
        <row r="3846">
          <cell r="C3846" t="str">
            <v>WEBER</v>
          </cell>
          <cell r="E3846" t="str">
            <v>DAVIS</v>
          </cell>
        </row>
        <row r="3847">
          <cell r="C3847" t="str">
            <v>WEBER</v>
          </cell>
          <cell r="E3847" t="str">
            <v>SARATOGA</v>
          </cell>
        </row>
        <row r="3848">
          <cell r="C3848" t="str">
            <v>WEBER</v>
          </cell>
          <cell r="E3848" t="str">
            <v>SARATOGA</v>
          </cell>
        </row>
        <row r="3849">
          <cell r="C3849" t="str">
            <v>WEBER</v>
          </cell>
          <cell r="E3849" t="str">
            <v>SARATOGA</v>
          </cell>
        </row>
        <row r="3850">
          <cell r="C3850" t="str">
            <v>WEBER</v>
          </cell>
          <cell r="E3850" t="str">
            <v>WEST FRESNO</v>
          </cell>
        </row>
        <row r="3851">
          <cell r="C3851" t="str">
            <v>WEBER</v>
          </cell>
          <cell r="E3851" t="str">
            <v>WEST FRESNO</v>
          </cell>
        </row>
        <row r="3852">
          <cell r="C3852" t="str">
            <v>HERDLYN</v>
          </cell>
          <cell r="E3852" t="str">
            <v>WEST FRESNO</v>
          </cell>
        </row>
        <row r="3853">
          <cell r="C3853" t="str">
            <v>HERDLYN</v>
          </cell>
          <cell r="E3853" t="str">
            <v>WEST FRESNO</v>
          </cell>
        </row>
        <row r="3854">
          <cell r="C3854" t="e">
            <v>#VALUE!</v>
          </cell>
          <cell r="E3854" t="str">
            <v>WEST FRESNO</v>
          </cell>
        </row>
        <row r="3855">
          <cell r="C3855" t="str">
            <v>MORMON</v>
          </cell>
          <cell r="E3855" t="str">
            <v>WEST FRESNO</v>
          </cell>
        </row>
        <row r="3856">
          <cell r="C3856" t="str">
            <v>MORMON</v>
          </cell>
          <cell r="E3856" t="str">
            <v>WEST FRESNO</v>
          </cell>
        </row>
        <row r="3857">
          <cell r="C3857" t="str">
            <v>GIFFEN</v>
          </cell>
          <cell r="E3857" t="str">
            <v>WEST FRESNO</v>
          </cell>
        </row>
        <row r="3858">
          <cell r="C3858" t="str">
            <v>GIFFEN</v>
          </cell>
          <cell r="E3858" t="str">
            <v>WEST FRESNO</v>
          </cell>
        </row>
        <row r="3859">
          <cell r="C3859" t="str">
            <v>ORLAND B</v>
          </cell>
          <cell r="E3859" t="str">
            <v>WEST FRESNO</v>
          </cell>
        </row>
        <row r="3860">
          <cell r="C3860" t="str">
            <v>ALMADEN</v>
          </cell>
          <cell r="E3860" t="str">
            <v>WEST FRESNO</v>
          </cell>
        </row>
        <row r="3861">
          <cell r="C3861" t="str">
            <v>ALMADEN</v>
          </cell>
          <cell r="E3861" t="str">
            <v>WEST FRESNO</v>
          </cell>
        </row>
        <row r="3862">
          <cell r="C3862" t="str">
            <v>VASONA</v>
          </cell>
          <cell r="E3862" t="str">
            <v>WEST FRESNO</v>
          </cell>
        </row>
        <row r="3863">
          <cell r="C3863" t="str">
            <v>BARRY</v>
          </cell>
          <cell r="E3863" t="str">
            <v>WEST FRESNO</v>
          </cell>
        </row>
        <row r="3864">
          <cell r="C3864" t="str">
            <v>BARRY</v>
          </cell>
          <cell r="E3864" t="str">
            <v>WEST FRESNO</v>
          </cell>
        </row>
        <row r="3865">
          <cell r="C3865" t="str">
            <v>BARRY</v>
          </cell>
          <cell r="E3865" t="str">
            <v>WEST FRESNO</v>
          </cell>
        </row>
        <row r="3866">
          <cell r="C3866" t="str">
            <v>LOS ALTOS</v>
          </cell>
          <cell r="E3866" t="str">
            <v>WEST FRESNO</v>
          </cell>
        </row>
        <row r="3867">
          <cell r="C3867" t="str">
            <v>LOS ALTOS</v>
          </cell>
          <cell r="E3867" t="str">
            <v>OLD RIVER</v>
          </cell>
        </row>
        <row r="3868">
          <cell r="C3868" t="str">
            <v>LOS ALTOS</v>
          </cell>
          <cell r="E3868" t="str">
            <v>OLD RIVER</v>
          </cell>
        </row>
        <row r="3869">
          <cell r="C3869" t="str">
            <v>LOS ALTOS</v>
          </cell>
          <cell r="E3869" t="str">
            <v>OLD RIVER</v>
          </cell>
        </row>
        <row r="3870">
          <cell r="C3870" t="str">
            <v>LOS ALTOS</v>
          </cell>
          <cell r="E3870" t="str">
            <v>TIVY VALLEY</v>
          </cell>
        </row>
        <row r="3871">
          <cell r="C3871" t="str">
            <v>WEBER</v>
          </cell>
          <cell r="E3871" t="str">
            <v>TIVY VALLEY</v>
          </cell>
        </row>
        <row r="3872">
          <cell r="C3872" t="str">
            <v>STAGG</v>
          </cell>
          <cell r="E3872" t="str">
            <v>TIVY VALLEY</v>
          </cell>
        </row>
        <row r="3873">
          <cell r="C3873" t="e">
            <v>#VALUE!</v>
          </cell>
          <cell r="E3873" t="str">
            <v>COPUS</v>
          </cell>
        </row>
        <row r="3874">
          <cell r="C3874" t="e">
            <v>#VALUE!</v>
          </cell>
          <cell r="E3874" t="str">
            <v>COPUS</v>
          </cell>
        </row>
        <row r="3875">
          <cell r="C3875" t="str">
            <v>FORT ORD</v>
          </cell>
          <cell r="E3875" t="str">
            <v>COPUS</v>
          </cell>
        </row>
        <row r="3876">
          <cell r="C3876" t="str">
            <v>FORT ORD</v>
          </cell>
          <cell r="E3876" t="str">
            <v>COPUS</v>
          </cell>
        </row>
        <row r="3877">
          <cell r="C3877" t="str">
            <v>FORT ORD</v>
          </cell>
          <cell r="E3877" t="str">
            <v>COPUS</v>
          </cell>
        </row>
        <row r="3878">
          <cell r="C3878" t="str">
            <v>FORT ORD</v>
          </cell>
          <cell r="E3878" t="str">
            <v>COPUS</v>
          </cell>
        </row>
        <row r="3879">
          <cell r="C3879" t="e">
            <v>#VALUE!</v>
          </cell>
          <cell r="E3879" t="str">
            <v>COPUS</v>
          </cell>
        </row>
        <row r="3880">
          <cell r="C3880" t="e">
            <v>#VALUE!</v>
          </cell>
          <cell r="E3880" t="str">
            <v>COPUS</v>
          </cell>
        </row>
        <row r="3881">
          <cell r="C3881" t="e">
            <v>#VALUE!</v>
          </cell>
          <cell r="E3881" t="str">
            <v>COPUS</v>
          </cell>
        </row>
        <row r="3882">
          <cell r="C3882" t="str">
            <v>TULARE LAKE</v>
          </cell>
          <cell r="E3882" t="str">
            <v>COPUS</v>
          </cell>
        </row>
        <row r="3883">
          <cell r="C3883" t="str">
            <v>LEMOORE</v>
          </cell>
          <cell r="E3883" t="str">
            <v>COPUS</v>
          </cell>
        </row>
        <row r="3884">
          <cell r="C3884" t="str">
            <v>FMC</v>
          </cell>
          <cell r="E3884" t="str">
            <v>COPUS</v>
          </cell>
        </row>
        <row r="3885">
          <cell r="C3885" t="str">
            <v>FMC</v>
          </cell>
          <cell r="E3885" t="str">
            <v>COPUS</v>
          </cell>
        </row>
        <row r="3886">
          <cell r="C3886" t="str">
            <v>VASONA</v>
          </cell>
          <cell r="E3886" t="str">
            <v>COPUS</v>
          </cell>
        </row>
        <row r="3887">
          <cell r="C3887" t="str">
            <v>BELMONT</v>
          </cell>
          <cell r="E3887" t="str">
            <v>COPUS</v>
          </cell>
        </row>
        <row r="3888">
          <cell r="C3888" t="str">
            <v>BELMONT</v>
          </cell>
          <cell r="E3888" t="str">
            <v>TUPMAN</v>
          </cell>
        </row>
        <row r="3889">
          <cell r="C3889" t="str">
            <v>KERMAN</v>
          </cell>
          <cell r="E3889" t="str">
            <v>TUPMAN</v>
          </cell>
        </row>
        <row r="3890">
          <cell r="C3890" t="str">
            <v>KERMAN</v>
          </cell>
          <cell r="E3890" t="str">
            <v>TUPMAN</v>
          </cell>
        </row>
        <row r="3891">
          <cell r="C3891" t="str">
            <v>MORRO BAY DIST</v>
          </cell>
          <cell r="E3891" t="str">
            <v>TUPMAN</v>
          </cell>
        </row>
        <row r="3892">
          <cell r="C3892" t="str">
            <v>VACA DIXON</v>
          </cell>
          <cell r="E3892" t="str">
            <v>TUPMAN</v>
          </cell>
        </row>
        <row r="3893">
          <cell r="C3893" t="str">
            <v>DEEPWATER</v>
          </cell>
          <cell r="E3893" t="str">
            <v>TUPMAN</v>
          </cell>
        </row>
        <row r="3894">
          <cell r="C3894" t="str">
            <v>SAN BENITO</v>
          </cell>
          <cell r="E3894" t="str">
            <v>TUPMAN</v>
          </cell>
        </row>
        <row r="3895">
          <cell r="C3895" t="str">
            <v>SAN BENITO</v>
          </cell>
          <cell r="E3895" t="str">
            <v>TUPMAN</v>
          </cell>
        </row>
        <row r="3896">
          <cell r="C3896" t="str">
            <v>SAN BENITO</v>
          </cell>
          <cell r="E3896" t="str">
            <v>TUPMAN</v>
          </cell>
        </row>
        <row r="3897">
          <cell r="C3897" t="str">
            <v>SAN BENITO</v>
          </cell>
          <cell r="E3897" t="str">
            <v>TUPMAN</v>
          </cell>
        </row>
        <row r="3898">
          <cell r="C3898" t="str">
            <v>MENDOTA</v>
          </cell>
          <cell r="E3898" t="str">
            <v>TUPMAN</v>
          </cell>
        </row>
        <row r="3899">
          <cell r="C3899" t="str">
            <v>PIERCY</v>
          </cell>
          <cell r="E3899" t="str">
            <v>WEST FRESNO</v>
          </cell>
        </row>
        <row r="3900">
          <cell r="C3900" t="str">
            <v>MERIDIAN</v>
          </cell>
          <cell r="E3900" t="str">
            <v>WEST FRESNO</v>
          </cell>
        </row>
        <row r="3901">
          <cell r="C3901" t="str">
            <v>MERIDIAN</v>
          </cell>
          <cell r="E3901" t="str">
            <v>FORESTHILL</v>
          </cell>
        </row>
        <row r="3902">
          <cell r="C3902" t="str">
            <v>HALF MOON BAY</v>
          </cell>
          <cell r="E3902" t="str">
            <v>FORESTHILL</v>
          </cell>
        </row>
        <row r="3903">
          <cell r="C3903" t="str">
            <v>PEABODY</v>
          </cell>
          <cell r="E3903" t="str">
            <v>FORESTHILL</v>
          </cell>
        </row>
        <row r="3904">
          <cell r="C3904" t="str">
            <v>PEASE</v>
          </cell>
          <cell r="E3904" t="str">
            <v>SARATOGA</v>
          </cell>
        </row>
        <row r="3905">
          <cell r="C3905" t="str">
            <v>SAN FRAN X (MISSION)</v>
          </cell>
          <cell r="E3905" t="str">
            <v>GANSNER</v>
          </cell>
        </row>
        <row r="3906">
          <cell r="C3906" t="str">
            <v>SAN FRAN X (MISSION)</v>
          </cell>
          <cell r="E3906" t="str">
            <v>GANSNER</v>
          </cell>
        </row>
        <row r="3907">
          <cell r="C3907" t="str">
            <v>SAN FRAN X (MISSION)</v>
          </cell>
          <cell r="E3907" t="str">
            <v>SANTA MARIA</v>
          </cell>
        </row>
        <row r="3908">
          <cell r="C3908" t="str">
            <v>SAN FRAN X (MISSION)</v>
          </cell>
          <cell r="E3908" t="str">
            <v>SANTA MARIA</v>
          </cell>
        </row>
        <row r="3909">
          <cell r="C3909" t="str">
            <v>SAN FRAN X (MISSION)</v>
          </cell>
          <cell r="E3909" t="str">
            <v>SANTA MARIA</v>
          </cell>
        </row>
        <row r="3910">
          <cell r="C3910" t="str">
            <v>SAN FRAN X (MISSION)</v>
          </cell>
          <cell r="E3910" t="str">
            <v>CORNING</v>
          </cell>
        </row>
        <row r="3911">
          <cell r="C3911" t="str">
            <v>SAN FRAN X (MISSION)</v>
          </cell>
          <cell r="E3911" t="str">
            <v>CORNING</v>
          </cell>
        </row>
        <row r="3912">
          <cell r="C3912" t="str">
            <v>SAN FRAN X (MISSION)</v>
          </cell>
          <cell r="E3912" t="str">
            <v>CORNING</v>
          </cell>
        </row>
        <row r="3913">
          <cell r="C3913" t="str">
            <v>SAN FRAN X (MISSION)</v>
          </cell>
          <cell r="E3913" t="str">
            <v>CORNING</v>
          </cell>
        </row>
        <row r="3914">
          <cell r="C3914" t="str">
            <v>SAN FRAN X (MISSION)</v>
          </cell>
          <cell r="E3914" t="str">
            <v>BRUNSWICK</v>
          </cell>
        </row>
        <row r="3915">
          <cell r="C3915" t="str">
            <v>SAN FRAN X (MISSION)</v>
          </cell>
          <cell r="E3915" t="str">
            <v>BRUNSWICK</v>
          </cell>
        </row>
        <row r="3916">
          <cell r="C3916" t="str">
            <v>SAN FRAN X (MISSION)</v>
          </cell>
          <cell r="E3916" t="str">
            <v>BRUNSWICK</v>
          </cell>
        </row>
        <row r="3917">
          <cell r="C3917" t="str">
            <v>SAN FRAN X (MISSION)</v>
          </cell>
          <cell r="E3917" t="str">
            <v>BRUNSWICK</v>
          </cell>
        </row>
        <row r="3918">
          <cell r="C3918" t="str">
            <v>SAN FRAN X (MISSION)</v>
          </cell>
          <cell r="E3918" t="str">
            <v>BRUNSWICK</v>
          </cell>
        </row>
        <row r="3919">
          <cell r="C3919" t="str">
            <v>SAN FRAN X (MISSION)</v>
          </cell>
          <cell r="E3919" t="str">
            <v>BRUNSWICK</v>
          </cell>
        </row>
        <row r="3920">
          <cell r="C3920" t="str">
            <v>SAN FRAN X (MISSION)</v>
          </cell>
          <cell r="E3920" t="str">
            <v>BRUNSWICK</v>
          </cell>
        </row>
        <row r="3921">
          <cell r="C3921" t="str">
            <v>SAN FRAN X (MISSION)</v>
          </cell>
          <cell r="E3921" t="str">
            <v>BRUNSWICK</v>
          </cell>
        </row>
        <row r="3922">
          <cell r="C3922" t="str">
            <v>SAN FRAN X (MISSION)</v>
          </cell>
          <cell r="E3922" t="str">
            <v>BRUNSWICK</v>
          </cell>
        </row>
        <row r="3923">
          <cell r="C3923" t="str">
            <v>SAN FRAN X (MISSION)</v>
          </cell>
          <cell r="E3923" t="str">
            <v>BRUNSWICK</v>
          </cell>
        </row>
        <row r="3924">
          <cell r="C3924" t="str">
            <v>SAN FRAN X (MISSION)</v>
          </cell>
          <cell r="E3924" t="str">
            <v>BRUNSWICK</v>
          </cell>
        </row>
        <row r="3925">
          <cell r="C3925" t="str">
            <v>SAN FRAN X (MISSION)</v>
          </cell>
          <cell r="E3925" t="str">
            <v>EEL RIVER</v>
          </cell>
        </row>
        <row r="3926">
          <cell r="C3926" t="str">
            <v>SAN FRAN X (MISSION)</v>
          </cell>
          <cell r="E3926" t="str">
            <v>CHARCA</v>
          </cell>
        </row>
        <row r="3927">
          <cell r="C3927" t="str">
            <v>SAN FRAN X (MISSION)</v>
          </cell>
          <cell r="E3927" t="str">
            <v>CHARCA</v>
          </cell>
        </row>
        <row r="3928">
          <cell r="C3928" t="str">
            <v>SAN FRAN X (MISSION)</v>
          </cell>
          <cell r="E3928" t="str">
            <v>CHARCA</v>
          </cell>
        </row>
        <row r="3929">
          <cell r="C3929" t="str">
            <v>SAN FRAN X (MISSION)</v>
          </cell>
          <cell r="E3929" t="str">
            <v>CHARCA</v>
          </cell>
        </row>
        <row r="3930">
          <cell r="C3930" t="str">
            <v>SAN FRAN X (MISSION)</v>
          </cell>
          <cell r="E3930" t="str">
            <v>CHARCA</v>
          </cell>
        </row>
        <row r="3931">
          <cell r="C3931" t="str">
            <v>SAN FRAN X (MISSION)</v>
          </cell>
          <cell r="E3931" t="str">
            <v>CHARCA</v>
          </cell>
        </row>
        <row r="3932">
          <cell r="C3932" t="str">
            <v>SAN FRAN X (MISSION)</v>
          </cell>
          <cell r="E3932" t="str">
            <v>CHARCA</v>
          </cell>
        </row>
        <row r="3933">
          <cell r="C3933" t="str">
            <v>SAN FRAN X (MISSION)</v>
          </cell>
          <cell r="E3933" t="str">
            <v>CHARCA</v>
          </cell>
        </row>
        <row r="3934">
          <cell r="C3934" t="str">
            <v>SAN FRAN X (MISSION)</v>
          </cell>
          <cell r="E3934" t="str">
            <v>CHARCA</v>
          </cell>
        </row>
        <row r="3935">
          <cell r="C3935" t="str">
            <v>SAN FRAN X (MISSION)</v>
          </cell>
          <cell r="E3935" t="str">
            <v>GRAND ISLAND</v>
          </cell>
        </row>
        <row r="3936">
          <cell r="C3936" t="str">
            <v>SAN FRAN X (MISSION)</v>
          </cell>
          <cell r="E3936" t="str">
            <v>GRAND ISLAND</v>
          </cell>
        </row>
        <row r="3937">
          <cell r="C3937" t="str">
            <v>SAN FRAN X (MISSION)</v>
          </cell>
          <cell r="E3937" t="str">
            <v>GRAND ISLAND</v>
          </cell>
        </row>
        <row r="3938">
          <cell r="C3938" t="str">
            <v>SAN FRAN X (MISSION)</v>
          </cell>
          <cell r="E3938" t="str">
            <v>GRAND ISLAND</v>
          </cell>
        </row>
        <row r="3939">
          <cell r="C3939" t="str">
            <v>SAN FRAN X (MISSION)</v>
          </cell>
          <cell r="E3939" t="str">
            <v>GRAND ISLAND</v>
          </cell>
        </row>
        <row r="3940">
          <cell r="C3940" t="str">
            <v>SAN FRAN X (MISSION)</v>
          </cell>
          <cell r="E3940" t="str">
            <v>GRAND ISLAND</v>
          </cell>
        </row>
        <row r="3941">
          <cell r="C3941" t="str">
            <v>SAN FRAN X (MISSION)</v>
          </cell>
          <cell r="E3941" t="str">
            <v>GRAND ISLAND</v>
          </cell>
        </row>
        <row r="3942">
          <cell r="C3942" t="str">
            <v>SAN FRAN X (MISSION)</v>
          </cell>
          <cell r="E3942" t="str">
            <v>GRAND ISLAND</v>
          </cell>
        </row>
        <row r="3943">
          <cell r="C3943" t="str">
            <v>SANTA MARIA</v>
          </cell>
          <cell r="E3943" t="str">
            <v>GRAND ISLAND</v>
          </cell>
        </row>
        <row r="3944">
          <cell r="C3944" t="str">
            <v>SUISUN</v>
          </cell>
          <cell r="E3944" t="str">
            <v>GRAND ISLAND</v>
          </cell>
        </row>
        <row r="3945">
          <cell r="C3945" t="str">
            <v>ALHAMBRA</v>
          </cell>
          <cell r="E3945" t="str">
            <v>OROVILLE</v>
          </cell>
        </row>
        <row r="3946">
          <cell r="C3946" t="str">
            <v>HALF MOON BAY</v>
          </cell>
          <cell r="E3946" t="str">
            <v>WEST FRESNO</v>
          </cell>
        </row>
        <row r="3947">
          <cell r="C3947" t="str">
            <v>BRITTON</v>
          </cell>
          <cell r="E3947" t="str">
            <v>WEST FRESNO</v>
          </cell>
        </row>
        <row r="3948">
          <cell r="C3948" t="str">
            <v>OAKLAND C (OAKLAND PP)</v>
          </cell>
          <cell r="E3948" t="str">
            <v>HARTER</v>
          </cell>
        </row>
        <row r="3949">
          <cell r="C3949" t="str">
            <v>OAKLAND C (OAKLAND PP)</v>
          </cell>
          <cell r="E3949" t="str">
            <v>HARTER</v>
          </cell>
        </row>
        <row r="3950">
          <cell r="C3950" t="str">
            <v>OAKLAND C (OAKLAND PP)</v>
          </cell>
          <cell r="E3950" t="str">
            <v>HARTER</v>
          </cell>
        </row>
        <row r="3951">
          <cell r="C3951" t="str">
            <v>OAKLAND C (OAKLAND PP)</v>
          </cell>
          <cell r="E3951" t="str">
            <v>HARTER</v>
          </cell>
        </row>
        <row r="3952">
          <cell r="C3952" t="str">
            <v>OAKLAND C (OAKLAND PP)</v>
          </cell>
          <cell r="E3952" t="str">
            <v>HARTER</v>
          </cell>
        </row>
        <row r="3953">
          <cell r="C3953" t="str">
            <v>OAKLAND C (OAKLAND PP)</v>
          </cell>
          <cell r="E3953" t="str">
            <v>MAGUNDEN</v>
          </cell>
        </row>
        <row r="3954">
          <cell r="C3954" t="str">
            <v>OAKLAND C (OAKLAND PP)</v>
          </cell>
          <cell r="E3954" t="str">
            <v>MAGUNDEN</v>
          </cell>
        </row>
        <row r="3955">
          <cell r="C3955" t="str">
            <v>OAKLAND C (OAKLAND PP)</v>
          </cell>
          <cell r="E3955" t="str">
            <v>MAGUNDEN</v>
          </cell>
        </row>
        <row r="3956">
          <cell r="C3956" t="str">
            <v>OAKLAND C (OAKLAND PP)</v>
          </cell>
          <cell r="E3956" t="str">
            <v>MAGUNDEN</v>
          </cell>
        </row>
        <row r="3957">
          <cell r="C3957" t="str">
            <v>OAKLAND C (OAKLAND PP)</v>
          </cell>
          <cell r="E3957" t="str">
            <v>MAGUNDEN</v>
          </cell>
        </row>
        <row r="3958">
          <cell r="C3958" t="str">
            <v>OAKLAND C (OAKLAND PP)</v>
          </cell>
          <cell r="E3958" t="str">
            <v>PARADISE</v>
          </cell>
        </row>
        <row r="3959">
          <cell r="C3959" t="str">
            <v>OAKLAND C (OAKLAND PP)</v>
          </cell>
          <cell r="E3959" t="str">
            <v>PARADISE</v>
          </cell>
        </row>
        <row r="3960">
          <cell r="C3960" t="str">
            <v>OAKLAND C (OAKLAND PP)</v>
          </cell>
          <cell r="E3960" t="str">
            <v>BULLARD</v>
          </cell>
        </row>
        <row r="3961">
          <cell r="C3961" t="str">
            <v>OAKLAND C (OAKLAND PP)</v>
          </cell>
          <cell r="E3961" t="str">
            <v>CARUTHERS</v>
          </cell>
        </row>
        <row r="3962">
          <cell r="C3962" t="str">
            <v>OAKLAND C (OAKLAND PP)</v>
          </cell>
          <cell r="E3962" t="str">
            <v>CARUTHERS</v>
          </cell>
        </row>
        <row r="3963">
          <cell r="C3963" t="str">
            <v>OAKLAND C (OAKLAND PP)</v>
          </cell>
          <cell r="E3963" t="str">
            <v>CARUTHERS</v>
          </cell>
        </row>
        <row r="3964">
          <cell r="C3964" t="str">
            <v>OAKLAND C (OAKLAND PP)</v>
          </cell>
          <cell r="E3964" t="str">
            <v>WEST FRESNO</v>
          </cell>
        </row>
        <row r="3965">
          <cell r="C3965" t="str">
            <v>OAKLAND C (OAKLAND PP)</v>
          </cell>
          <cell r="E3965" t="str">
            <v>WEST FRESNO</v>
          </cell>
        </row>
        <row r="3966">
          <cell r="C3966" t="str">
            <v>OAKLAND C (OAKLAND PP)</v>
          </cell>
          <cell r="E3966" t="str">
            <v>WEST FRESNO</v>
          </cell>
        </row>
        <row r="3967">
          <cell r="C3967" t="str">
            <v>OAKLAND C (OAKLAND PP)</v>
          </cell>
          <cell r="E3967" t="str">
            <v>SANTA MARIA</v>
          </cell>
        </row>
        <row r="3968">
          <cell r="C3968" t="str">
            <v>OAKLAND C (OAKLAND PP)</v>
          </cell>
          <cell r="E3968" t="str">
            <v>SANTA MARIA</v>
          </cell>
        </row>
        <row r="3969">
          <cell r="C3969" t="str">
            <v>OAKLAND C (OAKLAND PP)</v>
          </cell>
          <cell r="E3969" t="str">
            <v>ORLAND B</v>
          </cell>
        </row>
        <row r="3970">
          <cell r="C3970" t="str">
            <v>OAKLAND C (OAKLAND PP)</v>
          </cell>
          <cell r="E3970" t="str">
            <v>ORLAND B</v>
          </cell>
        </row>
        <row r="3971">
          <cell r="C3971" t="str">
            <v>OAKLAND C (OAKLAND PP)</v>
          </cell>
          <cell r="E3971" t="str">
            <v>ORLAND B</v>
          </cell>
        </row>
        <row r="3972">
          <cell r="C3972" t="str">
            <v>OAKLAND C (OAKLAND PP)</v>
          </cell>
          <cell r="E3972" t="str">
            <v>ORLAND B</v>
          </cell>
        </row>
        <row r="3973">
          <cell r="C3973" t="str">
            <v>EDES</v>
          </cell>
          <cell r="E3973" t="str">
            <v>ORLAND B</v>
          </cell>
        </row>
        <row r="3974">
          <cell r="C3974" t="str">
            <v>SAN BENITO</v>
          </cell>
          <cell r="E3974" t="str">
            <v>CHARCA</v>
          </cell>
        </row>
        <row r="3975">
          <cell r="C3975" t="str">
            <v>SAN BENITO</v>
          </cell>
          <cell r="E3975" t="str">
            <v>LAKEWOOD</v>
          </cell>
        </row>
        <row r="3976">
          <cell r="C3976" t="str">
            <v>SAN BENITO</v>
          </cell>
          <cell r="E3976" t="str">
            <v>LAKEWOOD</v>
          </cell>
        </row>
        <row r="3977">
          <cell r="C3977" t="str">
            <v>SAN BENITO</v>
          </cell>
          <cell r="E3977" t="str">
            <v>LAKEWOOD</v>
          </cell>
        </row>
        <row r="3978">
          <cell r="C3978" t="str">
            <v>MCCALL</v>
          </cell>
          <cell r="E3978" t="str">
            <v>LAKEWOOD</v>
          </cell>
        </row>
        <row r="3979">
          <cell r="C3979" t="str">
            <v>BAYWOOD</v>
          </cell>
          <cell r="E3979" t="str">
            <v>BARTON</v>
          </cell>
        </row>
        <row r="3980">
          <cell r="C3980" t="str">
            <v>CAYUCOS</v>
          </cell>
          <cell r="E3980" t="str">
            <v>BARTON</v>
          </cell>
        </row>
        <row r="3981">
          <cell r="C3981" t="str">
            <v>SAN LEANDRO U</v>
          </cell>
          <cell r="E3981" t="str">
            <v>BARTON</v>
          </cell>
        </row>
        <row r="3982">
          <cell r="C3982" t="str">
            <v>DALY CITY</v>
          </cell>
          <cell r="E3982" t="str">
            <v>COPUS</v>
          </cell>
        </row>
        <row r="3983">
          <cell r="C3983" t="str">
            <v>SAN LEANDRO U</v>
          </cell>
          <cell r="E3983" t="str">
            <v>WYANDOTTE</v>
          </cell>
        </row>
        <row r="3984">
          <cell r="C3984" t="str">
            <v>DALY CITY</v>
          </cell>
          <cell r="E3984" t="str">
            <v>WYANDOTTE</v>
          </cell>
        </row>
        <row r="3985">
          <cell r="C3985" t="str">
            <v>DALY CITY</v>
          </cell>
          <cell r="E3985" t="str">
            <v>SUISUN</v>
          </cell>
        </row>
        <row r="3986">
          <cell r="C3986" t="str">
            <v>DALY CITY</v>
          </cell>
          <cell r="E3986" t="str">
            <v>SUISUN</v>
          </cell>
        </row>
        <row r="3987">
          <cell r="C3987" t="str">
            <v>DALY CITY</v>
          </cell>
          <cell r="E3987" t="str">
            <v>SUISUN</v>
          </cell>
        </row>
        <row r="3988">
          <cell r="C3988" t="str">
            <v>DALY CITY</v>
          </cell>
          <cell r="E3988" t="str">
            <v>SUISUN</v>
          </cell>
        </row>
        <row r="3989">
          <cell r="C3989" t="str">
            <v>DALY CITY</v>
          </cell>
          <cell r="E3989" t="str">
            <v>SUISUN</v>
          </cell>
        </row>
        <row r="3990">
          <cell r="C3990" t="str">
            <v>DALY CITY</v>
          </cell>
          <cell r="E3990" t="str">
            <v>SUISUN</v>
          </cell>
        </row>
        <row r="3991">
          <cell r="C3991" t="str">
            <v>DALY CITY</v>
          </cell>
          <cell r="E3991" t="str">
            <v>TRACY</v>
          </cell>
        </row>
        <row r="3992">
          <cell r="C3992" t="str">
            <v>DALY CITY</v>
          </cell>
          <cell r="E3992" t="str">
            <v>TRACY</v>
          </cell>
        </row>
        <row r="3993">
          <cell r="C3993" t="str">
            <v>DALY CITY</v>
          </cell>
          <cell r="E3993" t="str">
            <v>TRACY</v>
          </cell>
        </row>
        <row r="3994">
          <cell r="C3994" t="str">
            <v>DALY CITY</v>
          </cell>
          <cell r="E3994" t="str">
            <v>PASO ROBLES</v>
          </cell>
        </row>
        <row r="3995">
          <cell r="C3995" t="str">
            <v>DALY CITY</v>
          </cell>
          <cell r="E3995" t="str">
            <v>PASO ROBLES</v>
          </cell>
        </row>
        <row r="3996">
          <cell r="C3996" t="str">
            <v>DALY CITY</v>
          </cell>
          <cell r="E3996" t="str">
            <v>PASO ROBLES</v>
          </cell>
        </row>
        <row r="3997">
          <cell r="C3997" t="str">
            <v>DALY CITY</v>
          </cell>
          <cell r="E3997" t="str">
            <v>PASO ROBLES</v>
          </cell>
        </row>
        <row r="3998">
          <cell r="C3998" t="str">
            <v>DALY CITY</v>
          </cell>
          <cell r="E3998" t="str">
            <v>PASO ROBLES</v>
          </cell>
        </row>
        <row r="3999">
          <cell r="C3999" t="str">
            <v>DALY CITY</v>
          </cell>
          <cell r="E3999" t="str">
            <v>PASO ROBLES</v>
          </cell>
        </row>
        <row r="4000">
          <cell r="C4000" t="str">
            <v>DALY CITY</v>
          </cell>
          <cell r="E4000" t="str">
            <v>PASO ROBLES</v>
          </cell>
        </row>
        <row r="4001">
          <cell r="C4001" t="str">
            <v>HALF MOON BAY</v>
          </cell>
          <cell r="E4001" t="str">
            <v>PASO ROBLES</v>
          </cell>
        </row>
        <row r="4002">
          <cell r="C4002" t="str">
            <v>SAN FRAN X (MISSION)</v>
          </cell>
          <cell r="E4002" t="str">
            <v>PASO ROBLES</v>
          </cell>
        </row>
        <row r="4003">
          <cell r="C4003" t="str">
            <v>SAN FRAN X (MISSION)</v>
          </cell>
          <cell r="E4003" t="str">
            <v>PASO ROBLES</v>
          </cell>
        </row>
        <row r="4004">
          <cell r="C4004" t="str">
            <v>ASHLAN AVE</v>
          </cell>
          <cell r="E4004" t="str">
            <v>PASO ROBLES</v>
          </cell>
        </row>
        <row r="4005">
          <cell r="C4005" t="str">
            <v>PUTAH CREEK</v>
          </cell>
          <cell r="E4005" t="str">
            <v>PASO ROBLES</v>
          </cell>
        </row>
        <row r="4006">
          <cell r="C4006" t="str">
            <v>GERBER</v>
          </cell>
          <cell r="E4006" t="str">
            <v>PASO ROBLES</v>
          </cell>
        </row>
        <row r="4007">
          <cell r="C4007" t="str">
            <v>FRUITVALE</v>
          </cell>
          <cell r="E4007" t="str">
            <v>PASO ROBLES</v>
          </cell>
        </row>
        <row r="4008">
          <cell r="C4008" t="str">
            <v>FRUITVALE</v>
          </cell>
          <cell r="E4008" t="str">
            <v>CARUTHERS</v>
          </cell>
        </row>
        <row r="4009">
          <cell r="C4009" t="str">
            <v>STOCKTON A</v>
          </cell>
          <cell r="E4009" t="str">
            <v>CARUTHERS</v>
          </cell>
        </row>
        <row r="4010">
          <cell r="C4010" t="str">
            <v>DIVIDE</v>
          </cell>
          <cell r="E4010" t="str">
            <v>CARUTHERS</v>
          </cell>
        </row>
        <row r="4011">
          <cell r="C4011" t="str">
            <v>NAPA</v>
          </cell>
          <cell r="E4011" t="str">
            <v>CARUTHERS</v>
          </cell>
        </row>
        <row r="4012">
          <cell r="C4012" t="str">
            <v>NAPA</v>
          </cell>
          <cell r="E4012" t="str">
            <v>CARUTHERS</v>
          </cell>
        </row>
        <row r="4013">
          <cell r="C4013" t="str">
            <v>NAPA</v>
          </cell>
          <cell r="E4013" t="str">
            <v>CARUTHERS</v>
          </cell>
        </row>
        <row r="4014">
          <cell r="C4014" t="str">
            <v>NAPA</v>
          </cell>
          <cell r="E4014" t="str">
            <v>CARUTHERS</v>
          </cell>
        </row>
        <row r="4015">
          <cell r="C4015" t="str">
            <v>NAPA</v>
          </cell>
          <cell r="E4015" t="str">
            <v>CARUTHERS</v>
          </cell>
        </row>
        <row r="4016">
          <cell r="C4016" t="str">
            <v>NAPA</v>
          </cell>
          <cell r="E4016" t="str">
            <v>CARUTHERS</v>
          </cell>
        </row>
        <row r="4017">
          <cell r="C4017" t="str">
            <v>NAPA</v>
          </cell>
          <cell r="E4017" t="str">
            <v>CARUTHERS</v>
          </cell>
        </row>
        <row r="4018">
          <cell r="C4018" t="str">
            <v>NAPA</v>
          </cell>
          <cell r="E4018" t="str">
            <v>CARUTHERS</v>
          </cell>
        </row>
        <row r="4019">
          <cell r="C4019" t="str">
            <v>NAPA</v>
          </cell>
          <cell r="E4019" t="str">
            <v>CARUTHERS</v>
          </cell>
        </row>
        <row r="4020">
          <cell r="C4020" t="str">
            <v>NAPA</v>
          </cell>
          <cell r="E4020" t="str">
            <v>CARUTHERS</v>
          </cell>
        </row>
        <row r="4021">
          <cell r="C4021" t="str">
            <v>SAN LUIS OBISPO</v>
          </cell>
          <cell r="E4021" t="str">
            <v>CARUTHERS</v>
          </cell>
        </row>
        <row r="4022">
          <cell r="C4022" t="str">
            <v>ATASCADERO</v>
          </cell>
          <cell r="E4022" t="str">
            <v>BARTON</v>
          </cell>
        </row>
        <row r="4023">
          <cell r="C4023" t="str">
            <v>SAN FRAN X (MISSION)</v>
          </cell>
          <cell r="E4023" t="str">
            <v>BARTON</v>
          </cell>
        </row>
        <row r="4024">
          <cell r="C4024" t="str">
            <v>SAN FRAN X (MISSION)</v>
          </cell>
          <cell r="E4024" t="str">
            <v>BARTON</v>
          </cell>
        </row>
        <row r="4025">
          <cell r="C4025" t="str">
            <v>PETALUMA A</v>
          </cell>
          <cell r="E4025" t="str">
            <v>BARTON</v>
          </cell>
        </row>
        <row r="4026">
          <cell r="C4026" t="str">
            <v>HALF MOON BAY</v>
          </cell>
          <cell r="E4026" t="str">
            <v>BUENA VISTA</v>
          </cell>
        </row>
        <row r="4027">
          <cell r="C4027" t="str">
            <v>OAKLAND L</v>
          </cell>
          <cell r="E4027" t="str">
            <v>BUENA VISTA</v>
          </cell>
        </row>
        <row r="4028">
          <cell r="C4028" t="str">
            <v>OAKLAND L</v>
          </cell>
          <cell r="E4028" t="str">
            <v>BUENA VISTA</v>
          </cell>
        </row>
        <row r="4029">
          <cell r="C4029" t="str">
            <v>EAST GRAND</v>
          </cell>
          <cell r="E4029" t="str">
            <v>CARUTHERS</v>
          </cell>
        </row>
        <row r="4030">
          <cell r="C4030" t="str">
            <v>EAST GRAND</v>
          </cell>
          <cell r="E4030" t="str">
            <v>PASO ROBLES</v>
          </cell>
        </row>
        <row r="4031">
          <cell r="C4031" t="str">
            <v>EAST GRAND</v>
          </cell>
          <cell r="E4031" t="str">
            <v>PASO ROBLES</v>
          </cell>
        </row>
        <row r="4032">
          <cell r="C4032" t="str">
            <v>EAST GRAND</v>
          </cell>
          <cell r="E4032" t="str">
            <v>PASO ROBLES</v>
          </cell>
        </row>
        <row r="4033">
          <cell r="C4033" t="str">
            <v>EAST GRAND</v>
          </cell>
          <cell r="E4033" t="str">
            <v>CHARCA</v>
          </cell>
        </row>
        <row r="4034">
          <cell r="C4034" t="str">
            <v>EAST GRAND</v>
          </cell>
          <cell r="E4034" t="str">
            <v>CHARCA</v>
          </cell>
        </row>
        <row r="4035">
          <cell r="C4035" t="str">
            <v>EAST GRAND</v>
          </cell>
          <cell r="E4035" t="str">
            <v>FIGARDEN</v>
          </cell>
        </row>
        <row r="4036">
          <cell r="C4036" t="str">
            <v>EAST GRAND</v>
          </cell>
          <cell r="E4036" t="str">
            <v>FIGARDEN</v>
          </cell>
        </row>
        <row r="4037">
          <cell r="C4037" t="str">
            <v>EAST GRAND</v>
          </cell>
          <cell r="E4037" t="str">
            <v>FIGARDEN</v>
          </cell>
        </row>
        <row r="4038">
          <cell r="C4038" t="str">
            <v>EAST GRAND</v>
          </cell>
          <cell r="E4038" t="str">
            <v>FIGARDEN</v>
          </cell>
        </row>
        <row r="4039">
          <cell r="C4039" t="str">
            <v>EAST GRAND</v>
          </cell>
          <cell r="E4039" t="str">
            <v>FIGARDEN</v>
          </cell>
        </row>
        <row r="4040">
          <cell r="C4040" t="str">
            <v>EAST GRAND</v>
          </cell>
          <cell r="E4040" t="str">
            <v>FIGARDEN</v>
          </cell>
        </row>
        <row r="4041">
          <cell r="C4041" t="str">
            <v>EAST GRAND</v>
          </cell>
          <cell r="E4041" t="str">
            <v>FIGARDEN</v>
          </cell>
        </row>
        <row r="4042">
          <cell r="C4042" t="str">
            <v>EAST GRAND</v>
          </cell>
          <cell r="E4042" t="str">
            <v>FIGARDEN</v>
          </cell>
        </row>
        <row r="4043">
          <cell r="C4043" t="str">
            <v>EAST GRAND</v>
          </cell>
          <cell r="E4043" t="str">
            <v>FIGARDEN</v>
          </cell>
        </row>
        <row r="4044">
          <cell r="C4044" t="str">
            <v>EAST GRAND</v>
          </cell>
          <cell r="E4044" t="str">
            <v>FIGARDEN</v>
          </cell>
        </row>
        <row r="4045">
          <cell r="C4045" t="str">
            <v>EAST GRAND</v>
          </cell>
          <cell r="E4045" t="str">
            <v>FIGARDEN</v>
          </cell>
        </row>
        <row r="4046">
          <cell r="C4046" t="str">
            <v>EAST GRAND</v>
          </cell>
          <cell r="E4046" t="str">
            <v>FIGARDEN</v>
          </cell>
        </row>
        <row r="4047">
          <cell r="C4047" t="str">
            <v>EAST GRAND</v>
          </cell>
          <cell r="E4047" t="str">
            <v>FIGARDEN</v>
          </cell>
        </row>
        <row r="4048">
          <cell r="C4048" t="str">
            <v>EAST GRAND</v>
          </cell>
          <cell r="E4048" t="str">
            <v>FIGARDEN</v>
          </cell>
        </row>
        <row r="4049">
          <cell r="C4049" t="str">
            <v>EAST GRAND</v>
          </cell>
          <cell r="E4049" t="str">
            <v>FIGARDEN</v>
          </cell>
        </row>
        <row r="4050">
          <cell r="C4050" t="str">
            <v>EAST GRAND</v>
          </cell>
          <cell r="E4050" t="str">
            <v>FIGARDEN</v>
          </cell>
        </row>
        <row r="4051">
          <cell r="C4051" t="str">
            <v>EAST GRAND</v>
          </cell>
          <cell r="E4051" t="str">
            <v>FIGARDEN</v>
          </cell>
        </row>
        <row r="4052">
          <cell r="C4052" t="str">
            <v>EAST GRAND</v>
          </cell>
          <cell r="E4052" t="str">
            <v>FIGARDEN</v>
          </cell>
        </row>
        <row r="4053">
          <cell r="C4053" t="str">
            <v>EAST GRAND</v>
          </cell>
          <cell r="E4053" t="str">
            <v>FIGARDEN</v>
          </cell>
        </row>
        <row r="4054">
          <cell r="C4054" t="str">
            <v>REDBUD</v>
          </cell>
          <cell r="E4054" t="str">
            <v>ZAMORA</v>
          </cell>
        </row>
        <row r="4055">
          <cell r="C4055" t="str">
            <v>PALO SECO</v>
          </cell>
          <cell r="E4055" t="str">
            <v>ZAMORA</v>
          </cell>
        </row>
        <row r="4056">
          <cell r="C4056" t="str">
            <v>GILL RANCH</v>
          </cell>
          <cell r="E4056" t="str">
            <v>ZAMORA</v>
          </cell>
        </row>
        <row r="4057">
          <cell r="C4057" t="str">
            <v>GILL RANCH</v>
          </cell>
          <cell r="E4057" t="str">
            <v>ZAMORA</v>
          </cell>
        </row>
        <row r="4058">
          <cell r="C4058" t="str">
            <v>MALAGA</v>
          </cell>
          <cell r="E4058" t="str">
            <v>ZAMORA</v>
          </cell>
        </row>
        <row r="4059">
          <cell r="C4059" t="str">
            <v>REDBUD</v>
          </cell>
          <cell r="E4059" t="str">
            <v>ZAMORA</v>
          </cell>
        </row>
        <row r="4060">
          <cell r="C4060" t="str">
            <v>MCCALL</v>
          </cell>
          <cell r="E4060" t="str">
            <v>ZAMORA</v>
          </cell>
        </row>
        <row r="4061">
          <cell r="C4061" t="str">
            <v>FAIRVIEW</v>
          </cell>
          <cell r="E4061" t="str">
            <v>ZAMORA</v>
          </cell>
        </row>
        <row r="4062">
          <cell r="C4062" t="str">
            <v>GILL RANCH</v>
          </cell>
          <cell r="E4062" t="str">
            <v>ZAMORA</v>
          </cell>
        </row>
        <row r="4063">
          <cell r="C4063" t="str">
            <v>GILL RANCH</v>
          </cell>
          <cell r="E4063" t="str">
            <v>ARCATA</v>
          </cell>
        </row>
        <row r="4064">
          <cell r="C4064" t="str">
            <v>GILL RANCH</v>
          </cell>
          <cell r="E4064" t="str">
            <v>ARCATA</v>
          </cell>
        </row>
        <row r="4065">
          <cell r="C4065" t="str">
            <v>GILL RANCH</v>
          </cell>
          <cell r="E4065" t="str">
            <v>ARCATA</v>
          </cell>
        </row>
        <row r="4066">
          <cell r="C4066" t="str">
            <v>GILL RANCH</v>
          </cell>
          <cell r="E4066" t="str">
            <v>ARCATA</v>
          </cell>
        </row>
        <row r="4067">
          <cell r="C4067" t="str">
            <v>GILL RANCH</v>
          </cell>
          <cell r="E4067" t="str">
            <v>ARCATA</v>
          </cell>
        </row>
        <row r="4068">
          <cell r="C4068" t="str">
            <v>GILL RANCH</v>
          </cell>
          <cell r="E4068" t="str">
            <v>ARCATA</v>
          </cell>
        </row>
        <row r="4069">
          <cell r="C4069" t="str">
            <v>GILL RANCH</v>
          </cell>
          <cell r="E4069" t="str">
            <v>ARCATA</v>
          </cell>
        </row>
        <row r="4070">
          <cell r="C4070" t="str">
            <v>GILL RANCH</v>
          </cell>
          <cell r="E4070" t="str">
            <v>ARCATA</v>
          </cell>
        </row>
        <row r="4071">
          <cell r="C4071" t="str">
            <v>SNEATH LANE</v>
          </cell>
          <cell r="E4071" t="str">
            <v>ARCATA</v>
          </cell>
        </row>
        <row r="4072">
          <cell r="C4072" t="str">
            <v>TEMPLETON</v>
          </cell>
          <cell r="E4072" t="str">
            <v>ARCATA</v>
          </cell>
        </row>
        <row r="4073">
          <cell r="C4073" t="str">
            <v>OROSI</v>
          </cell>
          <cell r="E4073" t="str">
            <v>ARCATA</v>
          </cell>
        </row>
        <row r="4074">
          <cell r="C4074" t="str">
            <v>OROSI</v>
          </cell>
          <cell r="E4074" t="str">
            <v>ARCATA</v>
          </cell>
        </row>
        <row r="4075">
          <cell r="C4075" t="str">
            <v>OROSI</v>
          </cell>
          <cell r="E4075" t="str">
            <v>ARCATA</v>
          </cell>
        </row>
        <row r="4076">
          <cell r="C4076" t="str">
            <v>WAHTOKE</v>
          </cell>
          <cell r="E4076" t="str">
            <v>ARCATA</v>
          </cell>
        </row>
        <row r="4077">
          <cell r="C4077" t="str">
            <v>PAUL SWEET</v>
          </cell>
          <cell r="E4077" t="str">
            <v>ARCATA</v>
          </cell>
        </row>
        <row r="4078">
          <cell r="C4078" t="str">
            <v>PAUL SWEET</v>
          </cell>
          <cell r="E4078" t="str">
            <v>ARCATA</v>
          </cell>
        </row>
        <row r="4079">
          <cell r="C4079" t="str">
            <v>PAUL SWEET</v>
          </cell>
          <cell r="E4079" t="str">
            <v>ARCATA</v>
          </cell>
        </row>
        <row r="4080">
          <cell r="C4080" t="str">
            <v>CONTRA COSTA</v>
          </cell>
          <cell r="E4080" t="str">
            <v>ARCATA</v>
          </cell>
        </row>
        <row r="4081">
          <cell r="C4081" t="str">
            <v>MCFARLAND</v>
          </cell>
          <cell r="E4081" t="str">
            <v>ARCATA</v>
          </cell>
        </row>
        <row r="4082">
          <cell r="C4082" t="str">
            <v>MCFARLAND</v>
          </cell>
          <cell r="E4082" t="str">
            <v>ARCATA</v>
          </cell>
        </row>
        <row r="4083">
          <cell r="C4083" t="str">
            <v>ROUND MTN</v>
          </cell>
          <cell r="E4083" t="str">
            <v>ARCATA</v>
          </cell>
        </row>
        <row r="4084">
          <cell r="C4084" t="str">
            <v>ROUND MTN</v>
          </cell>
          <cell r="E4084" t="str">
            <v>ARCATA</v>
          </cell>
        </row>
        <row r="4085">
          <cell r="C4085" t="str">
            <v>CONTRA COSTA</v>
          </cell>
          <cell r="E4085" t="str">
            <v>ARCATA</v>
          </cell>
        </row>
        <row r="4086">
          <cell r="C4086" t="str">
            <v>CONTRA COSTA</v>
          </cell>
          <cell r="E4086" t="str">
            <v>ARCATA</v>
          </cell>
        </row>
        <row r="4087">
          <cell r="C4087" t="str">
            <v>CONTRA COSTA</v>
          </cell>
          <cell r="E4087" t="str">
            <v>ARCATA</v>
          </cell>
        </row>
        <row r="4088">
          <cell r="C4088" t="str">
            <v>FORT ORD</v>
          </cell>
          <cell r="E4088" t="str">
            <v>ARCATA</v>
          </cell>
        </row>
        <row r="4089">
          <cell r="C4089" t="str">
            <v>FORT ORD</v>
          </cell>
          <cell r="E4089" t="str">
            <v>ARCATA</v>
          </cell>
        </row>
        <row r="4090">
          <cell r="C4090" t="str">
            <v>FORT ORD</v>
          </cell>
          <cell r="E4090" t="str">
            <v>ARCATA</v>
          </cell>
        </row>
        <row r="4091">
          <cell r="C4091" t="str">
            <v>FORT ORD</v>
          </cell>
          <cell r="E4091" t="str">
            <v>ARCATA</v>
          </cell>
        </row>
        <row r="4092">
          <cell r="C4092" t="str">
            <v>FORT ORD</v>
          </cell>
          <cell r="E4092" t="str">
            <v>ARCATA</v>
          </cell>
        </row>
        <row r="4093">
          <cell r="C4093" t="str">
            <v>SANTA MARIA</v>
          </cell>
          <cell r="E4093" t="str">
            <v>HAMMONDS</v>
          </cell>
        </row>
        <row r="4094">
          <cell r="C4094" t="str">
            <v>SAN FRAN P(HUNTERS POINT)</v>
          </cell>
          <cell r="E4094" t="str">
            <v>HAMMONDS</v>
          </cell>
        </row>
        <row r="4095">
          <cell r="C4095" t="str">
            <v>SAN BENITO</v>
          </cell>
          <cell r="E4095" t="str">
            <v>HAMMONDS</v>
          </cell>
        </row>
        <row r="4096">
          <cell r="C4096" t="str">
            <v>CHICO A</v>
          </cell>
          <cell r="E4096" t="str">
            <v>HIGHLANDS</v>
          </cell>
        </row>
        <row r="4097">
          <cell r="C4097" t="str">
            <v>OAKLAND C (OAKLAND PP)</v>
          </cell>
          <cell r="E4097" t="str">
            <v>HIGHLANDS</v>
          </cell>
        </row>
        <row r="4098">
          <cell r="C4098" t="str">
            <v>OAKLAND C (OAKLAND PP)</v>
          </cell>
          <cell r="E4098" t="str">
            <v>HIGHLANDS</v>
          </cell>
        </row>
        <row r="4099">
          <cell r="C4099" t="str">
            <v>MOSHER</v>
          </cell>
          <cell r="E4099" t="str">
            <v>EAST GRAND</v>
          </cell>
        </row>
        <row r="4100">
          <cell r="C4100" t="str">
            <v>MOSHER</v>
          </cell>
          <cell r="E4100" t="str">
            <v>EAST GRAND</v>
          </cell>
        </row>
        <row r="4101">
          <cell r="C4101" t="str">
            <v>MOSHER</v>
          </cell>
          <cell r="E4101" t="str">
            <v>MIDDLETOWN</v>
          </cell>
        </row>
        <row r="4102">
          <cell r="C4102" t="str">
            <v>GUERNSEY</v>
          </cell>
          <cell r="E4102" t="str">
            <v>MIDDLETOWN</v>
          </cell>
        </row>
        <row r="4103">
          <cell r="C4103" t="str">
            <v>GUERNSEY</v>
          </cell>
          <cell r="E4103" t="str">
            <v>MIDDLETOWN</v>
          </cell>
        </row>
        <row r="4104">
          <cell r="C4104" t="str">
            <v>GUERNSEY</v>
          </cell>
          <cell r="E4104" t="str">
            <v>PINE GROVE</v>
          </cell>
        </row>
        <row r="4105">
          <cell r="C4105" t="str">
            <v>GUERNSEY</v>
          </cell>
          <cell r="E4105" t="str">
            <v>PINE GROVE</v>
          </cell>
        </row>
        <row r="4106">
          <cell r="C4106" t="str">
            <v>GUERNSEY</v>
          </cell>
          <cell r="E4106" t="str">
            <v>PINE GROVE</v>
          </cell>
        </row>
        <row r="4107">
          <cell r="C4107" t="str">
            <v>GUERNSEY</v>
          </cell>
          <cell r="E4107" t="str">
            <v>CHRISTIE</v>
          </cell>
        </row>
        <row r="4108">
          <cell r="C4108" t="str">
            <v>GUERNSEY</v>
          </cell>
          <cell r="E4108" t="str">
            <v>BAIR</v>
          </cell>
        </row>
        <row r="4109">
          <cell r="C4109" t="str">
            <v>GUERNSEY</v>
          </cell>
          <cell r="E4109" t="str">
            <v>CHRISTIE</v>
          </cell>
        </row>
        <row r="4110">
          <cell r="C4110" t="str">
            <v>MOSHER</v>
          </cell>
          <cell r="E4110" t="str">
            <v>BAIR</v>
          </cell>
        </row>
        <row r="4111">
          <cell r="C4111" t="str">
            <v>SAN FRAN X (MISSION)</v>
          </cell>
          <cell r="E4111" t="str">
            <v>BAIR</v>
          </cell>
        </row>
        <row r="4112">
          <cell r="C4112" t="str">
            <v>SAN FRAN X (MISSION)</v>
          </cell>
          <cell r="E4112" t="str">
            <v>BAIR</v>
          </cell>
        </row>
        <row r="4113">
          <cell r="C4113" t="str">
            <v>SAN FRAN X (MISSION)</v>
          </cell>
          <cell r="E4113" t="str">
            <v>BAIR</v>
          </cell>
        </row>
        <row r="4114">
          <cell r="C4114" t="str">
            <v>SAN FRAN X (MISSION)</v>
          </cell>
          <cell r="E4114" t="str">
            <v>BAIR</v>
          </cell>
        </row>
        <row r="4115">
          <cell r="C4115" t="str">
            <v>SAN FRAN X (MISSION)</v>
          </cell>
          <cell r="E4115" t="str">
            <v>BAIR</v>
          </cell>
        </row>
        <row r="4116">
          <cell r="C4116" t="str">
            <v>SAN FRAN X (MISSION)</v>
          </cell>
          <cell r="E4116" t="str">
            <v>BAIR</v>
          </cell>
        </row>
        <row r="4117">
          <cell r="C4117" t="str">
            <v>SAN FRAN X (MISSION)</v>
          </cell>
          <cell r="E4117" t="str">
            <v>BAIR</v>
          </cell>
        </row>
        <row r="4118">
          <cell r="C4118" t="str">
            <v>OROSI</v>
          </cell>
          <cell r="E4118" t="str">
            <v>BAIR</v>
          </cell>
        </row>
        <row r="4119">
          <cell r="C4119" t="str">
            <v>OROSI</v>
          </cell>
          <cell r="E4119" t="str">
            <v>BAIR</v>
          </cell>
        </row>
        <row r="4120">
          <cell r="C4120" t="str">
            <v>PUEBLO</v>
          </cell>
          <cell r="E4120" t="str">
            <v>BAIR</v>
          </cell>
        </row>
        <row r="4121">
          <cell r="C4121" t="str">
            <v>WOODACRE</v>
          </cell>
          <cell r="E4121" t="str">
            <v>CHRISTIE</v>
          </cell>
        </row>
        <row r="4122">
          <cell r="C4122" t="str">
            <v>WOODACRE</v>
          </cell>
          <cell r="E4122" t="str">
            <v>CHRISTIE</v>
          </cell>
        </row>
        <row r="4123">
          <cell r="C4123" t="str">
            <v>NORTH TOWER</v>
          </cell>
          <cell r="E4123" t="str">
            <v>CHRISTIE</v>
          </cell>
        </row>
        <row r="4124">
          <cell r="C4124" t="str">
            <v>NORTH TOWER</v>
          </cell>
          <cell r="E4124" t="str">
            <v>CHRISTIE</v>
          </cell>
        </row>
        <row r="4125">
          <cell r="C4125" t="str">
            <v>NORTH TOWER</v>
          </cell>
          <cell r="E4125" t="str">
            <v>CHRISTIE</v>
          </cell>
        </row>
        <row r="4126">
          <cell r="C4126" t="str">
            <v>NORTH TOWER</v>
          </cell>
          <cell r="E4126" t="str">
            <v>CHRISTIE</v>
          </cell>
        </row>
        <row r="4127">
          <cell r="C4127" t="str">
            <v>NORTH TOWER</v>
          </cell>
          <cell r="E4127" t="str">
            <v>CHRISTIE</v>
          </cell>
        </row>
        <row r="4128">
          <cell r="C4128" t="str">
            <v>NORTH TOWER</v>
          </cell>
          <cell r="E4128" t="str">
            <v>CHRISTIE</v>
          </cell>
        </row>
        <row r="4129">
          <cell r="C4129" t="str">
            <v>NORTH TOWER</v>
          </cell>
          <cell r="E4129" t="str">
            <v>CHRISTIE</v>
          </cell>
        </row>
        <row r="4130">
          <cell r="C4130" t="str">
            <v>NORTH TOWER</v>
          </cell>
          <cell r="E4130" t="str">
            <v>ZAMORA</v>
          </cell>
        </row>
        <row r="4131">
          <cell r="C4131" t="str">
            <v>NORTH TOWER</v>
          </cell>
          <cell r="E4131" t="str">
            <v>CHRISTIE</v>
          </cell>
        </row>
        <row r="4132">
          <cell r="C4132" t="str">
            <v>NORTH TOWER</v>
          </cell>
          <cell r="E4132" t="str">
            <v>BELMONT</v>
          </cell>
        </row>
        <row r="4133">
          <cell r="C4133" t="str">
            <v>LAKEVILLE</v>
          </cell>
          <cell r="E4133" t="str">
            <v>BELMONT</v>
          </cell>
        </row>
        <row r="4134">
          <cell r="C4134" t="str">
            <v>LAKEVILLE</v>
          </cell>
          <cell r="E4134" t="str">
            <v>BELMONT</v>
          </cell>
        </row>
        <row r="4135">
          <cell r="C4135" t="str">
            <v>BAKERSFIELD</v>
          </cell>
          <cell r="E4135" t="str">
            <v>TIDEWATER</v>
          </cell>
        </row>
        <row r="4136">
          <cell r="C4136" t="str">
            <v>BAKERSFIELD</v>
          </cell>
          <cell r="E4136" t="str">
            <v>TIDEWATER</v>
          </cell>
        </row>
        <row r="4137">
          <cell r="C4137" t="str">
            <v>BAKERSFIELD</v>
          </cell>
          <cell r="E4137" t="str">
            <v>TIDEWATER</v>
          </cell>
        </row>
        <row r="4138">
          <cell r="C4138" t="str">
            <v>MORMON</v>
          </cell>
          <cell r="E4138" t="str">
            <v>SAN RAMON</v>
          </cell>
        </row>
        <row r="4139">
          <cell r="C4139" t="str">
            <v>GATES</v>
          </cell>
          <cell r="E4139" t="str">
            <v>CARUTHERS</v>
          </cell>
        </row>
        <row r="4140">
          <cell r="C4140" t="str">
            <v>GATES</v>
          </cell>
          <cell r="E4140" t="str">
            <v>CURTIS</v>
          </cell>
        </row>
        <row r="4141">
          <cell r="C4141" t="str">
            <v>GATES</v>
          </cell>
          <cell r="E4141" t="str">
            <v>CURTIS</v>
          </cell>
        </row>
        <row r="4142">
          <cell r="C4142" t="str">
            <v>RIVERBANK</v>
          </cell>
          <cell r="E4142" t="str">
            <v>CURTIS</v>
          </cell>
        </row>
        <row r="4143">
          <cell r="C4143" t="str">
            <v>MADERA</v>
          </cell>
          <cell r="E4143" t="str">
            <v>CURTIS</v>
          </cell>
        </row>
        <row r="4144">
          <cell r="C4144" t="str">
            <v>EAST GRAND</v>
          </cell>
          <cell r="E4144" t="str">
            <v>CURTIS</v>
          </cell>
        </row>
        <row r="4145">
          <cell r="C4145" t="str">
            <v>MCFARLAND</v>
          </cell>
          <cell r="E4145" t="str">
            <v>CURTIS</v>
          </cell>
        </row>
        <row r="4146">
          <cell r="C4146" t="str">
            <v>MCFARLAND</v>
          </cell>
          <cell r="E4146" t="str">
            <v>CURTIS</v>
          </cell>
        </row>
        <row r="4147">
          <cell r="C4147" t="str">
            <v>MCFARLAND</v>
          </cell>
          <cell r="E4147" t="str">
            <v>RADUM</v>
          </cell>
        </row>
        <row r="4148">
          <cell r="C4148" t="str">
            <v>DIXON</v>
          </cell>
          <cell r="E4148" t="str">
            <v>RADUM</v>
          </cell>
        </row>
        <row r="4149">
          <cell r="C4149" t="str">
            <v>DIXON</v>
          </cell>
          <cell r="E4149" t="str">
            <v>RADUM</v>
          </cell>
        </row>
        <row r="4150">
          <cell r="C4150" t="str">
            <v>DIXON</v>
          </cell>
          <cell r="E4150" t="str">
            <v>WOODSIDE</v>
          </cell>
        </row>
        <row r="4151">
          <cell r="C4151" t="str">
            <v>CHOWCHILLA</v>
          </cell>
          <cell r="E4151" t="str">
            <v>WOODSIDE</v>
          </cell>
        </row>
        <row r="4152">
          <cell r="C4152" t="str">
            <v>DIXON</v>
          </cell>
          <cell r="E4152" t="str">
            <v>WOODSIDE</v>
          </cell>
        </row>
        <row r="4153">
          <cell r="C4153" t="str">
            <v>DIXON</v>
          </cell>
          <cell r="E4153" t="str">
            <v>WOODSIDE</v>
          </cell>
        </row>
        <row r="4154">
          <cell r="C4154" t="str">
            <v>LAWRENCE</v>
          </cell>
          <cell r="E4154" t="str">
            <v>WOODSIDE</v>
          </cell>
        </row>
        <row r="4155">
          <cell r="C4155" t="str">
            <v>EAST GRAND</v>
          </cell>
          <cell r="E4155" t="str">
            <v>WOODSIDE</v>
          </cell>
        </row>
        <row r="4156">
          <cell r="C4156" t="str">
            <v>EAST GRAND</v>
          </cell>
          <cell r="E4156" t="str">
            <v>WOODSIDE</v>
          </cell>
        </row>
        <row r="4157">
          <cell r="C4157" t="str">
            <v>EAST GRAND</v>
          </cell>
          <cell r="E4157" t="str">
            <v>WOODSIDE</v>
          </cell>
        </row>
        <row r="4158">
          <cell r="C4158" t="str">
            <v>EAST GRAND</v>
          </cell>
          <cell r="E4158" t="str">
            <v>CARUTHERS</v>
          </cell>
        </row>
        <row r="4159">
          <cell r="C4159" t="str">
            <v>LAKEVILLE</v>
          </cell>
          <cell r="E4159" t="str">
            <v>CARUTHERS</v>
          </cell>
        </row>
        <row r="4160">
          <cell r="C4160" t="str">
            <v>SAN BRUNO</v>
          </cell>
          <cell r="E4160" t="str">
            <v>CARUTHERS</v>
          </cell>
        </row>
        <row r="4161">
          <cell r="C4161" t="str">
            <v>DOLAN RD</v>
          </cell>
          <cell r="E4161" t="str">
            <v>STROUD</v>
          </cell>
        </row>
        <row r="4162">
          <cell r="C4162" t="str">
            <v>EL CAPITAN</v>
          </cell>
          <cell r="E4162" t="str">
            <v>STROUD</v>
          </cell>
        </row>
        <row r="4163">
          <cell r="C4163" t="str">
            <v>OREGON TRAIL</v>
          </cell>
          <cell r="E4163" t="str">
            <v>STROUD</v>
          </cell>
        </row>
        <row r="4164">
          <cell r="C4164" t="str">
            <v>OAKLAND D</v>
          </cell>
          <cell r="E4164" t="str">
            <v>STROUD</v>
          </cell>
        </row>
        <row r="4165">
          <cell r="C4165" t="str">
            <v>OAKLAND D</v>
          </cell>
          <cell r="E4165" t="str">
            <v>STROUD</v>
          </cell>
        </row>
        <row r="4166">
          <cell r="C4166" t="str">
            <v>OAKLAND D</v>
          </cell>
          <cell r="E4166" t="str">
            <v>STROUD</v>
          </cell>
        </row>
        <row r="4167">
          <cell r="C4167" t="str">
            <v>OAKLAND D</v>
          </cell>
          <cell r="E4167" t="str">
            <v>STROUD</v>
          </cell>
        </row>
        <row r="4168">
          <cell r="C4168" t="str">
            <v>OAKLAND D</v>
          </cell>
          <cell r="E4168" t="str">
            <v>STROUD</v>
          </cell>
        </row>
        <row r="4169">
          <cell r="C4169" t="str">
            <v>OAKLAND D</v>
          </cell>
          <cell r="E4169" t="str">
            <v>STROUD</v>
          </cell>
        </row>
        <row r="4170">
          <cell r="C4170" t="str">
            <v>OAKLAND D</v>
          </cell>
          <cell r="E4170" t="str">
            <v>STROUD</v>
          </cell>
        </row>
        <row r="4171">
          <cell r="C4171" t="str">
            <v>OAKLAND D</v>
          </cell>
          <cell r="E4171" t="str">
            <v>STROUD</v>
          </cell>
        </row>
        <row r="4172">
          <cell r="C4172" t="str">
            <v>OAKLAND D</v>
          </cell>
          <cell r="E4172" t="str">
            <v>STROUD</v>
          </cell>
        </row>
        <row r="4173">
          <cell r="C4173" t="str">
            <v>OAKLAND D</v>
          </cell>
          <cell r="E4173" t="str">
            <v>STROUD</v>
          </cell>
        </row>
        <row r="4174">
          <cell r="C4174" t="str">
            <v>OAKLAND D</v>
          </cell>
          <cell r="E4174" t="str">
            <v>STROUD</v>
          </cell>
        </row>
        <row r="4175">
          <cell r="C4175" t="str">
            <v>OAKLAND D</v>
          </cell>
          <cell r="E4175" t="str">
            <v>STROUD</v>
          </cell>
        </row>
        <row r="4176">
          <cell r="C4176" t="str">
            <v>OAKLAND D</v>
          </cell>
          <cell r="E4176" t="str">
            <v>STROUD</v>
          </cell>
        </row>
        <row r="4177">
          <cell r="C4177" t="str">
            <v>OAKLAND D</v>
          </cell>
          <cell r="E4177" t="str">
            <v>STROUD</v>
          </cell>
        </row>
        <row r="4178">
          <cell r="C4178" t="str">
            <v>OAKLAND D</v>
          </cell>
          <cell r="E4178" t="str">
            <v>STROUD</v>
          </cell>
        </row>
        <row r="4179">
          <cell r="C4179" t="str">
            <v>BONITA</v>
          </cell>
          <cell r="E4179" t="str">
            <v>STROUD</v>
          </cell>
        </row>
        <row r="4180">
          <cell r="C4180" t="str">
            <v>DALY CITY</v>
          </cell>
          <cell r="E4180" t="str">
            <v>STROUD</v>
          </cell>
        </row>
        <row r="4181">
          <cell r="C4181" t="str">
            <v>DALY CITY</v>
          </cell>
          <cell r="E4181" t="str">
            <v>STROUD</v>
          </cell>
        </row>
        <row r="4182">
          <cell r="C4182" t="str">
            <v>DALY CITY</v>
          </cell>
          <cell r="E4182" t="str">
            <v>STROUD</v>
          </cell>
        </row>
        <row r="4183">
          <cell r="C4183" t="str">
            <v>DALY CITY</v>
          </cell>
          <cell r="E4183" t="str">
            <v>STROUD</v>
          </cell>
        </row>
        <row r="4184">
          <cell r="C4184" t="str">
            <v>DALY CITY</v>
          </cell>
          <cell r="E4184" t="str">
            <v>STROUD</v>
          </cell>
        </row>
        <row r="4185">
          <cell r="C4185" t="str">
            <v>DALY CITY</v>
          </cell>
          <cell r="E4185" t="str">
            <v>CASSIDY</v>
          </cell>
        </row>
        <row r="4186">
          <cell r="C4186" t="str">
            <v>DALY CITY</v>
          </cell>
          <cell r="E4186" t="str">
            <v>CASSIDY</v>
          </cell>
        </row>
        <row r="4187">
          <cell r="C4187" t="str">
            <v>DALY CITY</v>
          </cell>
          <cell r="E4187" t="str">
            <v>CASSIDY</v>
          </cell>
        </row>
        <row r="4188">
          <cell r="C4188" t="str">
            <v>DALY CITY</v>
          </cell>
          <cell r="E4188" t="str">
            <v>CASSIDY</v>
          </cell>
        </row>
        <row r="4189">
          <cell r="C4189" t="str">
            <v>DALY CITY</v>
          </cell>
          <cell r="E4189" t="str">
            <v>CASSIDY</v>
          </cell>
        </row>
        <row r="4190">
          <cell r="C4190" t="str">
            <v>DALY CITY</v>
          </cell>
          <cell r="E4190" t="str">
            <v>CASSIDY</v>
          </cell>
        </row>
        <row r="4191">
          <cell r="C4191" t="str">
            <v>DALY CITY</v>
          </cell>
          <cell r="E4191" t="str">
            <v>CASSIDY</v>
          </cell>
        </row>
        <row r="4192">
          <cell r="C4192" t="str">
            <v>DALY CITY</v>
          </cell>
          <cell r="E4192" t="str">
            <v>CASSIDY</v>
          </cell>
        </row>
        <row r="4193">
          <cell r="C4193" t="str">
            <v>DALY CITY</v>
          </cell>
          <cell r="E4193" t="str">
            <v>CASSIDY</v>
          </cell>
        </row>
        <row r="4194">
          <cell r="C4194" t="str">
            <v>DALY CITY</v>
          </cell>
          <cell r="E4194" t="str">
            <v>CASSIDY</v>
          </cell>
        </row>
        <row r="4195">
          <cell r="C4195" t="str">
            <v>DALY CITY</v>
          </cell>
          <cell r="E4195" t="str">
            <v>CASSIDY</v>
          </cell>
        </row>
        <row r="4196">
          <cell r="C4196" t="str">
            <v>DALY CITY</v>
          </cell>
          <cell r="E4196" t="str">
            <v>CASSIDY</v>
          </cell>
        </row>
        <row r="4197">
          <cell r="C4197" t="str">
            <v>DALY CITY</v>
          </cell>
          <cell r="E4197" t="str">
            <v>EASTSHORE</v>
          </cell>
        </row>
        <row r="4198">
          <cell r="C4198" t="str">
            <v>SAN BRUNO</v>
          </cell>
          <cell r="E4198" t="str">
            <v>SAN JUSTO</v>
          </cell>
        </row>
        <row r="4199">
          <cell r="C4199" t="str">
            <v>ELECTRA</v>
          </cell>
          <cell r="E4199" t="str">
            <v>SAN JUSTO</v>
          </cell>
        </row>
        <row r="4200">
          <cell r="C4200" t="str">
            <v>SMYRNA</v>
          </cell>
          <cell r="E4200" t="str">
            <v>SAN JUSTO</v>
          </cell>
        </row>
        <row r="4201">
          <cell r="C4201" t="str">
            <v>SMYRNA</v>
          </cell>
          <cell r="E4201" t="str">
            <v>SAN JUSTO</v>
          </cell>
        </row>
        <row r="4202">
          <cell r="C4202" t="str">
            <v>SMYRNA</v>
          </cell>
          <cell r="E4202" t="str">
            <v>SAN JUSTO</v>
          </cell>
        </row>
        <row r="4203">
          <cell r="C4203" t="str">
            <v>VACAVILLE</v>
          </cell>
          <cell r="E4203" t="str">
            <v>SAN JUSTO</v>
          </cell>
        </row>
        <row r="4204">
          <cell r="C4204" t="str">
            <v>TEJON</v>
          </cell>
          <cell r="E4204" t="str">
            <v>TRES PINOS</v>
          </cell>
        </row>
        <row r="4205">
          <cell r="C4205" t="str">
            <v>TEJON</v>
          </cell>
          <cell r="E4205" t="str">
            <v>TRES PINOS</v>
          </cell>
        </row>
        <row r="4206">
          <cell r="C4206" t="str">
            <v>TEJON</v>
          </cell>
          <cell r="E4206" t="str">
            <v>TRES PINOS</v>
          </cell>
        </row>
        <row r="4207">
          <cell r="C4207" t="str">
            <v>NEWARK</v>
          </cell>
          <cell r="E4207" t="str">
            <v>TRES PINOS</v>
          </cell>
        </row>
        <row r="4208">
          <cell r="C4208" t="str">
            <v>NEWARK</v>
          </cell>
          <cell r="E4208" t="str">
            <v>TRES PINOS</v>
          </cell>
        </row>
        <row r="4209">
          <cell r="C4209" t="str">
            <v>NEWARK</v>
          </cell>
          <cell r="E4209" t="str">
            <v>TRES PINOS</v>
          </cell>
        </row>
        <row r="4210">
          <cell r="C4210" t="str">
            <v>NEWARK</v>
          </cell>
          <cell r="E4210" t="str">
            <v>LAURELES</v>
          </cell>
        </row>
        <row r="4211">
          <cell r="C4211" t="str">
            <v>NEWARK</v>
          </cell>
          <cell r="E4211" t="str">
            <v>LAURELES</v>
          </cell>
        </row>
        <row r="4212">
          <cell r="C4212" t="str">
            <v>NEWARK</v>
          </cell>
          <cell r="E4212" t="str">
            <v>LAURELES</v>
          </cell>
        </row>
        <row r="4213">
          <cell r="C4213" t="str">
            <v>NEWARK</v>
          </cell>
          <cell r="E4213" t="str">
            <v>LAURELES</v>
          </cell>
        </row>
        <row r="4214">
          <cell r="C4214" t="str">
            <v>NEWARK</v>
          </cell>
          <cell r="E4214" t="str">
            <v>LAURELES</v>
          </cell>
        </row>
        <row r="4215">
          <cell r="C4215" t="str">
            <v>CLOVERDALE</v>
          </cell>
          <cell r="E4215" t="str">
            <v>LAURELES</v>
          </cell>
        </row>
        <row r="4216">
          <cell r="C4216" t="str">
            <v>SALINAS</v>
          </cell>
          <cell r="E4216" t="str">
            <v>LAURELES</v>
          </cell>
        </row>
        <row r="4217">
          <cell r="C4217" t="str">
            <v>MIDWAY</v>
          </cell>
          <cell r="E4217" t="str">
            <v>LAURELES</v>
          </cell>
        </row>
        <row r="4218">
          <cell r="C4218" t="str">
            <v>MIDWAY</v>
          </cell>
          <cell r="E4218" t="str">
            <v>CASTROVILLE</v>
          </cell>
        </row>
        <row r="4219">
          <cell r="C4219" t="str">
            <v>SAN BRUNO</v>
          </cell>
          <cell r="E4219" t="str">
            <v>CASTROVILLE</v>
          </cell>
        </row>
        <row r="4220">
          <cell r="C4220" t="str">
            <v>SALINAS</v>
          </cell>
          <cell r="E4220" t="str">
            <v>CASTROVILLE</v>
          </cell>
        </row>
        <row r="4221">
          <cell r="C4221" t="str">
            <v>SALINAS</v>
          </cell>
          <cell r="E4221" t="str">
            <v>CASTROVILLE</v>
          </cell>
        </row>
        <row r="4222">
          <cell r="C4222" t="str">
            <v>RICHMOND R</v>
          </cell>
          <cell r="E4222" t="str">
            <v>CASTROVILLE</v>
          </cell>
        </row>
        <row r="4223">
          <cell r="C4223" t="str">
            <v>RICHMOND R</v>
          </cell>
          <cell r="E4223" t="str">
            <v>CASTROVILLE</v>
          </cell>
        </row>
        <row r="4224">
          <cell r="C4224" t="str">
            <v>RICHMOND R</v>
          </cell>
          <cell r="E4224" t="str">
            <v>CASTROVILLE</v>
          </cell>
        </row>
        <row r="4225">
          <cell r="C4225" t="str">
            <v>RICHMOND R</v>
          </cell>
          <cell r="E4225" t="str">
            <v>CASTROVILLE</v>
          </cell>
        </row>
        <row r="4226">
          <cell r="C4226" t="str">
            <v>RICHMOND R</v>
          </cell>
          <cell r="E4226" t="str">
            <v>CASTROVILLE</v>
          </cell>
        </row>
        <row r="4227">
          <cell r="C4227" t="str">
            <v>RICHMOND R</v>
          </cell>
          <cell r="E4227" t="str">
            <v>CASTROVILLE</v>
          </cell>
        </row>
        <row r="4228">
          <cell r="C4228" t="str">
            <v>RICHMOND R</v>
          </cell>
          <cell r="E4228" t="str">
            <v>PRUNEDALE</v>
          </cell>
        </row>
        <row r="4229">
          <cell r="C4229" t="str">
            <v>RICHMOND R</v>
          </cell>
          <cell r="E4229" t="str">
            <v>PRUNEDALE</v>
          </cell>
        </row>
        <row r="4230">
          <cell r="C4230" t="str">
            <v>RICHMOND R</v>
          </cell>
          <cell r="E4230" t="str">
            <v>PRUNEDALE</v>
          </cell>
        </row>
        <row r="4231">
          <cell r="C4231" t="str">
            <v>RICHMOND R</v>
          </cell>
          <cell r="E4231" t="str">
            <v>PRUNEDALE</v>
          </cell>
        </row>
        <row r="4232">
          <cell r="C4232" t="str">
            <v>RICHMOND R</v>
          </cell>
          <cell r="E4232" t="str">
            <v>PRUNEDALE</v>
          </cell>
        </row>
        <row r="4233">
          <cell r="C4233" t="str">
            <v>RICHMOND R</v>
          </cell>
          <cell r="E4233" t="str">
            <v>PRUNEDALE</v>
          </cell>
        </row>
        <row r="4234">
          <cell r="C4234" t="str">
            <v>RICHMOND R</v>
          </cell>
          <cell r="E4234" t="str">
            <v>PRUNEDALE</v>
          </cell>
        </row>
        <row r="4235">
          <cell r="C4235" t="str">
            <v>RICHMOND R</v>
          </cell>
          <cell r="E4235" t="str">
            <v>PRUNEDALE</v>
          </cell>
        </row>
        <row r="4236">
          <cell r="C4236" t="str">
            <v>RICHMOND R</v>
          </cell>
          <cell r="E4236" t="str">
            <v>PRUNEDALE</v>
          </cell>
        </row>
        <row r="4237">
          <cell r="C4237" t="str">
            <v>EUREKA A</v>
          </cell>
          <cell r="E4237" t="str">
            <v>WATSONVILLE</v>
          </cell>
        </row>
        <row r="4238">
          <cell r="C4238" t="str">
            <v>RICHMOND R</v>
          </cell>
          <cell r="E4238" t="str">
            <v>WATSONVILLE</v>
          </cell>
        </row>
        <row r="4239">
          <cell r="C4239" t="str">
            <v>RICHMOND R</v>
          </cell>
          <cell r="E4239" t="str">
            <v>WATSONVILLE</v>
          </cell>
        </row>
        <row r="4240">
          <cell r="C4240" t="str">
            <v>RICHMOND R</v>
          </cell>
          <cell r="E4240" t="str">
            <v>WATSONVILLE</v>
          </cell>
        </row>
        <row r="4241">
          <cell r="C4241" t="str">
            <v>RICHMOND R</v>
          </cell>
          <cell r="E4241" t="str">
            <v>WATSONVILLE</v>
          </cell>
        </row>
        <row r="4242">
          <cell r="C4242" t="str">
            <v>RICHMOND R</v>
          </cell>
          <cell r="E4242" t="str">
            <v>WATSONVILLE</v>
          </cell>
        </row>
        <row r="4243">
          <cell r="C4243" t="str">
            <v>RICHMOND R</v>
          </cell>
          <cell r="E4243" t="str">
            <v>WATSONVILLE</v>
          </cell>
        </row>
        <row r="4244">
          <cell r="C4244" t="str">
            <v>RICHMOND R</v>
          </cell>
          <cell r="E4244" t="str">
            <v>WATSONVILLE</v>
          </cell>
        </row>
        <row r="4245">
          <cell r="C4245" t="str">
            <v>RICHMOND R</v>
          </cell>
          <cell r="E4245" t="str">
            <v>WATSONVILLE</v>
          </cell>
        </row>
        <row r="4246">
          <cell r="C4246" t="str">
            <v>RICHMOND R</v>
          </cell>
          <cell r="E4246" t="str">
            <v>WATSONVILLE</v>
          </cell>
        </row>
        <row r="4247">
          <cell r="C4247" t="str">
            <v>RICHMOND R</v>
          </cell>
          <cell r="E4247" t="str">
            <v>WATSONVILLE</v>
          </cell>
        </row>
        <row r="4248">
          <cell r="C4248" t="str">
            <v>RICHMOND R</v>
          </cell>
          <cell r="E4248" t="str">
            <v>WATSONVILLE</v>
          </cell>
        </row>
        <row r="4249">
          <cell r="C4249" t="str">
            <v>RICHMOND R</v>
          </cell>
          <cell r="E4249" t="str">
            <v>WATSONVILLE</v>
          </cell>
        </row>
        <row r="4250">
          <cell r="C4250" t="str">
            <v>RICHMOND R</v>
          </cell>
          <cell r="E4250" t="str">
            <v>WATSONVILLE</v>
          </cell>
        </row>
        <row r="4251">
          <cell r="C4251" t="str">
            <v>RICHMOND R</v>
          </cell>
          <cell r="E4251" t="str">
            <v>WATSONVILLE</v>
          </cell>
        </row>
        <row r="4252">
          <cell r="C4252" t="str">
            <v>RICHMOND R</v>
          </cell>
          <cell r="E4252" t="str">
            <v>WATSONVILLE</v>
          </cell>
        </row>
        <row r="4253">
          <cell r="C4253" t="str">
            <v>RICHMOND R</v>
          </cell>
          <cell r="E4253" t="str">
            <v>BIG BASIN</v>
          </cell>
        </row>
        <row r="4254">
          <cell r="C4254" t="str">
            <v>RICHMOND R</v>
          </cell>
          <cell r="E4254" t="str">
            <v>DINUBA</v>
          </cell>
        </row>
        <row r="4255">
          <cell r="C4255" t="str">
            <v>ROSSMOOR</v>
          </cell>
          <cell r="E4255" t="str">
            <v>KIRKER</v>
          </cell>
        </row>
        <row r="4256">
          <cell r="C4256" t="str">
            <v>MARYSVILLE</v>
          </cell>
          <cell r="E4256" t="str">
            <v>KIRKER</v>
          </cell>
        </row>
        <row r="4257">
          <cell r="C4257" t="str">
            <v>MARYSVILLE</v>
          </cell>
          <cell r="E4257" t="str">
            <v>KIRKER</v>
          </cell>
        </row>
        <row r="4258">
          <cell r="C4258" t="str">
            <v>PAUL SWEET</v>
          </cell>
          <cell r="E4258" t="str">
            <v>KIRKER</v>
          </cell>
        </row>
        <row r="4259">
          <cell r="C4259" t="str">
            <v>RIO DELL</v>
          </cell>
          <cell r="E4259" t="str">
            <v>BIG BASIN</v>
          </cell>
        </row>
        <row r="4260">
          <cell r="C4260" t="str">
            <v>RIO DELL</v>
          </cell>
          <cell r="E4260" t="str">
            <v>BIG BASIN</v>
          </cell>
        </row>
        <row r="4261">
          <cell r="C4261" t="str">
            <v>PETALUMA C</v>
          </cell>
          <cell r="E4261" t="str">
            <v>BIG BASIN</v>
          </cell>
        </row>
        <row r="4262">
          <cell r="C4262" t="str">
            <v>RICHMOND R</v>
          </cell>
          <cell r="E4262" t="str">
            <v>BIG BASIN</v>
          </cell>
        </row>
        <row r="4263">
          <cell r="C4263" t="str">
            <v>RICHMOND R</v>
          </cell>
          <cell r="E4263" t="str">
            <v>INDUSTRIAL ACRES</v>
          </cell>
        </row>
        <row r="4264">
          <cell r="C4264" t="str">
            <v>MIDWAY</v>
          </cell>
          <cell r="E4264" t="str">
            <v>INDUSTRIAL ACRES</v>
          </cell>
        </row>
        <row r="4265">
          <cell r="C4265" t="str">
            <v>GOLDTREE</v>
          </cell>
          <cell r="E4265" t="str">
            <v>INDUSTRIAL ACRES</v>
          </cell>
        </row>
        <row r="4266">
          <cell r="C4266" t="str">
            <v>LUCERNE</v>
          </cell>
          <cell r="E4266" t="str">
            <v>INDUSTRIAL ACRES</v>
          </cell>
        </row>
        <row r="4267">
          <cell r="C4267" t="str">
            <v>IGNACIO</v>
          </cell>
          <cell r="E4267" t="str">
            <v>INDUSTRIAL ACRES</v>
          </cell>
        </row>
        <row r="4268">
          <cell r="C4268" t="str">
            <v>MEADOW LANE</v>
          </cell>
          <cell r="E4268" t="str">
            <v>INDUSTRIAL ACRES</v>
          </cell>
        </row>
        <row r="4269">
          <cell r="C4269" t="str">
            <v>EL PATIO</v>
          </cell>
          <cell r="E4269" t="str">
            <v>GABILAN</v>
          </cell>
        </row>
        <row r="4270">
          <cell r="C4270" t="str">
            <v>EL PATIO</v>
          </cell>
          <cell r="E4270" t="str">
            <v>GABILAN</v>
          </cell>
        </row>
        <row r="4271">
          <cell r="C4271" t="str">
            <v>EL PATIO</v>
          </cell>
          <cell r="E4271" t="str">
            <v>GABILAN</v>
          </cell>
        </row>
        <row r="4272">
          <cell r="C4272" t="str">
            <v>EL PATIO</v>
          </cell>
          <cell r="E4272" t="str">
            <v>GABILAN</v>
          </cell>
        </row>
        <row r="4273">
          <cell r="C4273" t="str">
            <v>EL PATIO</v>
          </cell>
          <cell r="E4273" t="str">
            <v>GABILAN</v>
          </cell>
        </row>
        <row r="4274">
          <cell r="C4274" t="str">
            <v>FORT BRAGG A</v>
          </cell>
          <cell r="E4274" t="str">
            <v>GABILAN</v>
          </cell>
        </row>
        <row r="4275">
          <cell r="C4275" t="str">
            <v>RICHMOND R</v>
          </cell>
          <cell r="E4275" t="str">
            <v>SALINAS</v>
          </cell>
        </row>
        <row r="4276">
          <cell r="C4276" t="str">
            <v>RICHMOND R</v>
          </cell>
          <cell r="E4276" t="str">
            <v>SALINAS</v>
          </cell>
        </row>
        <row r="4277">
          <cell r="C4277" t="str">
            <v>KINGSBURG</v>
          </cell>
          <cell r="E4277" t="str">
            <v>SALINAS</v>
          </cell>
        </row>
        <row r="4278">
          <cell r="C4278" t="str">
            <v>UPPER LAKE</v>
          </cell>
          <cell r="E4278" t="str">
            <v>SALINAS</v>
          </cell>
        </row>
        <row r="4279">
          <cell r="C4279" t="str">
            <v>MIRABEL</v>
          </cell>
          <cell r="E4279" t="str">
            <v>SALINAS</v>
          </cell>
        </row>
        <row r="4280">
          <cell r="C4280" t="str">
            <v>MENDOTA</v>
          </cell>
          <cell r="E4280" t="str">
            <v>SALINAS</v>
          </cell>
        </row>
        <row r="4281">
          <cell r="C4281" t="str">
            <v>MENDOTA</v>
          </cell>
          <cell r="E4281" t="str">
            <v>SALINAS</v>
          </cell>
        </row>
        <row r="4282">
          <cell r="C4282" t="str">
            <v>FULTON</v>
          </cell>
          <cell r="E4282" t="str">
            <v>ARANA</v>
          </cell>
        </row>
        <row r="4283">
          <cell r="C4283" t="str">
            <v>FULTON</v>
          </cell>
          <cell r="E4283" t="str">
            <v>ARANA</v>
          </cell>
        </row>
        <row r="4284">
          <cell r="C4284" t="str">
            <v>FULTON</v>
          </cell>
          <cell r="E4284" t="str">
            <v>ARANA</v>
          </cell>
        </row>
        <row r="4285">
          <cell r="C4285" t="str">
            <v>FULTON</v>
          </cell>
          <cell r="E4285" t="str">
            <v>ARANA</v>
          </cell>
        </row>
        <row r="4286">
          <cell r="C4286" t="str">
            <v>FULTON</v>
          </cell>
          <cell r="E4286" t="str">
            <v>ARANA</v>
          </cell>
        </row>
        <row r="4287">
          <cell r="C4287" t="str">
            <v>FULTON</v>
          </cell>
          <cell r="E4287" t="e">
            <v>#VALUE!</v>
          </cell>
        </row>
        <row r="4288">
          <cell r="C4288" t="str">
            <v>FULTON</v>
          </cell>
          <cell r="E4288" t="e">
            <v>#VALUE!</v>
          </cell>
        </row>
        <row r="4289">
          <cell r="C4289" t="str">
            <v>FULTON</v>
          </cell>
          <cell r="E4289" t="e">
            <v>#VALUE!</v>
          </cell>
        </row>
        <row r="4290">
          <cell r="C4290" t="str">
            <v>WHISMAN</v>
          </cell>
          <cell r="E4290" t="e">
            <v>#VALUE!</v>
          </cell>
        </row>
        <row r="4291">
          <cell r="C4291" t="str">
            <v>BUENA VISTA</v>
          </cell>
          <cell r="E4291" t="e">
            <v>#VALUE!</v>
          </cell>
        </row>
        <row r="4292">
          <cell r="C4292" t="str">
            <v>DINUBA</v>
          </cell>
          <cell r="E4292" t="e">
            <v>#VALUE!</v>
          </cell>
        </row>
        <row r="4293">
          <cell r="C4293" t="str">
            <v>DINUBA</v>
          </cell>
          <cell r="E4293" t="str">
            <v>SOQUEL</v>
          </cell>
        </row>
        <row r="4294">
          <cell r="C4294" t="str">
            <v>WEEDPATCH</v>
          </cell>
          <cell r="E4294" t="str">
            <v>SOQUEL</v>
          </cell>
        </row>
        <row r="4295">
          <cell r="C4295" t="str">
            <v>MIRABEL</v>
          </cell>
          <cell r="E4295" t="str">
            <v>SOQUEL</v>
          </cell>
        </row>
        <row r="4296">
          <cell r="C4296" t="str">
            <v>FULTON</v>
          </cell>
          <cell r="E4296" t="str">
            <v>SOQUEL</v>
          </cell>
        </row>
        <row r="4297">
          <cell r="C4297" t="str">
            <v>FULTON</v>
          </cell>
          <cell r="E4297" t="str">
            <v>SOQUEL</v>
          </cell>
        </row>
        <row r="4298">
          <cell r="C4298" t="str">
            <v>FULTON</v>
          </cell>
          <cell r="E4298" t="str">
            <v>SOQUEL</v>
          </cell>
        </row>
        <row r="4299">
          <cell r="C4299" t="str">
            <v>FULTON</v>
          </cell>
          <cell r="E4299" t="str">
            <v>PAUL SWEET</v>
          </cell>
        </row>
        <row r="4300">
          <cell r="C4300" t="str">
            <v>FULTON</v>
          </cell>
          <cell r="E4300" t="str">
            <v>PAUL SWEET</v>
          </cell>
        </row>
        <row r="4301">
          <cell r="C4301" t="str">
            <v>FULTON</v>
          </cell>
          <cell r="E4301" t="str">
            <v>PAUL SWEET</v>
          </cell>
        </row>
        <row r="4302">
          <cell r="C4302" t="str">
            <v>FULTON</v>
          </cell>
          <cell r="E4302" t="str">
            <v>PAUL SWEET</v>
          </cell>
        </row>
        <row r="4303">
          <cell r="C4303" t="str">
            <v>FULTON</v>
          </cell>
          <cell r="E4303" t="str">
            <v>PAUL SWEET</v>
          </cell>
        </row>
        <row r="4304">
          <cell r="C4304" t="str">
            <v>SWIFT</v>
          </cell>
          <cell r="E4304" t="str">
            <v>PAUL SWEET</v>
          </cell>
        </row>
        <row r="4305">
          <cell r="C4305" t="str">
            <v>CRESSEY</v>
          </cell>
          <cell r="E4305" t="str">
            <v>PAUL SWEET</v>
          </cell>
        </row>
        <row r="4306">
          <cell r="C4306" t="str">
            <v>ASHLAN AVE</v>
          </cell>
          <cell r="E4306" t="str">
            <v>PAUL SWEET</v>
          </cell>
        </row>
        <row r="4307">
          <cell r="C4307" t="str">
            <v>SAN FRAN Y (LARKIN)</v>
          </cell>
          <cell r="E4307" t="str">
            <v>PAUL SWEET</v>
          </cell>
        </row>
        <row r="4308">
          <cell r="C4308" t="str">
            <v>SAN FRAN Y (LARKIN)</v>
          </cell>
          <cell r="E4308" t="str">
            <v>PAUL SWEET</v>
          </cell>
        </row>
        <row r="4309">
          <cell r="C4309" t="str">
            <v>SAN FRAN Y (LARKIN)</v>
          </cell>
          <cell r="E4309" t="str">
            <v>PAUL SWEET</v>
          </cell>
        </row>
        <row r="4310">
          <cell r="C4310" t="str">
            <v>SAN FRAN Y (LARKIN)</v>
          </cell>
          <cell r="E4310" t="str">
            <v>PAUL SWEET</v>
          </cell>
        </row>
        <row r="4311">
          <cell r="C4311" t="str">
            <v>SAN FRAN Y (LARKIN)</v>
          </cell>
          <cell r="E4311" t="str">
            <v>PAUL SWEET</v>
          </cell>
        </row>
        <row r="4312">
          <cell r="C4312" t="str">
            <v>SAN FRAN Y (LARKIN)</v>
          </cell>
          <cell r="E4312" t="str">
            <v>PAUL SWEET</v>
          </cell>
        </row>
        <row r="4313">
          <cell r="C4313" t="str">
            <v>EAST NICOLAUS</v>
          </cell>
          <cell r="E4313" t="str">
            <v>PAUL SWEET</v>
          </cell>
        </row>
        <row r="4314">
          <cell r="C4314" t="str">
            <v>EAST NICOLAUS</v>
          </cell>
          <cell r="E4314" t="str">
            <v>PAUL SWEET</v>
          </cell>
        </row>
        <row r="4315">
          <cell r="C4315" t="str">
            <v>EAST NICOLAUS</v>
          </cell>
          <cell r="E4315" t="str">
            <v>PAUL SWEET</v>
          </cell>
        </row>
        <row r="4316">
          <cell r="C4316" t="str">
            <v>FORT BRAGG A</v>
          </cell>
          <cell r="E4316" t="str">
            <v>PAUL SWEET</v>
          </cell>
        </row>
        <row r="4317">
          <cell r="C4317" t="str">
            <v>DINUBA</v>
          </cell>
          <cell r="E4317" t="str">
            <v>PAUL SWEET</v>
          </cell>
        </row>
        <row r="4318">
          <cell r="C4318" t="str">
            <v>DALY CITY</v>
          </cell>
          <cell r="E4318" t="str">
            <v>PAUL SWEET</v>
          </cell>
        </row>
        <row r="4319">
          <cell r="C4319" t="str">
            <v>ANITA</v>
          </cell>
          <cell r="E4319" t="str">
            <v>PAUL SWEET</v>
          </cell>
        </row>
        <row r="4320">
          <cell r="C4320" t="str">
            <v>ANITA</v>
          </cell>
          <cell r="E4320" t="str">
            <v>PAUL SWEET</v>
          </cell>
        </row>
        <row r="4321">
          <cell r="C4321" t="str">
            <v>ANITA</v>
          </cell>
          <cell r="E4321" t="str">
            <v>PAUL SWEET</v>
          </cell>
        </row>
        <row r="4322">
          <cell r="C4322" t="str">
            <v>STOCKDALE</v>
          </cell>
          <cell r="E4322" t="str">
            <v>PAUL SWEET</v>
          </cell>
        </row>
        <row r="4323">
          <cell r="C4323" t="str">
            <v>CONTRA COSTA</v>
          </cell>
          <cell r="E4323" t="str">
            <v>PAUL SWEET</v>
          </cell>
        </row>
        <row r="4324">
          <cell r="C4324" t="str">
            <v>NORTH TOWER</v>
          </cell>
          <cell r="E4324" t="str">
            <v>PAUL SWEET</v>
          </cell>
        </row>
        <row r="4325">
          <cell r="C4325" t="str">
            <v>EEL RIVER</v>
          </cell>
          <cell r="E4325" t="str">
            <v>PAUL SWEET</v>
          </cell>
        </row>
        <row r="4326">
          <cell r="C4326" t="str">
            <v>DAIRYLAND</v>
          </cell>
          <cell r="E4326" t="str">
            <v>PAUL SWEET</v>
          </cell>
        </row>
        <row r="4327">
          <cell r="C4327" t="str">
            <v>DAIRYLAND</v>
          </cell>
          <cell r="E4327" t="str">
            <v>PAUL SWEET</v>
          </cell>
        </row>
        <row r="4328">
          <cell r="C4328" t="str">
            <v>DAIRYLAND</v>
          </cell>
          <cell r="E4328" t="str">
            <v>PAUL SWEET</v>
          </cell>
        </row>
        <row r="4329">
          <cell r="C4329" t="str">
            <v>MALAGA</v>
          </cell>
          <cell r="E4329" t="str">
            <v>PAUL SWEET</v>
          </cell>
        </row>
        <row r="4330">
          <cell r="C4330" t="str">
            <v>RICHMOND R</v>
          </cell>
          <cell r="E4330" t="str">
            <v>HOLLISTER</v>
          </cell>
        </row>
        <row r="4331">
          <cell r="C4331" t="str">
            <v>RICHMOND R</v>
          </cell>
          <cell r="E4331" t="str">
            <v>HOLLISTER</v>
          </cell>
        </row>
        <row r="4332">
          <cell r="C4332" t="str">
            <v>RICHMOND R</v>
          </cell>
          <cell r="E4332" t="str">
            <v>HOLLISTER</v>
          </cell>
        </row>
        <row r="4333">
          <cell r="C4333" t="str">
            <v>SANTA YNEZ</v>
          </cell>
          <cell r="E4333" t="str">
            <v>HOLLISTER</v>
          </cell>
        </row>
        <row r="4334">
          <cell r="C4334" t="str">
            <v>SANTA YNEZ</v>
          </cell>
          <cell r="E4334" t="str">
            <v>HOLLISTER</v>
          </cell>
        </row>
        <row r="4335">
          <cell r="C4335" t="str">
            <v>RICHMOND R</v>
          </cell>
          <cell r="E4335" t="str">
            <v>HOLLISTER</v>
          </cell>
        </row>
        <row r="4336">
          <cell r="C4336" t="str">
            <v>SANTA YNEZ</v>
          </cell>
          <cell r="E4336" t="str">
            <v>HOLLISTER</v>
          </cell>
        </row>
        <row r="4337">
          <cell r="C4337" t="str">
            <v>RICHMOND R</v>
          </cell>
          <cell r="E4337" t="str">
            <v>HOLLISTER</v>
          </cell>
        </row>
        <row r="4338">
          <cell r="C4338" t="str">
            <v>RICHMOND R</v>
          </cell>
          <cell r="E4338" t="str">
            <v>HOLLISTER</v>
          </cell>
        </row>
        <row r="4339">
          <cell r="C4339" t="str">
            <v>RICHMOND R</v>
          </cell>
          <cell r="E4339" t="str">
            <v>HOLLISTER</v>
          </cell>
        </row>
        <row r="4340">
          <cell r="C4340" t="str">
            <v>RICHMOND R</v>
          </cell>
          <cell r="E4340" t="str">
            <v>HOLLISTER</v>
          </cell>
        </row>
        <row r="4341">
          <cell r="C4341" t="str">
            <v>RICHMOND R</v>
          </cell>
          <cell r="E4341" t="str">
            <v>HOLLISTER</v>
          </cell>
        </row>
        <row r="4342">
          <cell r="C4342" t="str">
            <v>RICHMOND R</v>
          </cell>
          <cell r="E4342" t="str">
            <v>HOLLISTER</v>
          </cell>
        </row>
        <row r="4343">
          <cell r="C4343" t="str">
            <v>GATES</v>
          </cell>
          <cell r="E4343" t="str">
            <v>HOLLISTER</v>
          </cell>
        </row>
        <row r="4344">
          <cell r="C4344" t="str">
            <v>ORO LOMA</v>
          </cell>
          <cell r="E4344" t="str">
            <v>HOLLISTER</v>
          </cell>
        </row>
        <row r="4345">
          <cell r="C4345" t="str">
            <v>ORO LOMA</v>
          </cell>
          <cell r="E4345" t="str">
            <v>HOLLISTER</v>
          </cell>
        </row>
        <row r="4346">
          <cell r="C4346" t="str">
            <v>ORO LOMA</v>
          </cell>
          <cell r="E4346" t="str">
            <v>HOLLISTER</v>
          </cell>
        </row>
        <row r="4347">
          <cell r="C4347" t="str">
            <v>CALPELLA</v>
          </cell>
          <cell r="E4347" t="str">
            <v>HOLLISTER</v>
          </cell>
        </row>
        <row r="4348">
          <cell r="C4348" t="str">
            <v>MERCED</v>
          </cell>
          <cell r="E4348" t="str">
            <v>HOLLISTER</v>
          </cell>
        </row>
        <row r="4349">
          <cell r="C4349" t="str">
            <v>ORTIGA</v>
          </cell>
          <cell r="E4349" t="str">
            <v>HOLLISTER</v>
          </cell>
        </row>
        <row r="4350">
          <cell r="C4350" t="str">
            <v>ORTIGA</v>
          </cell>
          <cell r="E4350" t="str">
            <v>HOLLISTER</v>
          </cell>
        </row>
        <row r="4351">
          <cell r="C4351" t="str">
            <v>EIGHT MILE</v>
          </cell>
          <cell r="E4351" t="str">
            <v>HOLLISTER</v>
          </cell>
        </row>
        <row r="4352">
          <cell r="C4352" t="str">
            <v>FAIRHAVEN</v>
          </cell>
          <cell r="E4352" t="str">
            <v>HOLLISTER</v>
          </cell>
        </row>
        <row r="4353">
          <cell r="C4353" t="str">
            <v>FAIRHAVEN</v>
          </cell>
          <cell r="E4353" t="str">
            <v>BUENA VISTA</v>
          </cell>
        </row>
        <row r="4354">
          <cell r="C4354" t="str">
            <v>BERKELEY F</v>
          </cell>
          <cell r="E4354" t="str">
            <v>BUENA VISTA</v>
          </cell>
        </row>
        <row r="4355">
          <cell r="C4355" t="str">
            <v>BERKELEY F</v>
          </cell>
          <cell r="E4355" t="str">
            <v>BUENA VISTA</v>
          </cell>
        </row>
        <row r="4356">
          <cell r="C4356" t="str">
            <v>BERKELEY F</v>
          </cell>
          <cell r="E4356" t="str">
            <v>BUENA VISTA</v>
          </cell>
        </row>
        <row r="4357">
          <cell r="C4357" t="str">
            <v>BERKELEY F</v>
          </cell>
          <cell r="E4357" t="str">
            <v>BUENA VISTA</v>
          </cell>
        </row>
        <row r="4358">
          <cell r="C4358" t="str">
            <v>OCEANO</v>
          </cell>
          <cell r="E4358" t="str">
            <v>BUENA VISTA</v>
          </cell>
        </row>
        <row r="4359">
          <cell r="C4359" t="str">
            <v>PEASE</v>
          </cell>
          <cell r="E4359" t="str">
            <v>BUENA VISTA</v>
          </cell>
        </row>
        <row r="4360">
          <cell r="C4360" t="str">
            <v>PEASE</v>
          </cell>
          <cell r="E4360" t="str">
            <v>BUENA VISTA</v>
          </cell>
        </row>
        <row r="4361">
          <cell r="C4361" t="str">
            <v>PEASE</v>
          </cell>
          <cell r="E4361" t="str">
            <v>BUENA VISTA</v>
          </cell>
        </row>
        <row r="4362">
          <cell r="C4362" t="str">
            <v>BOGUE</v>
          </cell>
          <cell r="E4362" t="str">
            <v>WILLOW PASS</v>
          </cell>
        </row>
        <row r="4363">
          <cell r="C4363" t="str">
            <v>CLAYTON</v>
          </cell>
          <cell r="E4363" t="str">
            <v>WILLOW PASS</v>
          </cell>
        </row>
        <row r="4364">
          <cell r="C4364" t="str">
            <v>BERKELEY F</v>
          </cell>
          <cell r="E4364" t="str">
            <v>WILLOW PASS</v>
          </cell>
        </row>
        <row r="4365">
          <cell r="C4365" t="str">
            <v>BERKELEY F</v>
          </cell>
          <cell r="E4365" t="str">
            <v>WILLOW PASS</v>
          </cell>
        </row>
        <row r="4366">
          <cell r="C4366" t="str">
            <v>BERKELEY F</v>
          </cell>
          <cell r="E4366" t="str">
            <v>TULARE LAKE</v>
          </cell>
        </row>
        <row r="4367">
          <cell r="C4367" t="str">
            <v>BERKELEY F</v>
          </cell>
          <cell r="E4367" t="str">
            <v>TULARE LAKE</v>
          </cell>
        </row>
        <row r="4368">
          <cell r="C4368" t="str">
            <v>BERKELEY F</v>
          </cell>
          <cell r="E4368" t="str">
            <v>TULARE LAKE</v>
          </cell>
        </row>
        <row r="4369">
          <cell r="C4369" t="str">
            <v>BERKELEY F</v>
          </cell>
          <cell r="E4369" t="str">
            <v>TULARE LAKE</v>
          </cell>
        </row>
        <row r="4370">
          <cell r="C4370" t="str">
            <v>BERKELEY F</v>
          </cell>
          <cell r="E4370" t="str">
            <v>TULARE LAKE</v>
          </cell>
        </row>
        <row r="4371">
          <cell r="C4371" t="str">
            <v>BERKELEY F</v>
          </cell>
          <cell r="E4371" t="str">
            <v>TULARE LAKE</v>
          </cell>
        </row>
        <row r="4372">
          <cell r="C4372" t="str">
            <v>BERKELEY F</v>
          </cell>
          <cell r="E4372" t="str">
            <v>TULARE LAKE</v>
          </cell>
        </row>
        <row r="4373">
          <cell r="C4373" t="str">
            <v>BERKELEY F</v>
          </cell>
          <cell r="E4373" t="str">
            <v>TULARE LAKE</v>
          </cell>
        </row>
        <row r="4374">
          <cell r="C4374" t="str">
            <v>BERKELEY F</v>
          </cell>
          <cell r="E4374" t="str">
            <v>TULARE LAKE</v>
          </cell>
        </row>
        <row r="4375">
          <cell r="C4375" t="str">
            <v>BERKELEY F</v>
          </cell>
          <cell r="E4375" t="str">
            <v>TULARE LAKE</v>
          </cell>
        </row>
        <row r="4376">
          <cell r="C4376" t="str">
            <v>BERKELEY F</v>
          </cell>
          <cell r="E4376" t="str">
            <v>SOLEDAD</v>
          </cell>
        </row>
        <row r="4377">
          <cell r="C4377" t="str">
            <v>BERKELEY F</v>
          </cell>
          <cell r="E4377" t="str">
            <v>SOLEDAD</v>
          </cell>
        </row>
        <row r="4378">
          <cell r="C4378" t="str">
            <v>BERKELEY F</v>
          </cell>
          <cell r="E4378" t="str">
            <v>SOLEDAD</v>
          </cell>
        </row>
        <row r="4379">
          <cell r="C4379" t="str">
            <v>BERKELEY F</v>
          </cell>
          <cell r="E4379" t="str">
            <v>SOLEDAD</v>
          </cell>
        </row>
        <row r="4380">
          <cell r="C4380" t="str">
            <v>BERKELEY F</v>
          </cell>
          <cell r="E4380" t="str">
            <v>SOLEDAD</v>
          </cell>
        </row>
        <row r="4381">
          <cell r="C4381" t="str">
            <v>BERKELEY F</v>
          </cell>
          <cell r="E4381" t="str">
            <v>SOLEDAD</v>
          </cell>
        </row>
        <row r="4382">
          <cell r="C4382" t="str">
            <v>BERKELEY F</v>
          </cell>
          <cell r="E4382" t="str">
            <v>SOLEDAD</v>
          </cell>
        </row>
        <row r="4383">
          <cell r="C4383" t="str">
            <v>BERKELEY F</v>
          </cell>
          <cell r="E4383" t="str">
            <v>SOLEDAD</v>
          </cell>
        </row>
        <row r="4384">
          <cell r="C4384" t="str">
            <v>BERKELEY F</v>
          </cell>
          <cell r="E4384" t="str">
            <v>SOLEDAD</v>
          </cell>
        </row>
        <row r="4385">
          <cell r="C4385" t="str">
            <v>BERKELEY F</v>
          </cell>
          <cell r="E4385" t="str">
            <v>SOLEDAD</v>
          </cell>
        </row>
        <row r="4386">
          <cell r="C4386" t="str">
            <v>BERKELEY F</v>
          </cell>
          <cell r="E4386" t="str">
            <v>SOLEDAD</v>
          </cell>
        </row>
        <row r="4387">
          <cell r="C4387" t="str">
            <v>BERKELEY F</v>
          </cell>
          <cell r="E4387" t="str">
            <v>SOLEDAD</v>
          </cell>
        </row>
        <row r="4388">
          <cell r="C4388" t="str">
            <v>BERKELEY F</v>
          </cell>
          <cell r="E4388" t="str">
            <v>SOLEDAD</v>
          </cell>
        </row>
        <row r="4389">
          <cell r="C4389" t="str">
            <v>BERKELEY F</v>
          </cell>
          <cell r="E4389" t="str">
            <v>PACIFICA</v>
          </cell>
        </row>
        <row r="4390">
          <cell r="C4390" t="str">
            <v>BERKELEY F</v>
          </cell>
          <cell r="E4390" t="str">
            <v>GLENN</v>
          </cell>
        </row>
        <row r="4391">
          <cell r="C4391" t="str">
            <v>BERKELEY F</v>
          </cell>
          <cell r="E4391" t="str">
            <v>GLENN</v>
          </cell>
        </row>
        <row r="4392">
          <cell r="C4392" t="str">
            <v>BERKELEY F</v>
          </cell>
          <cell r="E4392" t="str">
            <v>GLENN</v>
          </cell>
        </row>
        <row r="4393">
          <cell r="C4393" t="str">
            <v>BERKELEY F</v>
          </cell>
          <cell r="E4393" t="str">
            <v>HAMMER</v>
          </cell>
        </row>
        <row r="4394">
          <cell r="C4394" t="str">
            <v>BERKELEY F</v>
          </cell>
          <cell r="E4394" t="str">
            <v>HAMMER</v>
          </cell>
        </row>
        <row r="4395">
          <cell r="C4395" t="str">
            <v>BERKELEY F</v>
          </cell>
          <cell r="E4395" t="str">
            <v>HAMMER</v>
          </cell>
        </row>
        <row r="4396">
          <cell r="C4396" t="str">
            <v>BERKELEY F</v>
          </cell>
          <cell r="E4396" t="str">
            <v>HAMMER</v>
          </cell>
        </row>
        <row r="4397">
          <cell r="C4397" t="str">
            <v>BERKELEY F</v>
          </cell>
          <cell r="E4397" t="str">
            <v>HAMMER</v>
          </cell>
        </row>
        <row r="4398">
          <cell r="C4398" t="str">
            <v>OCEANO</v>
          </cell>
          <cell r="E4398" t="str">
            <v>HAMMER</v>
          </cell>
        </row>
        <row r="4399">
          <cell r="C4399" t="str">
            <v>ORO LOMA</v>
          </cell>
          <cell r="E4399" t="str">
            <v>HAMMER</v>
          </cell>
        </row>
        <row r="4400">
          <cell r="C4400" t="e">
            <v>#VALUE!</v>
          </cell>
          <cell r="E4400" t="str">
            <v>HAMMER</v>
          </cell>
        </row>
        <row r="4401">
          <cell r="C4401" t="str">
            <v>POSO MTN</v>
          </cell>
          <cell r="E4401" t="str">
            <v>HAMMER</v>
          </cell>
        </row>
        <row r="4402">
          <cell r="C4402" t="str">
            <v>POSO MTN</v>
          </cell>
          <cell r="E4402" t="str">
            <v>HAMMER</v>
          </cell>
        </row>
        <row r="4403">
          <cell r="C4403" t="str">
            <v>DAIRYLAND</v>
          </cell>
          <cell r="E4403" t="str">
            <v>HAMMER</v>
          </cell>
        </row>
        <row r="4404">
          <cell r="C4404" t="str">
            <v>EUREKA A</v>
          </cell>
          <cell r="E4404" t="str">
            <v>HAMMER</v>
          </cell>
        </row>
        <row r="4405">
          <cell r="C4405" t="str">
            <v>WRIGHT</v>
          </cell>
          <cell r="E4405" t="str">
            <v>OAKLAND I</v>
          </cell>
        </row>
        <row r="4406">
          <cell r="C4406" t="str">
            <v>KING CITY</v>
          </cell>
          <cell r="E4406" t="str">
            <v>OAKLAND I</v>
          </cell>
        </row>
        <row r="4407">
          <cell r="C4407" t="str">
            <v>KING CITY</v>
          </cell>
          <cell r="E4407" t="str">
            <v>EL CERRITO G</v>
          </cell>
        </row>
        <row r="4408">
          <cell r="C4408" t="str">
            <v>KING CITY</v>
          </cell>
          <cell r="E4408" t="str">
            <v>EL CERRITO G</v>
          </cell>
        </row>
        <row r="4409">
          <cell r="C4409" t="str">
            <v>KING CITY</v>
          </cell>
          <cell r="E4409" t="str">
            <v>EL CERRITO G</v>
          </cell>
        </row>
        <row r="4410">
          <cell r="C4410" t="str">
            <v>KING CITY</v>
          </cell>
          <cell r="E4410" t="str">
            <v>EL CERRITO G</v>
          </cell>
        </row>
        <row r="4411">
          <cell r="C4411" t="str">
            <v>KING CITY</v>
          </cell>
          <cell r="E4411" t="str">
            <v>EL CERRITO G</v>
          </cell>
        </row>
        <row r="4412">
          <cell r="C4412" t="str">
            <v>KING CITY</v>
          </cell>
          <cell r="E4412" t="str">
            <v>EL CERRITO G</v>
          </cell>
        </row>
        <row r="4413">
          <cell r="C4413" t="str">
            <v>KING CITY</v>
          </cell>
          <cell r="E4413" t="str">
            <v>EL CERRITO G</v>
          </cell>
        </row>
        <row r="4414">
          <cell r="C4414" t="str">
            <v>KING CITY</v>
          </cell>
          <cell r="E4414" t="str">
            <v>EL CERRITO G</v>
          </cell>
        </row>
        <row r="4415">
          <cell r="C4415" t="str">
            <v>KING CITY</v>
          </cell>
          <cell r="E4415" t="str">
            <v>EL CERRITO G</v>
          </cell>
        </row>
        <row r="4416">
          <cell r="C4416" t="str">
            <v>KING CITY</v>
          </cell>
          <cell r="E4416" t="str">
            <v>EL CERRITO G</v>
          </cell>
        </row>
        <row r="4417">
          <cell r="C4417" t="str">
            <v>KING CITY</v>
          </cell>
          <cell r="E4417" t="str">
            <v>EL CERRITO G</v>
          </cell>
        </row>
        <row r="4418">
          <cell r="C4418" t="str">
            <v>KING CITY</v>
          </cell>
          <cell r="E4418" t="str">
            <v>EL CERRITO G</v>
          </cell>
        </row>
        <row r="4419">
          <cell r="C4419" t="str">
            <v>SAN FRAN Z (EMBARCADERO)</v>
          </cell>
          <cell r="E4419" t="str">
            <v>EL CERRITO G</v>
          </cell>
        </row>
        <row r="4420">
          <cell r="C4420" t="str">
            <v>SAN FRAN Z (EMBARCADERO)</v>
          </cell>
          <cell r="E4420" t="str">
            <v>EL CERRITO G</v>
          </cell>
        </row>
        <row r="4421">
          <cell r="C4421" t="str">
            <v>SAN FRAN Z (EMBARCADERO)</v>
          </cell>
          <cell r="E4421" t="str">
            <v>EL CERRITO G</v>
          </cell>
        </row>
        <row r="4422">
          <cell r="C4422" t="str">
            <v>SAN FRAN Z (EMBARCADERO)</v>
          </cell>
          <cell r="E4422" t="str">
            <v>EL CERRITO G</v>
          </cell>
        </row>
        <row r="4423">
          <cell r="C4423" t="str">
            <v>SAN FRAN Z (EMBARCADERO)</v>
          </cell>
          <cell r="E4423" t="str">
            <v>EL CERRITO G</v>
          </cell>
        </row>
        <row r="4424">
          <cell r="C4424" t="str">
            <v>SAN FRAN Z (EMBARCADERO)</v>
          </cell>
          <cell r="E4424" t="str">
            <v>EL CERRITO G</v>
          </cell>
        </row>
        <row r="4425">
          <cell r="C4425" t="str">
            <v>MCKEE</v>
          </cell>
          <cell r="E4425" t="str">
            <v>EL CERRITO G</v>
          </cell>
        </row>
        <row r="4426">
          <cell r="C4426" t="str">
            <v>EL PATIO</v>
          </cell>
          <cell r="E4426" t="str">
            <v>EL CERRITO G</v>
          </cell>
        </row>
        <row r="4427">
          <cell r="C4427" t="str">
            <v>OAKLAND L</v>
          </cell>
          <cell r="E4427" t="str">
            <v>EL CERRITO G</v>
          </cell>
        </row>
        <row r="4428">
          <cell r="C4428" t="str">
            <v>HOLLISTER</v>
          </cell>
          <cell r="E4428" t="str">
            <v>EL CERRITO G</v>
          </cell>
        </row>
        <row r="4429">
          <cell r="C4429" t="str">
            <v>BRUNSWICK</v>
          </cell>
          <cell r="E4429" t="str">
            <v>EL CERRITO G</v>
          </cell>
        </row>
        <row r="4430">
          <cell r="C4430" t="str">
            <v>BARTON</v>
          </cell>
          <cell r="E4430" t="str">
            <v>EL CERRITO G</v>
          </cell>
        </row>
        <row r="4431">
          <cell r="C4431" t="str">
            <v>CORCORAN</v>
          </cell>
          <cell r="E4431" t="str">
            <v>EL CERRITO G</v>
          </cell>
        </row>
        <row r="4432">
          <cell r="C4432" t="str">
            <v>CORCORAN</v>
          </cell>
          <cell r="E4432" t="str">
            <v>EL CERRITO G</v>
          </cell>
        </row>
        <row r="4433">
          <cell r="C4433" t="str">
            <v>CORCORAN</v>
          </cell>
          <cell r="E4433" t="str">
            <v>EL CERRITO G</v>
          </cell>
        </row>
        <row r="4434">
          <cell r="C4434" t="str">
            <v>OAKLAND C (OAKLAND PP)</v>
          </cell>
          <cell r="E4434" t="str">
            <v>EL CERRITO G</v>
          </cell>
        </row>
        <row r="4435">
          <cell r="C4435" t="str">
            <v>OAKLAND C (OAKLAND PP)</v>
          </cell>
          <cell r="E4435" t="str">
            <v>EL CERRITO G</v>
          </cell>
        </row>
        <row r="4436">
          <cell r="C4436" t="str">
            <v>CLAYTON</v>
          </cell>
          <cell r="E4436" t="str">
            <v>EL CERRITO G</v>
          </cell>
        </row>
        <row r="4437">
          <cell r="C4437" t="str">
            <v>ALTO</v>
          </cell>
          <cell r="E4437" t="str">
            <v>EL CERRITO G</v>
          </cell>
        </row>
        <row r="4438">
          <cell r="C4438" t="str">
            <v>RIVERBANK</v>
          </cell>
          <cell r="E4438" t="str">
            <v>EL CERRITO G</v>
          </cell>
        </row>
        <row r="4439">
          <cell r="C4439" t="str">
            <v>RIVERBANK</v>
          </cell>
          <cell r="E4439" t="str">
            <v>EL CERRITO G</v>
          </cell>
        </row>
        <row r="4440">
          <cell r="C4440" t="str">
            <v>HAMMONDS</v>
          </cell>
          <cell r="E4440" t="str">
            <v>EL CERRITO G</v>
          </cell>
        </row>
        <row r="4441">
          <cell r="C4441" t="str">
            <v>CARNERAS</v>
          </cell>
          <cell r="E4441" t="str">
            <v>EL CERRITO G</v>
          </cell>
        </row>
        <row r="4442">
          <cell r="C4442" t="str">
            <v>POSO MTN</v>
          </cell>
          <cell r="E4442" t="str">
            <v>EL CERRITO G</v>
          </cell>
        </row>
        <row r="4443">
          <cell r="C4443" t="str">
            <v>WOODSIDE</v>
          </cell>
          <cell r="E4443" t="str">
            <v>EL CERRITO G</v>
          </cell>
        </row>
        <row r="4444">
          <cell r="C4444" t="str">
            <v>WOODSIDE</v>
          </cell>
          <cell r="E4444" t="str">
            <v>EL CERRITO G</v>
          </cell>
        </row>
        <row r="4445">
          <cell r="C4445" t="str">
            <v>WOODSIDE</v>
          </cell>
          <cell r="E4445" t="str">
            <v>EL CERRITO G</v>
          </cell>
        </row>
        <row r="4446">
          <cell r="C4446" t="str">
            <v>WOODSIDE</v>
          </cell>
          <cell r="E4446" t="str">
            <v>EL CERRITO G</v>
          </cell>
        </row>
        <row r="4447">
          <cell r="C4447" t="str">
            <v>WOODSIDE</v>
          </cell>
          <cell r="E4447" t="str">
            <v>EL CERRITO G</v>
          </cell>
        </row>
        <row r="4448">
          <cell r="C4448" t="str">
            <v>WOODSIDE</v>
          </cell>
          <cell r="E4448" t="str">
            <v>EL CERRITO G</v>
          </cell>
        </row>
        <row r="4449">
          <cell r="C4449" t="str">
            <v>WOODSIDE</v>
          </cell>
          <cell r="E4449" t="str">
            <v>EL CERRITO G</v>
          </cell>
        </row>
        <row r="4450">
          <cell r="C4450" t="str">
            <v>WOODSIDE</v>
          </cell>
          <cell r="E4450" t="str">
            <v>EL CERRITO G</v>
          </cell>
        </row>
        <row r="4451">
          <cell r="C4451" t="str">
            <v>WOODSIDE</v>
          </cell>
          <cell r="E4451" t="str">
            <v>EL CERRITO G</v>
          </cell>
        </row>
        <row r="4452">
          <cell r="C4452" t="str">
            <v>WOODSIDE</v>
          </cell>
          <cell r="E4452" t="str">
            <v>EL CERRITO G</v>
          </cell>
        </row>
        <row r="4453">
          <cell r="C4453" t="str">
            <v>WOODSIDE</v>
          </cell>
          <cell r="E4453" t="str">
            <v>EL CERRITO G</v>
          </cell>
        </row>
        <row r="4454">
          <cell r="C4454" t="str">
            <v>WOODSIDE</v>
          </cell>
          <cell r="E4454" t="str">
            <v>EL CERRITO G</v>
          </cell>
        </row>
        <row r="4455">
          <cell r="C4455" t="str">
            <v>KESWICK</v>
          </cell>
          <cell r="E4455" t="str">
            <v>EL CERRITO G</v>
          </cell>
        </row>
        <row r="4456">
          <cell r="C4456" t="str">
            <v>DOBBINS</v>
          </cell>
          <cell r="E4456" t="str">
            <v>EL CERRITO G</v>
          </cell>
        </row>
        <row r="4457">
          <cell r="C4457" t="str">
            <v>VACAVILLE</v>
          </cell>
          <cell r="E4457" t="str">
            <v>EL CERRITO G</v>
          </cell>
        </row>
        <row r="4458">
          <cell r="C4458" t="str">
            <v>OCEANO</v>
          </cell>
          <cell r="E4458" t="str">
            <v>EL CERRITO G</v>
          </cell>
        </row>
        <row r="4459">
          <cell r="C4459" t="str">
            <v>WESTPARK</v>
          </cell>
          <cell r="E4459" t="str">
            <v>EL CERRITO G</v>
          </cell>
        </row>
        <row r="4460">
          <cell r="C4460" t="str">
            <v>SAN FRAN Z (EMBARCADERO)</v>
          </cell>
          <cell r="E4460" t="str">
            <v>EL CERRITO G</v>
          </cell>
        </row>
        <row r="4461">
          <cell r="C4461" t="str">
            <v>STILLWATER</v>
          </cell>
          <cell r="E4461" t="str">
            <v>EL CERRITO G</v>
          </cell>
        </row>
        <row r="4462">
          <cell r="C4462" t="str">
            <v>GOOSE LAKE</v>
          </cell>
          <cell r="E4462" t="str">
            <v>EL CERRITO G</v>
          </cell>
        </row>
        <row r="4463">
          <cell r="C4463" t="str">
            <v>PANOCHE</v>
          </cell>
          <cell r="E4463" t="str">
            <v>EL CERRITO G</v>
          </cell>
        </row>
        <row r="4464">
          <cell r="C4464" t="str">
            <v>PANOCHE</v>
          </cell>
          <cell r="E4464" t="str">
            <v>EL CERRITO G</v>
          </cell>
        </row>
        <row r="4465">
          <cell r="C4465" t="str">
            <v>PANOCHE</v>
          </cell>
          <cell r="E4465" t="str">
            <v>CARUTHERS</v>
          </cell>
        </row>
        <row r="4466">
          <cell r="C4466" t="str">
            <v>PANOCHE</v>
          </cell>
          <cell r="E4466" t="str">
            <v>CARUTHERS</v>
          </cell>
        </row>
        <row r="4467">
          <cell r="C4467" t="str">
            <v>REDWOOD CITY</v>
          </cell>
          <cell r="E4467" t="str">
            <v>CARUTHERS</v>
          </cell>
        </row>
        <row r="4468">
          <cell r="C4468" t="str">
            <v>FORT BRAGG A</v>
          </cell>
          <cell r="E4468" t="str">
            <v>CARUTHERS</v>
          </cell>
        </row>
        <row r="4469">
          <cell r="C4469" t="str">
            <v>EL CAPITAN</v>
          </cell>
          <cell r="E4469" t="str">
            <v>CARUTHERS</v>
          </cell>
        </row>
        <row r="4470">
          <cell r="C4470" t="str">
            <v>BLACKWELL</v>
          </cell>
          <cell r="E4470" t="str">
            <v>MCKITTRICK</v>
          </cell>
        </row>
        <row r="4471">
          <cell r="C4471" t="str">
            <v>WEST FRESNO</v>
          </cell>
          <cell r="E4471" t="str">
            <v>MCKITTRICK</v>
          </cell>
        </row>
        <row r="4472">
          <cell r="C4472" t="str">
            <v>WEST FRESNO</v>
          </cell>
          <cell r="E4472" t="str">
            <v>MCKITTRICK</v>
          </cell>
        </row>
        <row r="4473">
          <cell r="C4473" t="str">
            <v>NARROWS</v>
          </cell>
          <cell r="E4473" t="str">
            <v>MCKITTRICK</v>
          </cell>
        </row>
        <row r="4474">
          <cell r="C4474" t="str">
            <v>WEST FRESNO</v>
          </cell>
          <cell r="E4474" t="str">
            <v>MCKITTRICK</v>
          </cell>
        </row>
        <row r="4475">
          <cell r="C4475" t="str">
            <v>WEST FRESNO</v>
          </cell>
          <cell r="E4475" t="str">
            <v>MCKITTRICK</v>
          </cell>
        </row>
        <row r="4476">
          <cell r="C4476" t="str">
            <v>WEST FRESNO</v>
          </cell>
          <cell r="E4476" t="str">
            <v>SCHINDLER</v>
          </cell>
        </row>
        <row r="4477">
          <cell r="C4477" t="str">
            <v>TWISSELMAN</v>
          </cell>
          <cell r="E4477" t="str">
            <v>SCHINDLER</v>
          </cell>
        </row>
        <row r="4478">
          <cell r="C4478" t="str">
            <v>TWISSELMAN</v>
          </cell>
          <cell r="E4478" t="str">
            <v>SCHINDLER</v>
          </cell>
        </row>
        <row r="4479">
          <cell r="C4479" t="str">
            <v>LAKEWOOD</v>
          </cell>
          <cell r="E4479" t="str">
            <v>SCHINDLER</v>
          </cell>
        </row>
        <row r="4480">
          <cell r="C4480" t="str">
            <v>OLD KEARNEY</v>
          </cell>
          <cell r="E4480" t="str">
            <v>SCHINDLER</v>
          </cell>
        </row>
        <row r="4481">
          <cell r="C4481" t="str">
            <v>SCHINDLER</v>
          </cell>
          <cell r="E4481" t="str">
            <v>SCHINDLER</v>
          </cell>
        </row>
        <row r="4482">
          <cell r="C4482" t="str">
            <v>SCHINDLER</v>
          </cell>
          <cell r="E4482" t="str">
            <v>SCHINDLER</v>
          </cell>
        </row>
        <row r="4483">
          <cell r="C4483" t="str">
            <v>SCHINDLER</v>
          </cell>
          <cell r="E4483" t="str">
            <v>SCHINDLER</v>
          </cell>
        </row>
        <row r="4484">
          <cell r="C4484" t="str">
            <v>SCHINDLER</v>
          </cell>
          <cell r="E4484" t="str">
            <v>SCHINDLER</v>
          </cell>
        </row>
        <row r="4485">
          <cell r="C4485" t="str">
            <v>LAMONT</v>
          </cell>
          <cell r="E4485" t="str">
            <v>SCHINDLER</v>
          </cell>
        </row>
        <row r="4486">
          <cell r="C4486" t="str">
            <v>EVERGREEN</v>
          </cell>
          <cell r="E4486" t="str">
            <v>SCHINDLER</v>
          </cell>
        </row>
        <row r="4487">
          <cell r="C4487" t="str">
            <v>GUERNSEY</v>
          </cell>
          <cell r="E4487" t="str">
            <v>BANTA</v>
          </cell>
        </row>
        <row r="4488">
          <cell r="C4488" t="str">
            <v>MANCHESTER</v>
          </cell>
          <cell r="E4488" t="str">
            <v>BANTA</v>
          </cell>
        </row>
        <row r="4489">
          <cell r="C4489" t="str">
            <v>MANCHESTER</v>
          </cell>
          <cell r="E4489" t="str">
            <v>BANTA</v>
          </cell>
        </row>
        <row r="4490">
          <cell r="C4490" t="str">
            <v>MANCHESTER</v>
          </cell>
          <cell r="E4490" t="str">
            <v>PLEASANT GROVE</v>
          </cell>
        </row>
        <row r="4491">
          <cell r="C4491" t="str">
            <v>MANCHESTER</v>
          </cell>
          <cell r="E4491" t="str">
            <v>PLEASANT GROVE</v>
          </cell>
        </row>
        <row r="4492">
          <cell r="C4492" t="str">
            <v>MANCHESTER</v>
          </cell>
          <cell r="E4492" t="str">
            <v>PLEASANT GROVE</v>
          </cell>
        </row>
        <row r="4493">
          <cell r="C4493" t="str">
            <v>SUISUN</v>
          </cell>
          <cell r="E4493" t="str">
            <v>MADERA</v>
          </cell>
        </row>
        <row r="4494">
          <cell r="C4494" t="str">
            <v>MCCALL</v>
          </cell>
          <cell r="E4494" t="str">
            <v>MADERA</v>
          </cell>
        </row>
        <row r="4495">
          <cell r="C4495" t="str">
            <v>POSO MTN</v>
          </cell>
          <cell r="E4495" t="str">
            <v>MADERA</v>
          </cell>
        </row>
        <row r="4496">
          <cell r="C4496" t="str">
            <v>LAKEVIEW</v>
          </cell>
          <cell r="E4496" t="str">
            <v>MADERA</v>
          </cell>
        </row>
        <row r="4497">
          <cell r="C4497" t="str">
            <v>LAKEVIEW</v>
          </cell>
          <cell r="E4497" t="str">
            <v>MADERA</v>
          </cell>
        </row>
        <row r="4498">
          <cell r="C4498" t="str">
            <v>LAKEVIEW</v>
          </cell>
          <cell r="E4498" t="str">
            <v>MADERA</v>
          </cell>
        </row>
        <row r="4499">
          <cell r="C4499" t="str">
            <v>MABURY</v>
          </cell>
          <cell r="E4499" t="str">
            <v>MADERA</v>
          </cell>
        </row>
        <row r="4500">
          <cell r="C4500" t="str">
            <v>MABURY</v>
          </cell>
          <cell r="E4500" t="str">
            <v>MADERA</v>
          </cell>
        </row>
        <row r="4501">
          <cell r="C4501" t="str">
            <v>MABURY</v>
          </cell>
          <cell r="E4501" t="str">
            <v>MADERA</v>
          </cell>
        </row>
        <row r="4502">
          <cell r="C4502" t="str">
            <v>MABURY</v>
          </cell>
          <cell r="E4502" t="str">
            <v>MADERA</v>
          </cell>
        </row>
        <row r="4503">
          <cell r="C4503" t="str">
            <v>MABURY</v>
          </cell>
          <cell r="E4503" t="str">
            <v>MADERA</v>
          </cell>
        </row>
        <row r="4504">
          <cell r="C4504" t="str">
            <v>MABURY</v>
          </cell>
          <cell r="E4504" t="str">
            <v>MADERA</v>
          </cell>
        </row>
        <row r="4505">
          <cell r="C4505" t="str">
            <v>MABURY</v>
          </cell>
          <cell r="E4505" t="str">
            <v>FREMONT</v>
          </cell>
        </row>
        <row r="4506">
          <cell r="C4506" t="str">
            <v>ALPAUGH</v>
          </cell>
          <cell r="E4506" t="str">
            <v>FREMONT</v>
          </cell>
        </row>
        <row r="4507">
          <cell r="C4507" t="str">
            <v>MABURY</v>
          </cell>
          <cell r="E4507" t="str">
            <v>FREMONT</v>
          </cell>
        </row>
        <row r="4508">
          <cell r="C4508" t="str">
            <v>ALPAUGH</v>
          </cell>
          <cell r="E4508" t="str">
            <v>PARADISE</v>
          </cell>
        </row>
        <row r="4509">
          <cell r="C4509" t="str">
            <v>MABURY</v>
          </cell>
          <cell r="E4509" t="str">
            <v>PARADISE</v>
          </cell>
        </row>
        <row r="4510">
          <cell r="C4510" t="str">
            <v>MABURY</v>
          </cell>
          <cell r="E4510" t="str">
            <v>PARADISE</v>
          </cell>
        </row>
        <row r="4511">
          <cell r="C4511" t="str">
            <v>MABURY</v>
          </cell>
          <cell r="E4511" t="str">
            <v>CARUTHERS</v>
          </cell>
        </row>
        <row r="4512">
          <cell r="C4512" t="str">
            <v>ALPAUGH</v>
          </cell>
          <cell r="E4512" t="str">
            <v>TASSAJARA</v>
          </cell>
        </row>
        <row r="4513">
          <cell r="C4513" t="str">
            <v>MABURY</v>
          </cell>
          <cell r="E4513" t="str">
            <v>TASSAJARA</v>
          </cell>
        </row>
        <row r="4514">
          <cell r="C4514" t="str">
            <v>LOGAN CREEK</v>
          </cell>
          <cell r="E4514" t="str">
            <v>TASSAJARA</v>
          </cell>
        </row>
        <row r="4515">
          <cell r="C4515" t="str">
            <v>OLD RIVER</v>
          </cell>
          <cell r="E4515" t="str">
            <v>BELLE HAVEN</v>
          </cell>
        </row>
        <row r="4516">
          <cell r="C4516" t="str">
            <v>OLD RIVER</v>
          </cell>
          <cell r="E4516" t="str">
            <v>BELLE HAVEN</v>
          </cell>
        </row>
        <row r="4517">
          <cell r="C4517" t="str">
            <v>OLD RIVER</v>
          </cell>
          <cell r="E4517" t="str">
            <v>BELLE HAVEN</v>
          </cell>
        </row>
        <row r="4518">
          <cell r="C4518" t="str">
            <v>OLD RIVER</v>
          </cell>
          <cell r="E4518" t="str">
            <v>BELLE HAVEN</v>
          </cell>
        </row>
        <row r="4519">
          <cell r="C4519" t="str">
            <v>EAST MARYSVILLE</v>
          </cell>
          <cell r="E4519" t="str">
            <v>BELLE HAVEN</v>
          </cell>
        </row>
        <row r="4520">
          <cell r="C4520" t="str">
            <v>COALINGA #2</v>
          </cell>
          <cell r="E4520" t="str">
            <v>BELLE HAVEN</v>
          </cell>
        </row>
        <row r="4521">
          <cell r="C4521" t="str">
            <v>VALLEY HOME</v>
          </cell>
          <cell r="E4521" t="str">
            <v>GRANT</v>
          </cell>
        </row>
        <row r="4522">
          <cell r="C4522" t="str">
            <v>VALLEY HOME</v>
          </cell>
          <cell r="E4522" t="str">
            <v>GRANT</v>
          </cell>
        </row>
        <row r="4523">
          <cell r="C4523" t="str">
            <v>VALLEY HOME</v>
          </cell>
          <cell r="E4523" t="str">
            <v>GRANT</v>
          </cell>
        </row>
        <row r="4524">
          <cell r="C4524" t="str">
            <v>NORTECH</v>
          </cell>
          <cell r="E4524" t="str">
            <v>MOUNTAIN VIEW</v>
          </cell>
        </row>
        <row r="4525">
          <cell r="C4525" t="str">
            <v>NORTECH</v>
          </cell>
          <cell r="E4525" t="str">
            <v>MOUNTAIN VIEW</v>
          </cell>
        </row>
        <row r="4526">
          <cell r="C4526" t="str">
            <v>NORTECH</v>
          </cell>
          <cell r="E4526" t="str">
            <v>MOUNTAIN VIEW</v>
          </cell>
        </row>
        <row r="4527">
          <cell r="C4527" t="str">
            <v>NORTECH</v>
          </cell>
          <cell r="E4527" t="str">
            <v>EAST GRAND</v>
          </cell>
        </row>
        <row r="4528">
          <cell r="C4528" t="str">
            <v>NORTECH</v>
          </cell>
          <cell r="E4528" t="str">
            <v>EAST GRAND</v>
          </cell>
        </row>
        <row r="4529">
          <cell r="C4529" t="str">
            <v>NORTECH</v>
          </cell>
          <cell r="E4529" t="str">
            <v>EAST GRAND</v>
          </cell>
        </row>
        <row r="4530">
          <cell r="C4530" t="str">
            <v>NORTECH</v>
          </cell>
          <cell r="E4530" t="str">
            <v>EAST GRAND</v>
          </cell>
        </row>
        <row r="4531">
          <cell r="C4531" t="str">
            <v>GRASS VALLEY</v>
          </cell>
          <cell r="E4531" t="str">
            <v>EAST GRAND</v>
          </cell>
        </row>
        <row r="4532">
          <cell r="C4532" t="str">
            <v>GRASS VALLEY</v>
          </cell>
          <cell r="E4532" t="str">
            <v>MOUNTAIN VIEW</v>
          </cell>
        </row>
        <row r="4533">
          <cell r="C4533" t="str">
            <v>NORTECH</v>
          </cell>
          <cell r="E4533" t="str">
            <v>MOUNTAIN VIEW</v>
          </cell>
        </row>
        <row r="4534">
          <cell r="C4534" t="str">
            <v>NORTECH</v>
          </cell>
          <cell r="E4534" t="str">
            <v>MOUNTAIN VIEW</v>
          </cell>
        </row>
        <row r="4535">
          <cell r="C4535" t="str">
            <v>NORTECH</v>
          </cell>
          <cell r="E4535" t="str">
            <v>DALY CITY</v>
          </cell>
        </row>
        <row r="4536">
          <cell r="C4536" t="str">
            <v>NORTECH</v>
          </cell>
          <cell r="E4536" t="str">
            <v>SANTA MARIA</v>
          </cell>
        </row>
        <row r="4537">
          <cell r="C4537" t="str">
            <v>NORTECH</v>
          </cell>
          <cell r="E4537" t="str">
            <v>SANTA MARIA</v>
          </cell>
        </row>
        <row r="4538">
          <cell r="C4538" t="str">
            <v>NORTECH</v>
          </cell>
          <cell r="E4538" t="str">
            <v>SANTA MARIA</v>
          </cell>
        </row>
        <row r="4539">
          <cell r="C4539" t="str">
            <v>NORTECH</v>
          </cell>
          <cell r="E4539" t="str">
            <v>SANTA MARIA</v>
          </cell>
        </row>
        <row r="4540">
          <cell r="C4540" t="str">
            <v>LOCKHEED #1</v>
          </cell>
          <cell r="E4540" t="str">
            <v>SANTA MARIA</v>
          </cell>
        </row>
        <row r="4541">
          <cell r="C4541" t="str">
            <v>LOCKHEED #1</v>
          </cell>
          <cell r="E4541" t="str">
            <v>SANTA MARIA</v>
          </cell>
        </row>
        <row r="4542">
          <cell r="C4542" t="str">
            <v>LOCKHEED #1</v>
          </cell>
          <cell r="E4542" t="str">
            <v>SANTA MARIA</v>
          </cell>
        </row>
        <row r="4543">
          <cell r="C4543" t="str">
            <v>LOCKHEED #1</v>
          </cell>
          <cell r="E4543" t="str">
            <v>SANTA MARIA</v>
          </cell>
        </row>
        <row r="4544">
          <cell r="C4544" t="str">
            <v>LOCKHEED #1</v>
          </cell>
          <cell r="E4544" t="str">
            <v>SANTA MARIA</v>
          </cell>
        </row>
        <row r="4545">
          <cell r="C4545" t="str">
            <v>LOCKHEED #1</v>
          </cell>
          <cell r="E4545" t="str">
            <v>SANTA MARIA</v>
          </cell>
        </row>
        <row r="4546">
          <cell r="C4546" t="str">
            <v>LOCKHEED #1</v>
          </cell>
          <cell r="E4546" t="str">
            <v>SANTA MARIA</v>
          </cell>
        </row>
        <row r="4547">
          <cell r="C4547" t="str">
            <v>LOCKHEED #1</v>
          </cell>
          <cell r="E4547" t="str">
            <v>SANTA MARIA</v>
          </cell>
        </row>
        <row r="4548">
          <cell r="C4548" t="str">
            <v>LOCKHEED #1</v>
          </cell>
          <cell r="E4548" t="str">
            <v>ATWATER</v>
          </cell>
        </row>
        <row r="4549">
          <cell r="C4549" t="str">
            <v>LOCKHEED #1</v>
          </cell>
          <cell r="E4549" t="str">
            <v>ATWATER</v>
          </cell>
        </row>
        <row r="4550">
          <cell r="C4550" t="str">
            <v>LOCKHEED #1</v>
          </cell>
          <cell r="E4550" t="str">
            <v>ATWATER</v>
          </cell>
        </row>
        <row r="4551">
          <cell r="C4551" t="str">
            <v>LOCKHEED #1</v>
          </cell>
          <cell r="E4551" t="str">
            <v>ATWATER</v>
          </cell>
        </row>
        <row r="4552">
          <cell r="C4552" t="str">
            <v>LOCKHEED #1</v>
          </cell>
          <cell r="E4552" t="str">
            <v>ATWATER</v>
          </cell>
        </row>
        <row r="4553">
          <cell r="C4553" t="str">
            <v>LOCKHEED #1</v>
          </cell>
          <cell r="E4553" t="str">
            <v>ATWATER</v>
          </cell>
        </row>
        <row r="4554">
          <cell r="C4554" t="str">
            <v>LOCKHEED #1</v>
          </cell>
          <cell r="E4554" t="str">
            <v>ATWATER</v>
          </cell>
        </row>
        <row r="4555">
          <cell r="C4555" t="str">
            <v>LOCKHEED #1</v>
          </cell>
          <cell r="E4555" t="str">
            <v>ATWATER</v>
          </cell>
        </row>
        <row r="4556">
          <cell r="C4556" t="str">
            <v>LOCKHEED #1</v>
          </cell>
          <cell r="E4556" t="str">
            <v>ATWATER</v>
          </cell>
        </row>
        <row r="4557">
          <cell r="C4557" t="str">
            <v>LOCKHEED #1</v>
          </cell>
          <cell r="E4557" t="str">
            <v>ATWATER</v>
          </cell>
        </row>
        <row r="4558">
          <cell r="C4558" t="str">
            <v>LOCKHEED #1</v>
          </cell>
          <cell r="E4558" t="str">
            <v>ATWATER</v>
          </cell>
        </row>
        <row r="4559">
          <cell r="C4559" t="str">
            <v>LOCKHEED #1</v>
          </cell>
          <cell r="E4559" t="str">
            <v>ATWATER</v>
          </cell>
        </row>
        <row r="4560">
          <cell r="C4560" t="str">
            <v>LOCKHEED #1</v>
          </cell>
          <cell r="E4560" t="str">
            <v>ATWATER</v>
          </cell>
        </row>
        <row r="4561">
          <cell r="C4561" t="str">
            <v>LOCKHEED #1</v>
          </cell>
          <cell r="E4561" t="str">
            <v>ATWATER</v>
          </cell>
        </row>
        <row r="4562">
          <cell r="C4562" t="str">
            <v>LOCKHEED #1</v>
          </cell>
          <cell r="E4562" t="str">
            <v>ATWATER</v>
          </cell>
        </row>
        <row r="4563">
          <cell r="C4563" t="str">
            <v>LOCKHEED #1</v>
          </cell>
          <cell r="E4563" t="str">
            <v>ATWATER</v>
          </cell>
        </row>
        <row r="4564">
          <cell r="C4564" t="str">
            <v>LOCKHEED #1</v>
          </cell>
          <cell r="E4564" t="str">
            <v>ATWATER</v>
          </cell>
        </row>
        <row r="4565">
          <cell r="C4565" t="str">
            <v>LOCKHEED #1</v>
          </cell>
          <cell r="E4565" t="str">
            <v>ATWATER</v>
          </cell>
        </row>
        <row r="4566">
          <cell r="C4566" t="str">
            <v>LOCKHEED #1</v>
          </cell>
          <cell r="E4566" t="str">
            <v>ATWATER</v>
          </cell>
        </row>
        <row r="4567">
          <cell r="C4567" t="str">
            <v>LOCKHEED #1</v>
          </cell>
          <cell r="E4567" t="str">
            <v>ATWATER</v>
          </cell>
        </row>
        <row r="4568">
          <cell r="C4568" t="str">
            <v>LOCKHEED #1</v>
          </cell>
          <cell r="E4568" t="str">
            <v>ATWATER</v>
          </cell>
        </row>
        <row r="4569">
          <cell r="C4569" t="str">
            <v>LOCKHEED #1</v>
          </cell>
          <cell r="E4569" t="str">
            <v>ATWATER</v>
          </cell>
        </row>
        <row r="4570">
          <cell r="C4570" t="str">
            <v>ORO LOMA</v>
          </cell>
          <cell r="E4570" t="str">
            <v>ATWATER</v>
          </cell>
        </row>
        <row r="4571">
          <cell r="C4571" t="str">
            <v>OROVILLE</v>
          </cell>
          <cell r="E4571" t="str">
            <v>ATWATER</v>
          </cell>
        </row>
        <row r="4572">
          <cell r="C4572" t="str">
            <v>CHICO B</v>
          </cell>
          <cell r="E4572" t="str">
            <v>ATWATER</v>
          </cell>
        </row>
        <row r="4573">
          <cell r="C4573" t="str">
            <v>GRASS VALLEY</v>
          </cell>
          <cell r="E4573" t="str">
            <v>ATWATER</v>
          </cell>
        </row>
        <row r="4574">
          <cell r="C4574" t="str">
            <v>GRASS VALLEY</v>
          </cell>
          <cell r="E4574" t="str">
            <v>ATWATER</v>
          </cell>
        </row>
        <row r="4575">
          <cell r="C4575" t="str">
            <v>CATLETT</v>
          </cell>
          <cell r="E4575" t="str">
            <v>BEAR VALLEY</v>
          </cell>
        </row>
        <row r="4576">
          <cell r="C4576" t="str">
            <v>CATLETT</v>
          </cell>
          <cell r="E4576" t="str">
            <v>BEAR VALLEY</v>
          </cell>
        </row>
        <row r="4577">
          <cell r="C4577" t="str">
            <v>MADERA</v>
          </cell>
          <cell r="E4577" t="str">
            <v>BEAR VALLEY</v>
          </cell>
        </row>
        <row r="4578">
          <cell r="C4578" t="str">
            <v>DIVIDE</v>
          </cell>
          <cell r="E4578" t="str">
            <v>BEAR VALLEY</v>
          </cell>
        </row>
        <row r="4579">
          <cell r="C4579" t="str">
            <v>DIVIDE</v>
          </cell>
          <cell r="E4579" t="str">
            <v>BEAR VALLEY</v>
          </cell>
        </row>
        <row r="4580">
          <cell r="C4580" t="str">
            <v>DIVIDE</v>
          </cell>
          <cell r="E4580" t="str">
            <v>BEAR VALLEY</v>
          </cell>
        </row>
        <row r="4581">
          <cell r="C4581" t="str">
            <v>PEABODY</v>
          </cell>
          <cell r="E4581" t="str">
            <v>BEAR VALLEY</v>
          </cell>
        </row>
        <row r="4582">
          <cell r="C4582" t="e">
            <v>#VALUE!</v>
          </cell>
          <cell r="E4582" t="str">
            <v>CANAL</v>
          </cell>
        </row>
        <row r="4583">
          <cell r="C4583" t="str">
            <v>LAWRENCE</v>
          </cell>
          <cell r="E4583" t="str">
            <v>CANAL</v>
          </cell>
        </row>
        <row r="4584">
          <cell r="C4584" t="str">
            <v>OAKLAND J</v>
          </cell>
          <cell r="E4584" t="str">
            <v>CANAL</v>
          </cell>
        </row>
        <row r="4585">
          <cell r="C4585" t="str">
            <v>OAKLAND J</v>
          </cell>
          <cell r="E4585" t="str">
            <v>CANAL</v>
          </cell>
        </row>
        <row r="4586">
          <cell r="C4586" t="str">
            <v>OAKLAND L</v>
          </cell>
          <cell r="E4586" t="str">
            <v>CANAL</v>
          </cell>
        </row>
        <row r="4587">
          <cell r="C4587" t="str">
            <v>SALINAS</v>
          </cell>
          <cell r="E4587" t="str">
            <v>CANAL</v>
          </cell>
        </row>
        <row r="4588">
          <cell r="C4588" t="str">
            <v>WEST FRESNO</v>
          </cell>
          <cell r="E4588" t="str">
            <v>CANAL</v>
          </cell>
        </row>
        <row r="4589">
          <cell r="C4589" t="str">
            <v>WEST FRESNO</v>
          </cell>
          <cell r="E4589" t="str">
            <v>CANAL</v>
          </cell>
        </row>
        <row r="4590">
          <cell r="C4590" t="str">
            <v>WEST FRESNO</v>
          </cell>
          <cell r="E4590" t="str">
            <v>CANAL</v>
          </cell>
        </row>
        <row r="4591">
          <cell r="C4591" t="str">
            <v>WEST FRESNO</v>
          </cell>
          <cell r="E4591" t="str">
            <v>CANAL</v>
          </cell>
        </row>
        <row r="4592">
          <cell r="C4592" t="str">
            <v>SHEPHERD</v>
          </cell>
          <cell r="E4592" t="str">
            <v>CANAL</v>
          </cell>
        </row>
        <row r="4593">
          <cell r="C4593" t="str">
            <v>SHEPHERD</v>
          </cell>
          <cell r="E4593" t="str">
            <v>CANAL</v>
          </cell>
        </row>
        <row r="4594">
          <cell r="C4594" t="str">
            <v>SHEPHERD</v>
          </cell>
          <cell r="E4594" t="str">
            <v>CANAL</v>
          </cell>
        </row>
        <row r="4595">
          <cell r="C4595" t="str">
            <v>SHEPHERD</v>
          </cell>
          <cell r="E4595" t="str">
            <v>CANAL</v>
          </cell>
        </row>
        <row r="4596">
          <cell r="C4596" t="str">
            <v>SHEPHERD</v>
          </cell>
          <cell r="E4596" t="str">
            <v>CANAL</v>
          </cell>
        </row>
        <row r="4597">
          <cell r="C4597" t="str">
            <v>SHEPHERD</v>
          </cell>
          <cell r="E4597" t="str">
            <v>CANAL</v>
          </cell>
        </row>
        <row r="4598">
          <cell r="C4598" t="str">
            <v>SHEPHERD</v>
          </cell>
          <cell r="E4598" t="str">
            <v>CANAL</v>
          </cell>
        </row>
        <row r="4599">
          <cell r="C4599" t="str">
            <v>SHEPHERD</v>
          </cell>
          <cell r="E4599" t="str">
            <v>CANAL</v>
          </cell>
        </row>
        <row r="4600">
          <cell r="C4600" t="str">
            <v>SHEPHERD</v>
          </cell>
          <cell r="E4600" t="str">
            <v>CANAL</v>
          </cell>
        </row>
        <row r="4601">
          <cell r="C4601" t="str">
            <v>SHEPHERD</v>
          </cell>
          <cell r="E4601" t="str">
            <v>CANAL</v>
          </cell>
        </row>
        <row r="4602">
          <cell r="C4602" t="str">
            <v>SHEPHERD</v>
          </cell>
          <cell r="E4602" t="str">
            <v>CANAL</v>
          </cell>
        </row>
        <row r="4603">
          <cell r="C4603" t="str">
            <v>SHEPHERD</v>
          </cell>
          <cell r="E4603" t="str">
            <v>CANAL</v>
          </cell>
        </row>
        <row r="4604">
          <cell r="C4604" t="str">
            <v>SHEPHERD</v>
          </cell>
          <cell r="E4604" t="str">
            <v>CANAL</v>
          </cell>
        </row>
        <row r="4605">
          <cell r="C4605" t="str">
            <v>SHEPHERD</v>
          </cell>
          <cell r="E4605" t="str">
            <v>CANAL</v>
          </cell>
        </row>
        <row r="4606">
          <cell r="C4606" t="str">
            <v>TAFT</v>
          </cell>
          <cell r="E4606" t="str">
            <v>CANAL</v>
          </cell>
        </row>
        <row r="4607">
          <cell r="C4607" t="str">
            <v>ROUND MTN</v>
          </cell>
          <cell r="E4607" t="str">
            <v>CRESSEY</v>
          </cell>
        </row>
        <row r="4608">
          <cell r="C4608" t="str">
            <v>ROUND MTN</v>
          </cell>
          <cell r="E4608" t="str">
            <v>CRESSEY</v>
          </cell>
        </row>
        <row r="4609">
          <cell r="C4609" t="str">
            <v>SEMITROPIC</v>
          </cell>
          <cell r="E4609" t="str">
            <v>CRESSEY</v>
          </cell>
        </row>
        <row r="4610">
          <cell r="C4610" t="str">
            <v>SEMITROPIC</v>
          </cell>
          <cell r="E4610" t="str">
            <v>CRESSEY</v>
          </cell>
        </row>
        <row r="4611">
          <cell r="C4611" t="str">
            <v>SEMITROPIC</v>
          </cell>
          <cell r="E4611" t="str">
            <v>CRESSEY</v>
          </cell>
        </row>
        <row r="4612">
          <cell r="C4612" t="str">
            <v>HENRIETTA</v>
          </cell>
          <cell r="E4612" t="str">
            <v>CRESSEY</v>
          </cell>
        </row>
        <row r="4613">
          <cell r="C4613" t="str">
            <v>HENRIETTA</v>
          </cell>
          <cell r="E4613" t="str">
            <v>CRESSEY</v>
          </cell>
        </row>
        <row r="4614">
          <cell r="C4614" t="str">
            <v>DAVIS</v>
          </cell>
          <cell r="E4614" t="str">
            <v>CRESSEY</v>
          </cell>
        </row>
        <row r="4615">
          <cell r="C4615" t="str">
            <v>SAN FRAN N</v>
          </cell>
          <cell r="E4615" t="str">
            <v>CRESSEY</v>
          </cell>
        </row>
        <row r="4616">
          <cell r="C4616" t="str">
            <v>SAN FRAN N</v>
          </cell>
          <cell r="E4616" t="str">
            <v>CROWS LANDING</v>
          </cell>
        </row>
        <row r="4617">
          <cell r="C4617" t="str">
            <v>SAN FRAN N</v>
          </cell>
          <cell r="E4617" t="str">
            <v>CROWS LANDING</v>
          </cell>
        </row>
        <row r="4618">
          <cell r="C4618" t="str">
            <v>SAN FRAN N</v>
          </cell>
          <cell r="E4618" t="str">
            <v>CROWS LANDING</v>
          </cell>
        </row>
        <row r="4619">
          <cell r="C4619" t="str">
            <v>SAN FRAN N</v>
          </cell>
          <cell r="E4619" t="str">
            <v>CROWS LANDING</v>
          </cell>
        </row>
        <row r="4620">
          <cell r="C4620" t="str">
            <v>SAN FRAN N</v>
          </cell>
          <cell r="E4620" t="str">
            <v>CROWS LANDING</v>
          </cell>
        </row>
        <row r="4621">
          <cell r="C4621" t="str">
            <v>SAN FRAN N</v>
          </cell>
          <cell r="E4621" t="str">
            <v>CROWS LANDING</v>
          </cell>
        </row>
        <row r="4622">
          <cell r="C4622" t="str">
            <v>SAN FRAN N</v>
          </cell>
          <cell r="E4622" t="str">
            <v>CROWS LANDING</v>
          </cell>
        </row>
        <row r="4623">
          <cell r="C4623" t="str">
            <v>SAN FRAN N</v>
          </cell>
          <cell r="E4623" t="str">
            <v>CROWS LANDING</v>
          </cell>
        </row>
        <row r="4624">
          <cell r="C4624" t="str">
            <v>SAN FRAN N</v>
          </cell>
          <cell r="E4624" t="str">
            <v>CROWS LANDING</v>
          </cell>
        </row>
        <row r="4625">
          <cell r="C4625" t="str">
            <v>SAN FRAN N</v>
          </cell>
          <cell r="E4625" t="str">
            <v>CURTIS</v>
          </cell>
        </row>
        <row r="4626">
          <cell r="C4626" t="str">
            <v>SAN FRAN N</v>
          </cell>
          <cell r="E4626" t="str">
            <v>CURTIS</v>
          </cell>
        </row>
        <row r="4627">
          <cell r="C4627" t="str">
            <v>SAN FRAN N</v>
          </cell>
          <cell r="E4627" t="str">
            <v>CURTIS</v>
          </cell>
        </row>
        <row r="4628">
          <cell r="C4628" t="str">
            <v>SAN FRAN N</v>
          </cell>
          <cell r="E4628" t="str">
            <v>CURTIS</v>
          </cell>
        </row>
        <row r="4629">
          <cell r="C4629" t="str">
            <v>SAN FRAN N</v>
          </cell>
          <cell r="E4629" t="str">
            <v>CURTIS</v>
          </cell>
        </row>
        <row r="4630">
          <cell r="C4630" t="str">
            <v>SAN FRAN N</v>
          </cell>
          <cell r="E4630" t="str">
            <v>CURTIS</v>
          </cell>
        </row>
        <row r="4631">
          <cell r="C4631" t="str">
            <v>SAN FRAN N</v>
          </cell>
          <cell r="E4631" t="str">
            <v>CURTIS</v>
          </cell>
        </row>
        <row r="4632">
          <cell r="C4632" t="str">
            <v>SAN FRAN N</v>
          </cell>
          <cell r="E4632" t="str">
            <v>CURTIS</v>
          </cell>
        </row>
        <row r="4633">
          <cell r="C4633" t="str">
            <v>SAN FRAN N</v>
          </cell>
          <cell r="E4633" t="str">
            <v>CURTIS</v>
          </cell>
        </row>
        <row r="4634">
          <cell r="C4634" t="str">
            <v>ELECTRA</v>
          </cell>
          <cell r="E4634" t="str">
            <v>CURTIS</v>
          </cell>
        </row>
        <row r="4635">
          <cell r="C4635" t="str">
            <v>ATASCADERO</v>
          </cell>
          <cell r="E4635" t="str">
            <v>CURTIS</v>
          </cell>
        </row>
        <row r="4636">
          <cell r="C4636" t="str">
            <v>STILLWATER</v>
          </cell>
          <cell r="E4636" t="str">
            <v>CURTIS</v>
          </cell>
        </row>
        <row r="4637">
          <cell r="C4637" t="str">
            <v>SANTA MARIA</v>
          </cell>
          <cell r="E4637" t="str">
            <v>CURTIS</v>
          </cell>
        </row>
        <row r="4638">
          <cell r="C4638" t="str">
            <v>LOS OSITOS</v>
          </cell>
          <cell r="E4638" t="str">
            <v>CURTIS</v>
          </cell>
        </row>
        <row r="4639">
          <cell r="C4639" t="str">
            <v>VIERRA</v>
          </cell>
          <cell r="E4639" t="str">
            <v>DAIRYLAND</v>
          </cell>
        </row>
        <row r="4640">
          <cell r="C4640" t="str">
            <v>VIERRA</v>
          </cell>
          <cell r="E4640" t="str">
            <v>DAIRYLAND</v>
          </cell>
        </row>
        <row r="4641">
          <cell r="C4641" t="str">
            <v>JOLON</v>
          </cell>
          <cell r="E4641" t="str">
            <v>DOS PALOS</v>
          </cell>
        </row>
        <row r="4642">
          <cell r="C4642" t="str">
            <v>JOLON</v>
          </cell>
          <cell r="E4642" t="str">
            <v>DOS PALOS</v>
          </cell>
        </row>
        <row r="4643">
          <cell r="C4643" t="str">
            <v>SANTA MARIA</v>
          </cell>
          <cell r="E4643" t="str">
            <v>DOS PALOS</v>
          </cell>
        </row>
        <row r="4644">
          <cell r="C4644" t="str">
            <v>TAMARACK</v>
          </cell>
          <cell r="E4644" t="str">
            <v>DOS PALOS</v>
          </cell>
        </row>
        <row r="4645">
          <cell r="C4645" t="str">
            <v>TAMARACK</v>
          </cell>
          <cell r="E4645" t="str">
            <v>DOS PALOS</v>
          </cell>
        </row>
        <row r="4646">
          <cell r="C4646" t="str">
            <v>WEEDPATCH</v>
          </cell>
          <cell r="E4646" t="str">
            <v>DOS PALOS</v>
          </cell>
        </row>
        <row r="4647">
          <cell r="C4647" t="e">
            <v>#VALUE!</v>
          </cell>
          <cell r="E4647" t="str">
            <v>DOS PALOS</v>
          </cell>
        </row>
        <row r="4648">
          <cell r="C4648" t="str">
            <v>OAKLAND J</v>
          </cell>
          <cell r="E4648" t="str">
            <v>EL CAPITAN</v>
          </cell>
        </row>
        <row r="4649">
          <cell r="C4649" t="str">
            <v>LIVINGSTON</v>
          </cell>
          <cell r="E4649" t="str">
            <v>EL CAPITAN</v>
          </cell>
        </row>
        <row r="4650">
          <cell r="C4650" t="str">
            <v>MCKEE</v>
          </cell>
          <cell r="E4650" t="str">
            <v>EL CAPITAN</v>
          </cell>
        </row>
        <row r="4651">
          <cell r="C4651" t="str">
            <v>SANTA MARIA</v>
          </cell>
          <cell r="E4651" t="str">
            <v>EL CAPITAN</v>
          </cell>
        </row>
        <row r="4652">
          <cell r="C4652" t="str">
            <v>LAWRENCE</v>
          </cell>
          <cell r="E4652" t="str">
            <v>EL CAPITAN</v>
          </cell>
        </row>
        <row r="4653">
          <cell r="C4653" t="str">
            <v>DEEPWATER</v>
          </cell>
          <cell r="E4653" t="str">
            <v>EL CAPITAN</v>
          </cell>
        </row>
        <row r="4654">
          <cell r="C4654" t="str">
            <v>DEEPWATER</v>
          </cell>
          <cell r="E4654" t="str">
            <v>EL CAPITAN</v>
          </cell>
        </row>
        <row r="4655">
          <cell r="C4655" t="e">
            <v>#VALUE!</v>
          </cell>
          <cell r="E4655" t="str">
            <v>EL CAPITAN</v>
          </cell>
        </row>
        <row r="4656">
          <cell r="C4656" t="str">
            <v>MOUNTAIN VIEW</v>
          </cell>
          <cell r="E4656" t="str">
            <v>EL CAPITAN</v>
          </cell>
        </row>
        <row r="4657">
          <cell r="C4657" t="str">
            <v>EUREKA E</v>
          </cell>
          <cell r="E4657" t="str">
            <v>EL CAPITAN</v>
          </cell>
        </row>
        <row r="4658">
          <cell r="C4658" t="str">
            <v>GREENBRAE</v>
          </cell>
          <cell r="E4658" t="str">
            <v>EL CAPITAN</v>
          </cell>
        </row>
        <row r="4659">
          <cell r="C4659" t="str">
            <v>STOCKTON A</v>
          </cell>
          <cell r="E4659" t="str">
            <v>EL CAPITAN</v>
          </cell>
        </row>
        <row r="4660">
          <cell r="C4660" t="str">
            <v>EAST MARYSVILLE</v>
          </cell>
          <cell r="E4660" t="str">
            <v>EL CAPITAN</v>
          </cell>
        </row>
        <row r="4661">
          <cell r="C4661" t="str">
            <v>TRACY</v>
          </cell>
          <cell r="E4661" t="str">
            <v>EL CAPITAN</v>
          </cell>
        </row>
        <row r="4662">
          <cell r="C4662" t="str">
            <v>CORDELIA</v>
          </cell>
          <cell r="E4662" t="str">
            <v>EL CAPITAN</v>
          </cell>
        </row>
        <row r="4663">
          <cell r="C4663" t="str">
            <v>SHAFTER</v>
          </cell>
          <cell r="E4663" t="str">
            <v>EL CAPITAN</v>
          </cell>
        </row>
        <row r="4664">
          <cell r="C4664" t="str">
            <v>AVENAL</v>
          </cell>
          <cell r="E4664" t="str">
            <v>EL CAPITAN</v>
          </cell>
        </row>
        <row r="4665">
          <cell r="C4665" t="str">
            <v>PARLIER</v>
          </cell>
          <cell r="E4665" t="str">
            <v>EL CAPITAN</v>
          </cell>
        </row>
        <row r="4666">
          <cell r="C4666" t="str">
            <v>ROB ROY</v>
          </cell>
          <cell r="E4666" t="str">
            <v>EL CAPITAN</v>
          </cell>
        </row>
        <row r="4667">
          <cell r="C4667" t="str">
            <v>CAMDEN</v>
          </cell>
          <cell r="E4667" t="str">
            <v>EL CAPITAN</v>
          </cell>
        </row>
        <row r="4668">
          <cell r="C4668" t="str">
            <v>CAMDEN</v>
          </cell>
          <cell r="E4668" t="str">
            <v>EL CAPITAN</v>
          </cell>
        </row>
        <row r="4669">
          <cell r="C4669" t="str">
            <v>EUREKA E</v>
          </cell>
          <cell r="E4669" t="str">
            <v>EL CAPITAN</v>
          </cell>
        </row>
        <row r="4670">
          <cell r="C4670" t="str">
            <v>MONTAGUE</v>
          </cell>
          <cell r="E4670" t="str">
            <v>EL CAPITAN</v>
          </cell>
        </row>
        <row r="4671">
          <cell r="C4671" t="str">
            <v>EUREKA E</v>
          </cell>
          <cell r="E4671" t="str">
            <v>EL CAPITAN</v>
          </cell>
        </row>
        <row r="4672">
          <cell r="C4672" t="str">
            <v>SHAFTER</v>
          </cell>
          <cell r="E4672" t="str">
            <v>EL CAPITAN</v>
          </cell>
        </row>
        <row r="4673">
          <cell r="C4673" t="str">
            <v>LAKEVIEW</v>
          </cell>
          <cell r="E4673" t="str">
            <v>EL CAPITAN</v>
          </cell>
        </row>
        <row r="4674">
          <cell r="C4674" t="str">
            <v>LAKEVIEW</v>
          </cell>
          <cell r="E4674" t="str">
            <v>EL CAPITAN</v>
          </cell>
        </row>
        <row r="4675">
          <cell r="C4675" t="str">
            <v>LAKEVIEW</v>
          </cell>
          <cell r="E4675" t="str">
            <v>EL CAPITAN</v>
          </cell>
        </row>
        <row r="4676">
          <cell r="C4676" t="str">
            <v>LAKEVIEW</v>
          </cell>
          <cell r="E4676" t="str">
            <v>EL CAPITAN</v>
          </cell>
        </row>
        <row r="4677">
          <cell r="C4677" t="str">
            <v>BAY MEADOWS</v>
          </cell>
          <cell r="E4677" t="str">
            <v>EL CAPITAN</v>
          </cell>
        </row>
        <row r="4678">
          <cell r="C4678" t="str">
            <v>KINGSBURG</v>
          </cell>
          <cell r="E4678" t="str">
            <v>EL CAPITAN</v>
          </cell>
        </row>
        <row r="4679">
          <cell r="C4679" t="str">
            <v>SAN LUIS OBISPO</v>
          </cell>
          <cell r="E4679" t="str">
            <v>EL CAPITAN</v>
          </cell>
        </row>
        <row r="4680">
          <cell r="C4680" t="str">
            <v>OAKLAND X</v>
          </cell>
          <cell r="E4680" t="str">
            <v>EL CAPITAN</v>
          </cell>
        </row>
        <row r="4681">
          <cell r="C4681" t="str">
            <v>OAKLAND X</v>
          </cell>
          <cell r="E4681" t="str">
            <v>EL CAPITAN</v>
          </cell>
        </row>
        <row r="4682">
          <cell r="C4682" t="str">
            <v>OAKLAND X</v>
          </cell>
          <cell r="E4682" t="str">
            <v>EL CAPITAN</v>
          </cell>
        </row>
        <row r="4683">
          <cell r="C4683" t="str">
            <v>OAKLAND X</v>
          </cell>
          <cell r="E4683" t="str">
            <v>EL CAPITAN</v>
          </cell>
        </row>
        <row r="4684">
          <cell r="C4684" t="str">
            <v>OAKLAND X</v>
          </cell>
          <cell r="E4684" t="str">
            <v>EL CAPITAN</v>
          </cell>
        </row>
        <row r="4685">
          <cell r="C4685" t="str">
            <v>OAKLAND X</v>
          </cell>
          <cell r="E4685" t="str">
            <v>EL CAPITAN</v>
          </cell>
        </row>
        <row r="4686">
          <cell r="C4686" t="str">
            <v>OAKLAND X</v>
          </cell>
          <cell r="E4686" t="str">
            <v>EL CAPITAN</v>
          </cell>
        </row>
        <row r="4687">
          <cell r="C4687" t="str">
            <v>OAKLAND X</v>
          </cell>
          <cell r="E4687" t="str">
            <v>EL CAPITAN</v>
          </cell>
        </row>
        <row r="4688">
          <cell r="C4688" t="str">
            <v>OAKLAND X</v>
          </cell>
          <cell r="E4688" t="str">
            <v>SAN MATEO</v>
          </cell>
        </row>
        <row r="4689">
          <cell r="C4689" t="str">
            <v>OAKLAND X</v>
          </cell>
          <cell r="E4689" t="str">
            <v>FIREBAUGH</v>
          </cell>
        </row>
        <row r="4690">
          <cell r="C4690" t="str">
            <v>OAKLAND X</v>
          </cell>
          <cell r="E4690" t="str">
            <v>FIREBAUGH</v>
          </cell>
        </row>
        <row r="4691">
          <cell r="C4691" t="str">
            <v>OAKLAND X</v>
          </cell>
          <cell r="E4691" t="str">
            <v>FIREBAUGH</v>
          </cell>
        </row>
        <row r="4692">
          <cell r="C4692" t="str">
            <v>OAKLAND X</v>
          </cell>
          <cell r="E4692" t="str">
            <v>FIREBAUGH</v>
          </cell>
        </row>
        <row r="4693">
          <cell r="C4693" t="str">
            <v>OAKLAND X</v>
          </cell>
          <cell r="E4693" t="str">
            <v>FIREBAUGH</v>
          </cell>
        </row>
        <row r="4694">
          <cell r="C4694" t="str">
            <v>OAKLAND X</v>
          </cell>
          <cell r="E4694" t="str">
            <v>FIREBAUGH</v>
          </cell>
        </row>
        <row r="4695">
          <cell r="C4695" t="str">
            <v>OAKLAND X</v>
          </cell>
          <cell r="E4695" t="str">
            <v>FIREBAUGH</v>
          </cell>
        </row>
        <row r="4696">
          <cell r="C4696" t="str">
            <v>OAKLAND X</v>
          </cell>
          <cell r="E4696" t="str">
            <v>FIREBAUGH</v>
          </cell>
        </row>
        <row r="4697">
          <cell r="C4697" t="str">
            <v>OAKLAND X</v>
          </cell>
          <cell r="E4697" t="str">
            <v>FIREBAUGH</v>
          </cell>
        </row>
        <row r="4698">
          <cell r="C4698" t="str">
            <v>OAKLAND X</v>
          </cell>
          <cell r="E4698" t="str">
            <v>FIREBAUGH</v>
          </cell>
        </row>
        <row r="4699">
          <cell r="C4699" t="str">
            <v>OAKLAND X</v>
          </cell>
          <cell r="E4699" t="str">
            <v>FIREBAUGH</v>
          </cell>
        </row>
        <row r="4700">
          <cell r="C4700" t="str">
            <v>OAKLAND X</v>
          </cell>
          <cell r="E4700" t="str">
            <v>SAN MATEO</v>
          </cell>
        </row>
        <row r="4701">
          <cell r="C4701" t="str">
            <v>OAKLAND X</v>
          </cell>
          <cell r="E4701" t="str">
            <v>SAN MATEO</v>
          </cell>
        </row>
        <row r="4702">
          <cell r="C4702" t="str">
            <v>OAKLAND X</v>
          </cell>
          <cell r="E4702" t="str">
            <v>SAN MATEO</v>
          </cell>
        </row>
        <row r="4703">
          <cell r="C4703" t="str">
            <v>OAKLAND X</v>
          </cell>
          <cell r="E4703" t="str">
            <v>SAN MATEO</v>
          </cell>
        </row>
        <row r="4704">
          <cell r="C4704" t="str">
            <v>OAKLAND X</v>
          </cell>
          <cell r="E4704" t="str">
            <v>SAN MATEO</v>
          </cell>
        </row>
        <row r="4705">
          <cell r="C4705" t="str">
            <v>OAKLAND X</v>
          </cell>
          <cell r="E4705" t="str">
            <v>SAN MATEO</v>
          </cell>
        </row>
        <row r="4706">
          <cell r="C4706" t="str">
            <v>OAKLAND X</v>
          </cell>
          <cell r="E4706" t="str">
            <v>SAN MATEO</v>
          </cell>
        </row>
        <row r="4707">
          <cell r="C4707" t="str">
            <v>OAKLAND X</v>
          </cell>
          <cell r="E4707" t="str">
            <v>SAN MATEO</v>
          </cell>
        </row>
        <row r="4708">
          <cell r="C4708" t="str">
            <v>OAKLAND X</v>
          </cell>
          <cell r="E4708" t="str">
            <v>SAN MATEO</v>
          </cell>
        </row>
        <row r="4709">
          <cell r="C4709" t="str">
            <v>OAKLAND X</v>
          </cell>
          <cell r="E4709" t="str">
            <v>SAN MATEO</v>
          </cell>
        </row>
        <row r="4710">
          <cell r="C4710" t="str">
            <v>OAKLAND X</v>
          </cell>
          <cell r="E4710" t="str">
            <v>SAN MATEO</v>
          </cell>
        </row>
        <row r="4711">
          <cell r="C4711" t="str">
            <v>OAKLAND X</v>
          </cell>
          <cell r="E4711" t="str">
            <v>SAN MATEO</v>
          </cell>
        </row>
        <row r="4712">
          <cell r="C4712" t="str">
            <v>OAKLAND X</v>
          </cell>
          <cell r="E4712" t="str">
            <v>SAN MATEO</v>
          </cell>
        </row>
        <row r="4713">
          <cell r="C4713" t="str">
            <v>OAKLAND X</v>
          </cell>
          <cell r="E4713" t="str">
            <v>SAN MATEO</v>
          </cell>
        </row>
        <row r="4714">
          <cell r="C4714" t="str">
            <v>OAKLAND X</v>
          </cell>
          <cell r="E4714" t="str">
            <v>SAN MATEO</v>
          </cell>
        </row>
        <row r="4715">
          <cell r="C4715" t="str">
            <v>OAKLAND X</v>
          </cell>
          <cell r="E4715" t="str">
            <v>SAN MATEO</v>
          </cell>
        </row>
        <row r="4716">
          <cell r="C4716" t="str">
            <v>OAKLAND X</v>
          </cell>
          <cell r="E4716" t="str">
            <v>SAN MATEO</v>
          </cell>
        </row>
        <row r="4717">
          <cell r="C4717" t="str">
            <v>OAKLAND X</v>
          </cell>
          <cell r="E4717" t="str">
            <v>SAN MATEO</v>
          </cell>
        </row>
        <row r="4718">
          <cell r="C4718" t="str">
            <v>OAKLAND X</v>
          </cell>
          <cell r="E4718" t="str">
            <v>SAN MATEO</v>
          </cell>
        </row>
        <row r="4719">
          <cell r="C4719" t="str">
            <v>OAKLAND X</v>
          </cell>
          <cell r="E4719" t="str">
            <v>SAN MATEO</v>
          </cell>
        </row>
        <row r="4720">
          <cell r="C4720" t="str">
            <v>OAKLAND X</v>
          </cell>
          <cell r="E4720" t="str">
            <v>SAN MATEO</v>
          </cell>
        </row>
        <row r="4721">
          <cell r="C4721" t="str">
            <v>OAKLAND X</v>
          </cell>
          <cell r="E4721" t="str">
            <v>SAN MATEO</v>
          </cell>
        </row>
        <row r="4722">
          <cell r="C4722" t="str">
            <v>OAKLAND X</v>
          </cell>
          <cell r="E4722" t="str">
            <v>SAN MATEO</v>
          </cell>
        </row>
        <row r="4723">
          <cell r="C4723" t="str">
            <v>OAKLAND X</v>
          </cell>
          <cell r="E4723" t="str">
            <v>GALLO</v>
          </cell>
        </row>
        <row r="4724">
          <cell r="C4724" t="str">
            <v>OAKLAND X</v>
          </cell>
          <cell r="E4724" t="str">
            <v>GALLO</v>
          </cell>
        </row>
        <row r="4725">
          <cell r="C4725" t="str">
            <v>OAKLAND X</v>
          </cell>
          <cell r="E4725" t="str">
            <v>GALLO</v>
          </cell>
        </row>
        <row r="4726">
          <cell r="C4726" t="str">
            <v>OAKLAND X</v>
          </cell>
          <cell r="E4726" t="str">
            <v>GALLO</v>
          </cell>
        </row>
        <row r="4727">
          <cell r="C4727" t="str">
            <v>OAKLAND X</v>
          </cell>
          <cell r="E4727" t="str">
            <v>GALLO</v>
          </cell>
        </row>
        <row r="4728">
          <cell r="C4728" t="str">
            <v>EEL RIVER</v>
          </cell>
          <cell r="E4728" t="str">
            <v>GALLO</v>
          </cell>
        </row>
        <row r="4729">
          <cell r="C4729" t="str">
            <v>EEL RIVER</v>
          </cell>
          <cell r="E4729" t="str">
            <v>GALLO</v>
          </cell>
        </row>
        <row r="4730">
          <cell r="C4730" t="str">
            <v>SAN FRAN N</v>
          </cell>
          <cell r="E4730" t="str">
            <v>SAN MATEO</v>
          </cell>
        </row>
        <row r="4731">
          <cell r="C4731" t="str">
            <v>WOODLAND</v>
          </cell>
          <cell r="E4731" t="str">
            <v>SAN MATEO</v>
          </cell>
        </row>
        <row r="4732">
          <cell r="C4732" t="str">
            <v>SANTA ROSA A</v>
          </cell>
          <cell r="E4732" t="str">
            <v>SAN MATEO</v>
          </cell>
        </row>
        <row r="4733">
          <cell r="C4733" t="str">
            <v>MANCHESTER</v>
          </cell>
          <cell r="E4733" t="str">
            <v>GUSTINE</v>
          </cell>
        </row>
        <row r="4734">
          <cell r="C4734" t="str">
            <v>MANCHESTER</v>
          </cell>
          <cell r="E4734" t="str">
            <v>GUSTINE</v>
          </cell>
        </row>
        <row r="4735">
          <cell r="C4735" t="str">
            <v>MANCHESTER</v>
          </cell>
          <cell r="E4735" t="str">
            <v>GUSTINE</v>
          </cell>
        </row>
        <row r="4736">
          <cell r="C4736" t="str">
            <v>MANCHESTER</v>
          </cell>
          <cell r="E4736" t="str">
            <v>GUSTINE</v>
          </cell>
        </row>
        <row r="4737">
          <cell r="C4737" t="str">
            <v>MANCHESTER</v>
          </cell>
          <cell r="E4737" t="str">
            <v>GUSTINE</v>
          </cell>
        </row>
        <row r="4738">
          <cell r="C4738" t="str">
            <v>MANCHESTER</v>
          </cell>
          <cell r="E4738" t="str">
            <v>GUSTINE</v>
          </cell>
        </row>
        <row r="4739">
          <cell r="C4739" t="str">
            <v>MT EDEN</v>
          </cell>
          <cell r="E4739" t="str">
            <v>GUSTINE</v>
          </cell>
        </row>
        <row r="4740">
          <cell r="C4740" t="str">
            <v>WEST SACRAMENTO</v>
          </cell>
          <cell r="E4740" t="str">
            <v>GUSTINE</v>
          </cell>
        </row>
        <row r="4741">
          <cell r="C4741" t="str">
            <v>MONTEREY</v>
          </cell>
          <cell r="E4741" t="str">
            <v>GUSTINE</v>
          </cell>
        </row>
        <row r="4742">
          <cell r="C4742" t="str">
            <v>DAIRYLAND</v>
          </cell>
          <cell r="E4742" t="str">
            <v>GUSTINE</v>
          </cell>
        </row>
        <row r="4743">
          <cell r="C4743" t="str">
            <v>MALAGA</v>
          </cell>
          <cell r="E4743" t="str">
            <v>GUSTINE</v>
          </cell>
        </row>
        <row r="4744">
          <cell r="C4744" t="str">
            <v>CORDELIA</v>
          </cell>
          <cell r="E4744" t="str">
            <v>GUSTINE</v>
          </cell>
        </row>
        <row r="4745">
          <cell r="C4745" t="str">
            <v>CORDELIA</v>
          </cell>
          <cell r="E4745" t="str">
            <v>HAMMONDS</v>
          </cell>
        </row>
        <row r="4746">
          <cell r="C4746" t="str">
            <v>SHAFTER</v>
          </cell>
          <cell r="E4746" t="str">
            <v>HAMMONDS</v>
          </cell>
        </row>
        <row r="4747">
          <cell r="C4747" t="str">
            <v>EUREKA E</v>
          </cell>
          <cell r="E4747" t="str">
            <v>HAMMONDS</v>
          </cell>
        </row>
        <row r="4748">
          <cell r="C4748" t="str">
            <v>LAS GALLINAS A</v>
          </cell>
          <cell r="E4748" t="str">
            <v>HAMMONDS</v>
          </cell>
        </row>
        <row r="4749">
          <cell r="C4749" t="str">
            <v>RIPON</v>
          </cell>
          <cell r="E4749" t="str">
            <v>HAMMONDS</v>
          </cell>
        </row>
        <row r="4750">
          <cell r="C4750" t="str">
            <v>RIPON</v>
          </cell>
          <cell r="E4750" t="str">
            <v>HAMMONDS</v>
          </cell>
        </row>
        <row r="4751">
          <cell r="C4751" t="str">
            <v>RIPON</v>
          </cell>
          <cell r="E4751" t="str">
            <v>HAMMONDS</v>
          </cell>
        </row>
        <row r="4752">
          <cell r="C4752" t="str">
            <v>DUNBAR</v>
          </cell>
          <cell r="E4752" t="str">
            <v>HAMMONDS</v>
          </cell>
        </row>
        <row r="4753">
          <cell r="C4753" t="str">
            <v>LAKEWOOD</v>
          </cell>
          <cell r="E4753" t="str">
            <v>HAMMONDS</v>
          </cell>
        </row>
        <row r="4754">
          <cell r="C4754" t="str">
            <v>LAKEWOOD</v>
          </cell>
          <cell r="E4754" t="str">
            <v>HAMMONDS</v>
          </cell>
        </row>
        <row r="4755">
          <cell r="C4755" t="str">
            <v>LAKEWOOD</v>
          </cell>
          <cell r="E4755" t="str">
            <v>HAMMONDS</v>
          </cell>
        </row>
        <row r="4756">
          <cell r="C4756" t="str">
            <v>MONTAGUE</v>
          </cell>
          <cell r="E4756" t="str">
            <v>INDIAN FLAT</v>
          </cell>
        </row>
        <row r="4757">
          <cell r="C4757" t="str">
            <v>NORTH TOWER</v>
          </cell>
          <cell r="E4757" t="str">
            <v>INDIAN FLAT</v>
          </cell>
        </row>
        <row r="4758">
          <cell r="C4758" t="str">
            <v>DOLAN RD</v>
          </cell>
          <cell r="E4758" t="str">
            <v>INDIAN FLAT</v>
          </cell>
        </row>
        <row r="4759">
          <cell r="C4759" t="str">
            <v>COTTLE</v>
          </cell>
          <cell r="E4759" t="str">
            <v>INDIAN FLAT</v>
          </cell>
        </row>
        <row r="4760">
          <cell r="C4760" t="str">
            <v>DEL MONTE</v>
          </cell>
          <cell r="E4760" t="str">
            <v>INDIAN FLAT</v>
          </cell>
        </row>
        <row r="4761">
          <cell r="C4761" t="str">
            <v>COTTLE</v>
          </cell>
          <cell r="E4761" t="str">
            <v>INDIAN FLAT</v>
          </cell>
        </row>
        <row r="4762">
          <cell r="C4762" t="str">
            <v>MENDOCINO</v>
          </cell>
          <cell r="E4762" t="str">
            <v>INDIAN FLAT</v>
          </cell>
        </row>
        <row r="4763">
          <cell r="C4763" t="str">
            <v>MENDOCINO</v>
          </cell>
          <cell r="E4763" t="str">
            <v>INDIAN FLAT</v>
          </cell>
        </row>
        <row r="4764">
          <cell r="C4764" t="str">
            <v>MAXWELL</v>
          </cell>
          <cell r="E4764" t="str">
            <v>INDIAN FLAT</v>
          </cell>
        </row>
        <row r="4765">
          <cell r="C4765" t="str">
            <v>MAXWELL</v>
          </cell>
          <cell r="E4765" t="str">
            <v>BAIR</v>
          </cell>
        </row>
        <row r="4766">
          <cell r="C4766" t="str">
            <v>MAXWELL</v>
          </cell>
          <cell r="E4766" t="str">
            <v>BAIR</v>
          </cell>
        </row>
        <row r="4767">
          <cell r="C4767" t="str">
            <v>TRACY</v>
          </cell>
          <cell r="E4767" t="str">
            <v>BAIR</v>
          </cell>
        </row>
        <row r="4768">
          <cell r="C4768" t="str">
            <v>KERN OIL</v>
          </cell>
          <cell r="E4768" t="str">
            <v>BAIR</v>
          </cell>
        </row>
        <row r="4769">
          <cell r="C4769" t="str">
            <v>SAN RAFAEL</v>
          </cell>
          <cell r="E4769" t="str">
            <v>BAIR</v>
          </cell>
        </row>
        <row r="4770">
          <cell r="C4770" t="str">
            <v>OAKLAND L</v>
          </cell>
          <cell r="E4770" t="str">
            <v>BAIR</v>
          </cell>
        </row>
        <row r="4771">
          <cell r="C4771" t="str">
            <v>AVENAL</v>
          </cell>
          <cell r="E4771" t="str">
            <v>BAIR</v>
          </cell>
        </row>
        <row r="4772">
          <cell r="C4772" t="str">
            <v>PINE GROVE</v>
          </cell>
          <cell r="E4772" t="str">
            <v>BAIR</v>
          </cell>
        </row>
        <row r="4773">
          <cell r="C4773" t="str">
            <v>ORO LOMA</v>
          </cell>
          <cell r="E4773" t="str">
            <v>BAIR</v>
          </cell>
        </row>
        <row r="4774">
          <cell r="C4774" t="str">
            <v>ORO LOMA</v>
          </cell>
          <cell r="E4774" t="str">
            <v>BAIR</v>
          </cell>
        </row>
        <row r="4775">
          <cell r="C4775" t="str">
            <v>PUEBLO</v>
          </cell>
          <cell r="E4775" t="str">
            <v>BAIR</v>
          </cell>
        </row>
        <row r="4776">
          <cell r="C4776" t="str">
            <v>ASHLAN AVE</v>
          </cell>
          <cell r="E4776" t="str">
            <v>BAIR</v>
          </cell>
        </row>
        <row r="4777">
          <cell r="C4777" t="e">
            <v>#VALUE!</v>
          </cell>
          <cell r="E4777" t="str">
            <v>BAIR</v>
          </cell>
        </row>
        <row r="4778">
          <cell r="C4778" t="str">
            <v>LAWRENCE</v>
          </cell>
          <cell r="E4778" t="str">
            <v>BAIR</v>
          </cell>
        </row>
        <row r="4779">
          <cell r="C4779" t="str">
            <v>WILDWOOD</v>
          </cell>
          <cell r="E4779" t="str">
            <v>BAIR</v>
          </cell>
        </row>
        <row r="4780">
          <cell r="C4780" t="str">
            <v>BAY MEADOWS</v>
          </cell>
          <cell r="E4780" t="str">
            <v>BAIR</v>
          </cell>
        </row>
        <row r="4781">
          <cell r="C4781" t="str">
            <v>HONCUT</v>
          </cell>
          <cell r="E4781" t="str">
            <v>BAIR</v>
          </cell>
        </row>
        <row r="4782">
          <cell r="C4782" t="str">
            <v>MILLBRAE</v>
          </cell>
          <cell r="E4782" t="str">
            <v>LOS BANOS</v>
          </cell>
        </row>
        <row r="4783">
          <cell r="C4783" t="str">
            <v>SAN FRAN Z (EMBARCADERO)</v>
          </cell>
          <cell r="E4783" t="str">
            <v>LOS BANOS</v>
          </cell>
        </row>
        <row r="4784">
          <cell r="C4784" t="str">
            <v>SAN FRAN Z (EMBARCADERO)</v>
          </cell>
          <cell r="E4784" t="str">
            <v>BAY MEADOWS</v>
          </cell>
        </row>
        <row r="4785">
          <cell r="C4785" t="str">
            <v>MANCHESTER</v>
          </cell>
          <cell r="E4785" t="str">
            <v>BAY MEADOWS</v>
          </cell>
        </row>
        <row r="4786">
          <cell r="C4786" t="str">
            <v>MANCHESTER</v>
          </cell>
          <cell r="E4786" t="str">
            <v>BAY MEADOWS</v>
          </cell>
        </row>
        <row r="4787">
          <cell r="C4787" t="str">
            <v>MANCHESTER</v>
          </cell>
          <cell r="E4787" t="str">
            <v>BAY MEADOWS</v>
          </cell>
        </row>
        <row r="4788">
          <cell r="C4788" t="str">
            <v>WOODCHUCK</v>
          </cell>
          <cell r="E4788" t="str">
            <v>BAY MEADOWS</v>
          </cell>
        </row>
        <row r="4789">
          <cell r="C4789" t="str">
            <v>VINEYARD</v>
          </cell>
          <cell r="E4789" t="str">
            <v>BAY MEADOWS</v>
          </cell>
        </row>
        <row r="4790">
          <cell r="C4790" t="str">
            <v>VINEYARD</v>
          </cell>
          <cell r="E4790" t="str">
            <v>BAY MEADOWS</v>
          </cell>
        </row>
        <row r="4791">
          <cell r="C4791" t="str">
            <v>HENRIETTA</v>
          </cell>
          <cell r="E4791" t="str">
            <v>BAY MEADOWS</v>
          </cell>
        </row>
        <row r="4792">
          <cell r="C4792" t="str">
            <v>VINEYARD</v>
          </cell>
          <cell r="E4792" t="str">
            <v>BAY MEADOWS</v>
          </cell>
        </row>
        <row r="4793">
          <cell r="C4793" t="str">
            <v>SAN FRAN Z (EMBARCADERO)</v>
          </cell>
          <cell r="E4793" t="str">
            <v>BAY MEADOWS</v>
          </cell>
        </row>
        <row r="4794">
          <cell r="C4794" t="str">
            <v>SAN FRAN Z (EMBARCADERO)</v>
          </cell>
          <cell r="E4794" t="str">
            <v>BAY MEADOWS</v>
          </cell>
        </row>
        <row r="4795">
          <cell r="C4795" t="str">
            <v>SAN FRAN Z (EMBARCADERO)</v>
          </cell>
          <cell r="E4795" t="str">
            <v>BAY MEADOWS</v>
          </cell>
        </row>
        <row r="4796">
          <cell r="C4796" t="str">
            <v>SAN FRAN Z (EMBARCADERO)</v>
          </cell>
          <cell r="E4796" t="str">
            <v>BAY MEADOWS</v>
          </cell>
        </row>
        <row r="4797">
          <cell r="C4797" t="str">
            <v>EUREKA A</v>
          </cell>
          <cell r="E4797" t="str">
            <v>BAY MEADOWS</v>
          </cell>
        </row>
        <row r="4798">
          <cell r="C4798" t="e">
            <v>#VALUE!</v>
          </cell>
          <cell r="E4798" t="str">
            <v>BAY MEADOWS</v>
          </cell>
        </row>
        <row r="4799">
          <cell r="C4799" t="str">
            <v>SAN FRAN H (MARTIN)</v>
          </cell>
          <cell r="E4799" t="str">
            <v>BAY MEADOWS</v>
          </cell>
        </row>
        <row r="4800">
          <cell r="C4800" t="str">
            <v>SAN FRAN H (MARTIN)</v>
          </cell>
          <cell r="E4800" t="str">
            <v>BAY MEADOWS</v>
          </cell>
        </row>
        <row r="4801">
          <cell r="C4801" t="str">
            <v>SAN FRAN H (MARTIN)</v>
          </cell>
          <cell r="E4801" t="str">
            <v>BAY MEADOWS</v>
          </cell>
        </row>
        <row r="4802">
          <cell r="C4802" t="str">
            <v>SAN FRAN H (MARTIN)</v>
          </cell>
          <cell r="E4802" t="str">
            <v>BAY MEADOWS</v>
          </cell>
        </row>
        <row r="4803">
          <cell r="C4803" t="str">
            <v>SAN FRAN H (MARTIN)</v>
          </cell>
          <cell r="E4803" t="str">
            <v>BAY MEADOWS</v>
          </cell>
        </row>
        <row r="4804">
          <cell r="C4804" t="str">
            <v>SAN FRAN H (MARTIN)</v>
          </cell>
          <cell r="E4804" t="str">
            <v>BAY MEADOWS</v>
          </cell>
        </row>
        <row r="4805">
          <cell r="C4805" t="str">
            <v>SAN FRAN H (MARTIN)</v>
          </cell>
          <cell r="E4805" t="str">
            <v>BAY MEADOWS</v>
          </cell>
        </row>
        <row r="4806">
          <cell r="C4806" t="str">
            <v>SAN FRAN H (MARTIN)</v>
          </cell>
          <cell r="E4806" t="str">
            <v>BAY MEADOWS</v>
          </cell>
        </row>
        <row r="4807">
          <cell r="C4807" t="str">
            <v>SAN FRAN H (MARTIN)</v>
          </cell>
          <cell r="E4807" t="str">
            <v>BAY MEADOWS</v>
          </cell>
        </row>
        <row r="4808">
          <cell r="C4808" t="str">
            <v>SAN FRAN H (MARTIN)</v>
          </cell>
          <cell r="E4808" t="str">
            <v>BAY MEADOWS</v>
          </cell>
        </row>
        <row r="4809">
          <cell r="C4809" t="str">
            <v>SAN FRAN H (MARTIN)</v>
          </cell>
          <cell r="E4809" t="str">
            <v>BAY MEADOWS</v>
          </cell>
        </row>
        <row r="4810">
          <cell r="C4810" t="str">
            <v>SAN FRAN H (MARTIN)</v>
          </cell>
          <cell r="E4810" t="str">
            <v>BAY MEADOWS</v>
          </cell>
        </row>
        <row r="4811">
          <cell r="C4811" t="str">
            <v>SAN FRAN H (MARTIN)</v>
          </cell>
          <cell r="E4811" t="str">
            <v>BAY MEADOWS</v>
          </cell>
        </row>
        <row r="4812">
          <cell r="C4812" t="str">
            <v>SAN FRAN H (MARTIN)</v>
          </cell>
          <cell r="E4812" t="str">
            <v>BAY MEADOWS</v>
          </cell>
        </row>
        <row r="4813">
          <cell r="C4813" t="str">
            <v>SAN FRAN H (MARTIN)</v>
          </cell>
          <cell r="E4813" t="str">
            <v>BAY MEADOWS</v>
          </cell>
        </row>
        <row r="4814">
          <cell r="C4814" t="str">
            <v>SAN FRAN H (MARTIN)</v>
          </cell>
          <cell r="E4814" t="str">
            <v>BAY MEADOWS</v>
          </cell>
        </row>
        <row r="4815">
          <cell r="C4815" t="str">
            <v>SAN FRAN H (MARTIN)</v>
          </cell>
          <cell r="E4815" t="str">
            <v>BAY MEADOWS</v>
          </cell>
        </row>
        <row r="4816">
          <cell r="C4816" t="str">
            <v>SAN FRAN H (MARTIN)</v>
          </cell>
          <cell r="E4816" t="str">
            <v>BAY MEADOWS</v>
          </cell>
        </row>
        <row r="4817">
          <cell r="C4817" t="str">
            <v>SAN FRAN H (MARTIN)</v>
          </cell>
          <cell r="E4817" t="str">
            <v>BAY MEADOWS</v>
          </cell>
        </row>
        <row r="4818">
          <cell r="C4818" t="str">
            <v>SAN FRAN H (MARTIN)</v>
          </cell>
          <cell r="E4818" t="str">
            <v>BAY MEADOWS</v>
          </cell>
        </row>
        <row r="4819">
          <cell r="C4819" t="str">
            <v>SAN FRAN H (MARTIN)</v>
          </cell>
          <cell r="E4819" t="str">
            <v>BAY MEADOWS</v>
          </cell>
        </row>
        <row r="4820">
          <cell r="C4820" t="str">
            <v>SAN FRAN H (MARTIN)</v>
          </cell>
          <cell r="E4820" t="str">
            <v>BAY MEADOWS</v>
          </cell>
        </row>
        <row r="4821">
          <cell r="C4821" t="str">
            <v>SAN FRAN H (MARTIN)</v>
          </cell>
          <cell r="E4821" t="str">
            <v>BAY MEADOWS</v>
          </cell>
        </row>
        <row r="4822">
          <cell r="C4822" t="str">
            <v>FORT BRAGG A</v>
          </cell>
          <cell r="E4822" t="str">
            <v>BAY MEADOWS</v>
          </cell>
        </row>
        <row r="4823">
          <cell r="C4823" t="str">
            <v>BAY MEADOWS</v>
          </cell>
          <cell r="E4823" t="str">
            <v>BAY MEADOWS</v>
          </cell>
        </row>
        <row r="4824">
          <cell r="C4824" t="str">
            <v>BAY MEADOWS</v>
          </cell>
          <cell r="E4824" t="str">
            <v>BAY MEADOWS</v>
          </cell>
        </row>
        <row r="4825">
          <cell r="C4825" t="str">
            <v>BAY MEADOWS</v>
          </cell>
          <cell r="E4825" t="str">
            <v>BAY MEADOWS</v>
          </cell>
        </row>
        <row r="4826">
          <cell r="C4826" t="str">
            <v>MENLO</v>
          </cell>
          <cell r="E4826" t="str">
            <v>BAY MEADOWS</v>
          </cell>
        </row>
        <row r="4827">
          <cell r="C4827" t="str">
            <v>LE GRAND</v>
          </cell>
          <cell r="E4827" t="str">
            <v>BAY MEADOWS</v>
          </cell>
        </row>
        <row r="4828">
          <cell r="C4828" t="str">
            <v>LE GRAND</v>
          </cell>
          <cell r="E4828" t="str">
            <v>BAY MEADOWS</v>
          </cell>
        </row>
        <row r="4829">
          <cell r="C4829" t="str">
            <v>LE GRAND</v>
          </cell>
          <cell r="E4829" t="str">
            <v>BAY MEADOWS</v>
          </cell>
        </row>
        <row r="4830">
          <cell r="C4830" t="str">
            <v>LE GRAND</v>
          </cell>
          <cell r="E4830" t="str">
            <v>BAY MEADOWS</v>
          </cell>
        </row>
        <row r="4831">
          <cell r="C4831" t="str">
            <v>LE GRAND</v>
          </cell>
          <cell r="E4831" t="str">
            <v>BAY MEADOWS</v>
          </cell>
        </row>
        <row r="4832">
          <cell r="C4832" t="str">
            <v>WOODLAND</v>
          </cell>
          <cell r="E4832" t="str">
            <v>BAY MEADOWS</v>
          </cell>
        </row>
        <row r="4833">
          <cell r="C4833" t="str">
            <v>MAXWELL</v>
          </cell>
          <cell r="E4833" t="str">
            <v>BAY MEADOWS</v>
          </cell>
        </row>
        <row r="4834">
          <cell r="C4834" t="str">
            <v>MENLO</v>
          </cell>
          <cell r="E4834" t="str">
            <v>BAY MEADOWS</v>
          </cell>
        </row>
        <row r="4835">
          <cell r="C4835" t="str">
            <v>MENLO</v>
          </cell>
          <cell r="E4835" t="str">
            <v>BAY MEADOWS</v>
          </cell>
        </row>
        <row r="4836">
          <cell r="C4836" t="str">
            <v>MENLO</v>
          </cell>
          <cell r="E4836" t="str">
            <v>BAY MEADOWS</v>
          </cell>
        </row>
        <row r="4837">
          <cell r="C4837" t="str">
            <v>MENLO</v>
          </cell>
          <cell r="E4837" t="str">
            <v>BAY MEADOWS</v>
          </cell>
        </row>
        <row r="4838">
          <cell r="C4838" t="str">
            <v>MENLO</v>
          </cell>
          <cell r="E4838" t="str">
            <v>BELLE HAVEN</v>
          </cell>
        </row>
        <row r="4839">
          <cell r="C4839" t="str">
            <v>MENLO</v>
          </cell>
          <cell r="E4839" t="str">
            <v>BELLE HAVEN</v>
          </cell>
        </row>
        <row r="4840">
          <cell r="C4840" t="str">
            <v>MENLO</v>
          </cell>
          <cell r="E4840" t="str">
            <v>BELLE HAVEN</v>
          </cell>
        </row>
        <row r="4841">
          <cell r="C4841" t="str">
            <v>MENLO</v>
          </cell>
          <cell r="E4841" t="str">
            <v>BELLE HAVEN</v>
          </cell>
        </row>
        <row r="4842">
          <cell r="C4842" t="str">
            <v>MENLO</v>
          </cell>
          <cell r="E4842" t="str">
            <v>BELLE HAVEN</v>
          </cell>
        </row>
        <row r="4843">
          <cell r="C4843" t="str">
            <v>MENLO</v>
          </cell>
          <cell r="E4843" t="str">
            <v>BELLE HAVEN</v>
          </cell>
        </row>
        <row r="4844">
          <cell r="C4844" t="str">
            <v>MENLO</v>
          </cell>
          <cell r="E4844" t="str">
            <v>BELLE HAVEN</v>
          </cell>
        </row>
        <row r="4845">
          <cell r="C4845" t="str">
            <v>MENLO</v>
          </cell>
          <cell r="E4845" t="str">
            <v>BELLE HAVEN</v>
          </cell>
        </row>
        <row r="4846">
          <cell r="C4846" t="str">
            <v>NORTH TOWER</v>
          </cell>
          <cell r="E4846" t="str">
            <v>BELLE HAVEN</v>
          </cell>
        </row>
        <row r="4847">
          <cell r="C4847" t="str">
            <v>WESTPARK</v>
          </cell>
          <cell r="E4847" t="str">
            <v>BELLE HAVEN</v>
          </cell>
        </row>
        <row r="4848">
          <cell r="C4848" t="str">
            <v>NORTH TOWER</v>
          </cell>
          <cell r="E4848" t="str">
            <v>BELLE HAVEN</v>
          </cell>
        </row>
        <row r="4849">
          <cell r="C4849" t="str">
            <v>NORTH TOWER</v>
          </cell>
          <cell r="E4849" t="str">
            <v>BELLE HAVEN</v>
          </cell>
        </row>
        <row r="4850">
          <cell r="C4850" t="str">
            <v>CLAYTON</v>
          </cell>
          <cell r="E4850" t="str">
            <v>BELLE HAVEN</v>
          </cell>
        </row>
        <row r="4851">
          <cell r="C4851" t="str">
            <v>SAN FRAN H (MARTIN)</v>
          </cell>
          <cell r="E4851" t="str">
            <v>BELLE HAVEN</v>
          </cell>
        </row>
        <row r="4852">
          <cell r="C4852" t="str">
            <v>SAN FRAN H (MARTIN)</v>
          </cell>
          <cell r="E4852" t="str">
            <v>BELLE HAVEN</v>
          </cell>
        </row>
        <row r="4853">
          <cell r="C4853" t="str">
            <v>IGNACIO</v>
          </cell>
          <cell r="E4853" t="str">
            <v>BELLE HAVEN</v>
          </cell>
        </row>
        <row r="4854">
          <cell r="C4854" t="str">
            <v>MILLBRAE</v>
          </cell>
          <cell r="E4854" t="str">
            <v>BELLE HAVEN</v>
          </cell>
        </row>
        <row r="4855">
          <cell r="C4855" t="str">
            <v>ALLEGHANY</v>
          </cell>
          <cell r="E4855" t="str">
            <v>BELLE HAVEN</v>
          </cell>
        </row>
        <row r="4856">
          <cell r="C4856" t="str">
            <v>ALLEGHANY</v>
          </cell>
          <cell r="E4856" t="str">
            <v>BELLE HAVEN</v>
          </cell>
        </row>
        <row r="4857">
          <cell r="C4857" t="str">
            <v>MADERA</v>
          </cell>
          <cell r="E4857" t="str">
            <v>BELLE HAVEN</v>
          </cell>
        </row>
        <row r="4858">
          <cell r="C4858" t="str">
            <v>WILDWOOD</v>
          </cell>
          <cell r="E4858" t="str">
            <v>BELLE HAVEN</v>
          </cell>
        </row>
        <row r="4859">
          <cell r="C4859" t="str">
            <v>BOLINAS</v>
          </cell>
          <cell r="E4859" t="str">
            <v>BELLE HAVEN</v>
          </cell>
        </row>
        <row r="4860">
          <cell r="C4860" t="str">
            <v>CASTRO VALLEY</v>
          </cell>
          <cell r="E4860" t="str">
            <v>BELLE HAVEN</v>
          </cell>
        </row>
        <row r="4861">
          <cell r="C4861" t="str">
            <v>SAN FRAN Y (LARKIN)</v>
          </cell>
          <cell r="E4861" t="str">
            <v>BELLE HAVEN</v>
          </cell>
        </row>
        <row r="4862">
          <cell r="C4862" t="str">
            <v>SAN FRAN Y (LARKIN)</v>
          </cell>
          <cell r="E4862" t="str">
            <v>BELLE HAVEN</v>
          </cell>
        </row>
        <row r="4863">
          <cell r="C4863" t="str">
            <v>SAN FRAN Y (LARKIN)</v>
          </cell>
          <cell r="E4863" t="str">
            <v>BELLE HAVEN</v>
          </cell>
        </row>
        <row r="4864">
          <cell r="C4864" t="str">
            <v>SAN FRAN Y (LARKIN)</v>
          </cell>
          <cell r="E4864" t="str">
            <v>BELLE HAVEN</v>
          </cell>
        </row>
        <row r="4865">
          <cell r="C4865" t="str">
            <v>SAN FRAN Y (LARKIN)</v>
          </cell>
          <cell r="E4865" t="str">
            <v>BELLE HAVEN</v>
          </cell>
        </row>
        <row r="4866">
          <cell r="C4866" t="str">
            <v>SAN FRAN Y (LARKIN)</v>
          </cell>
          <cell r="E4866" t="str">
            <v>BELLE HAVEN</v>
          </cell>
        </row>
        <row r="4867">
          <cell r="C4867" t="str">
            <v>FAIRMOUNT</v>
          </cell>
          <cell r="E4867" t="str">
            <v>BELLE HAVEN</v>
          </cell>
        </row>
        <row r="4868">
          <cell r="C4868" t="str">
            <v>BELLE HAVEN</v>
          </cell>
          <cell r="E4868" t="str">
            <v>BELLE HAVEN</v>
          </cell>
        </row>
        <row r="4869">
          <cell r="C4869" t="str">
            <v>SAN FRAN N</v>
          </cell>
          <cell r="E4869" t="str">
            <v>BELLE HAVEN</v>
          </cell>
        </row>
        <row r="4870">
          <cell r="C4870" t="str">
            <v>SAN FRAN N</v>
          </cell>
          <cell r="E4870" t="str">
            <v>BELLE HAVEN</v>
          </cell>
        </row>
        <row r="4871">
          <cell r="C4871" t="str">
            <v>SAN FRAN N</v>
          </cell>
          <cell r="E4871" t="str">
            <v>BELLE HAVEN</v>
          </cell>
        </row>
        <row r="4872">
          <cell r="C4872" t="str">
            <v>SAN FRAN N</v>
          </cell>
          <cell r="E4872" t="str">
            <v>BELLE HAVEN</v>
          </cell>
        </row>
        <row r="4873">
          <cell r="C4873" t="str">
            <v>SAN FRAN N</v>
          </cell>
          <cell r="E4873" t="str">
            <v>BELLE HAVEN</v>
          </cell>
        </row>
        <row r="4874">
          <cell r="C4874" t="str">
            <v>SAN FRAN N</v>
          </cell>
          <cell r="E4874" t="str">
            <v>BELLE HAVEN</v>
          </cell>
        </row>
        <row r="4875">
          <cell r="C4875" t="str">
            <v>SAN FRAN N</v>
          </cell>
          <cell r="E4875" t="str">
            <v>BELLE HAVEN</v>
          </cell>
        </row>
        <row r="4876">
          <cell r="C4876" t="str">
            <v>SAN FRAN N</v>
          </cell>
          <cell r="E4876" t="str">
            <v>BELLE HAVEN</v>
          </cell>
        </row>
        <row r="4877">
          <cell r="C4877" t="str">
            <v>SAN FRAN N</v>
          </cell>
          <cell r="E4877" t="str">
            <v>BELLE HAVEN</v>
          </cell>
        </row>
        <row r="4878">
          <cell r="C4878" t="str">
            <v>SAN FRAN N</v>
          </cell>
          <cell r="E4878" t="str">
            <v>BELLE HAVEN</v>
          </cell>
        </row>
        <row r="4879">
          <cell r="C4879" t="str">
            <v>SAN FRAN N</v>
          </cell>
          <cell r="E4879" t="str">
            <v>BELLE HAVEN</v>
          </cell>
        </row>
        <row r="4880">
          <cell r="C4880" t="str">
            <v>SAN FRAN N</v>
          </cell>
          <cell r="E4880" t="str">
            <v>BELLE HAVEN</v>
          </cell>
        </row>
        <row r="4881">
          <cell r="C4881" t="str">
            <v>SAN FRAN N</v>
          </cell>
          <cell r="E4881" t="str">
            <v>BELLE HAVEN</v>
          </cell>
        </row>
        <row r="4882">
          <cell r="C4882" t="str">
            <v>SAN FRAN N</v>
          </cell>
          <cell r="E4882" t="str">
            <v>BELLE HAVEN</v>
          </cell>
        </row>
        <row r="4883">
          <cell r="C4883" t="str">
            <v>SAN FRAN N</v>
          </cell>
          <cell r="E4883" t="str">
            <v>BELLE HAVEN</v>
          </cell>
        </row>
        <row r="4884">
          <cell r="C4884" t="str">
            <v>SAN FRAN N</v>
          </cell>
          <cell r="E4884" t="str">
            <v>BELLE HAVEN</v>
          </cell>
        </row>
        <row r="4885">
          <cell r="C4885" t="str">
            <v>SAN FRAN N</v>
          </cell>
          <cell r="E4885" t="str">
            <v>BELLE HAVEN</v>
          </cell>
        </row>
        <row r="4886">
          <cell r="C4886" t="str">
            <v>SAN FRAN N</v>
          </cell>
          <cell r="E4886" t="str">
            <v>BELMONT</v>
          </cell>
        </row>
        <row r="4887">
          <cell r="C4887" t="str">
            <v>SAN FRAN N</v>
          </cell>
          <cell r="E4887" t="str">
            <v>BELMONT</v>
          </cell>
        </row>
        <row r="4888">
          <cell r="C4888" t="str">
            <v>SAN FRAN N</v>
          </cell>
          <cell r="E4888" t="str">
            <v>BELMONT</v>
          </cell>
        </row>
        <row r="4889">
          <cell r="C4889" t="str">
            <v>SAN FRAN N</v>
          </cell>
          <cell r="E4889" t="str">
            <v>BELMONT</v>
          </cell>
        </row>
        <row r="4890">
          <cell r="C4890" t="str">
            <v>MILLBRAE</v>
          </cell>
          <cell r="E4890" t="str">
            <v>BELMONT</v>
          </cell>
        </row>
        <row r="4891">
          <cell r="C4891" t="e">
            <v>#VALUE!</v>
          </cell>
          <cell r="E4891" t="str">
            <v>BELMONT</v>
          </cell>
        </row>
        <row r="4892">
          <cell r="C4892" t="e">
            <v>#VALUE!</v>
          </cell>
          <cell r="E4892" t="str">
            <v>BELMONT</v>
          </cell>
        </row>
        <row r="4893">
          <cell r="C4893" t="e">
            <v>#VALUE!</v>
          </cell>
          <cell r="E4893" t="str">
            <v>BELMONT</v>
          </cell>
        </row>
        <row r="4894">
          <cell r="C4894" t="e">
            <v>#VALUE!</v>
          </cell>
          <cell r="E4894" t="str">
            <v>BELMONT</v>
          </cell>
        </row>
        <row r="4895">
          <cell r="C4895" t="str">
            <v>DAVIS</v>
          </cell>
          <cell r="E4895" t="str">
            <v>BELMONT</v>
          </cell>
        </row>
        <row r="4896">
          <cell r="C4896" t="str">
            <v>NEWBURG</v>
          </cell>
          <cell r="E4896" t="str">
            <v>BELMONT</v>
          </cell>
        </row>
        <row r="4897">
          <cell r="C4897" t="str">
            <v>COLUMBUS</v>
          </cell>
          <cell r="E4897" t="str">
            <v>BELMONT</v>
          </cell>
        </row>
        <row r="4898">
          <cell r="C4898" t="str">
            <v>MENLO</v>
          </cell>
          <cell r="E4898" t="str">
            <v>BELMONT</v>
          </cell>
        </row>
        <row r="4899">
          <cell r="C4899" t="str">
            <v>BAIR</v>
          </cell>
          <cell r="E4899" t="str">
            <v>BELMONT</v>
          </cell>
        </row>
        <row r="4900">
          <cell r="C4900" t="str">
            <v>TRACY</v>
          </cell>
          <cell r="E4900" t="str">
            <v>BELMONT</v>
          </cell>
        </row>
        <row r="4901">
          <cell r="C4901" t="str">
            <v>CABRILLO</v>
          </cell>
          <cell r="E4901" t="str">
            <v>BELMONT</v>
          </cell>
        </row>
        <row r="4902">
          <cell r="C4902" t="str">
            <v>BRITTON</v>
          </cell>
          <cell r="E4902" t="str">
            <v>BELMONT</v>
          </cell>
        </row>
        <row r="4903">
          <cell r="C4903" t="str">
            <v>GRAYS FLAT</v>
          </cell>
          <cell r="E4903" t="str">
            <v>BELMONT</v>
          </cell>
        </row>
        <row r="4904">
          <cell r="C4904" t="str">
            <v>SAN FRAN K</v>
          </cell>
          <cell r="E4904" t="str">
            <v>BELMONT</v>
          </cell>
        </row>
        <row r="4905">
          <cell r="C4905" t="str">
            <v>SAN FRAN K</v>
          </cell>
          <cell r="E4905" t="str">
            <v>BELMONT</v>
          </cell>
        </row>
        <row r="4906">
          <cell r="C4906" t="str">
            <v>SAN FRAN K</v>
          </cell>
          <cell r="E4906" t="str">
            <v>BELMONT</v>
          </cell>
        </row>
        <row r="4907">
          <cell r="C4907" t="str">
            <v>SAN FRAN K</v>
          </cell>
          <cell r="E4907" t="str">
            <v>BELMONT</v>
          </cell>
        </row>
        <row r="4908">
          <cell r="C4908" t="str">
            <v>SAN FRAN K</v>
          </cell>
          <cell r="E4908" t="str">
            <v>BELMONT</v>
          </cell>
        </row>
        <row r="4909">
          <cell r="C4909" t="str">
            <v>WINDSOR</v>
          </cell>
          <cell r="E4909" t="str">
            <v>BELMONT</v>
          </cell>
        </row>
        <row r="4910">
          <cell r="C4910" t="str">
            <v>WINDSOR</v>
          </cell>
          <cell r="E4910" t="str">
            <v>BELMONT</v>
          </cell>
        </row>
        <row r="4911">
          <cell r="C4911" t="str">
            <v>WINDSOR</v>
          </cell>
          <cell r="E4911" t="str">
            <v>BELMONT</v>
          </cell>
        </row>
        <row r="4912">
          <cell r="C4912" t="str">
            <v>WINDSOR</v>
          </cell>
          <cell r="E4912" t="str">
            <v>BELMONT</v>
          </cell>
        </row>
        <row r="4913">
          <cell r="C4913" t="str">
            <v>WINDSOR</v>
          </cell>
          <cell r="E4913" t="str">
            <v>BELMONT</v>
          </cell>
        </row>
        <row r="4914">
          <cell r="C4914" t="str">
            <v>WINDSOR</v>
          </cell>
          <cell r="E4914" t="str">
            <v>BELMONT</v>
          </cell>
        </row>
        <row r="4915">
          <cell r="C4915" t="str">
            <v>WINDSOR</v>
          </cell>
          <cell r="E4915" t="str">
            <v>BELMONT</v>
          </cell>
        </row>
        <row r="4916">
          <cell r="C4916" t="str">
            <v>WINDSOR</v>
          </cell>
          <cell r="E4916" t="str">
            <v>BELMONT</v>
          </cell>
        </row>
        <row r="4917">
          <cell r="C4917" t="str">
            <v>WINDSOR</v>
          </cell>
          <cell r="E4917" t="str">
            <v>BELMONT</v>
          </cell>
        </row>
        <row r="4918">
          <cell r="C4918" t="str">
            <v>WINDSOR</v>
          </cell>
          <cell r="E4918" t="str">
            <v>BELMONT</v>
          </cell>
        </row>
        <row r="4919">
          <cell r="C4919" t="str">
            <v>WINDSOR</v>
          </cell>
          <cell r="E4919" t="str">
            <v>BELMONT</v>
          </cell>
        </row>
        <row r="4920">
          <cell r="C4920" t="str">
            <v>WINDSOR</v>
          </cell>
          <cell r="E4920" t="str">
            <v>BELMONT</v>
          </cell>
        </row>
        <row r="4921">
          <cell r="C4921" t="str">
            <v>SAN FRAN Z (EMBARCADERO)</v>
          </cell>
          <cell r="E4921" t="str">
            <v>BELMONT</v>
          </cell>
        </row>
        <row r="4922">
          <cell r="C4922" t="str">
            <v>CHICO B</v>
          </cell>
          <cell r="E4922" t="str">
            <v>BELMONT</v>
          </cell>
        </row>
        <row r="4923">
          <cell r="C4923" t="str">
            <v>WOODWARD</v>
          </cell>
          <cell r="E4923" t="str">
            <v>BELMONT</v>
          </cell>
        </row>
        <row r="4924">
          <cell r="C4924" t="str">
            <v>BRENTWOOD</v>
          </cell>
          <cell r="E4924" t="str">
            <v>BELMONT</v>
          </cell>
        </row>
        <row r="4925">
          <cell r="C4925" t="str">
            <v>GATES</v>
          </cell>
          <cell r="E4925" t="str">
            <v>BELMONT</v>
          </cell>
        </row>
        <row r="4926">
          <cell r="C4926" t="str">
            <v>PASO ROBLES</v>
          </cell>
          <cell r="E4926" t="str">
            <v>BELMONT</v>
          </cell>
        </row>
        <row r="4927">
          <cell r="C4927" t="str">
            <v>EL PECO</v>
          </cell>
          <cell r="E4927" t="str">
            <v>BELMONT</v>
          </cell>
        </row>
        <row r="4928">
          <cell r="C4928" t="str">
            <v>SWIFT</v>
          </cell>
          <cell r="E4928" t="str">
            <v>BELMONT</v>
          </cell>
        </row>
        <row r="4929">
          <cell r="C4929" t="str">
            <v>MAPLE CREEK</v>
          </cell>
          <cell r="E4929" t="str">
            <v>BELMONT</v>
          </cell>
        </row>
        <row r="4930">
          <cell r="C4930" t="e">
            <v>#VALUE!</v>
          </cell>
          <cell r="E4930" t="str">
            <v>BELMONT</v>
          </cell>
        </row>
        <row r="4931">
          <cell r="C4931" t="str">
            <v>CAMPHORA</v>
          </cell>
          <cell r="E4931" t="str">
            <v>BELMONT</v>
          </cell>
        </row>
        <row r="4932">
          <cell r="C4932" t="str">
            <v>SAN JOSE A</v>
          </cell>
          <cell r="E4932" t="str">
            <v>BELMONT</v>
          </cell>
        </row>
        <row r="4933">
          <cell r="C4933" t="str">
            <v>SAN LUIS OBISPO</v>
          </cell>
          <cell r="E4933" t="str">
            <v>BELMONT</v>
          </cell>
        </row>
        <row r="4934">
          <cell r="C4934" t="str">
            <v>VALLEJO B</v>
          </cell>
          <cell r="E4934" t="str">
            <v>BELMONT</v>
          </cell>
        </row>
        <row r="4935">
          <cell r="C4935" t="str">
            <v>VALLEJO B</v>
          </cell>
          <cell r="E4935" t="str">
            <v>BELMONT</v>
          </cell>
        </row>
        <row r="4936">
          <cell r="C4936" t="str">
            <v>HICKS</v>
          </cell>
          <cell r="E4936" t="str">
            <v>BELMONT</v>
          </cell>
        </row>
        <row r="4937">
          <cell r="C4937" t="str">
            <v>ALPINE</v>
          </cell>
          <cell r="E4937" t="str">
            <v>BELMONT</v>
          </cell>
        </row>
        <row r="4938">
          <cell r="C4938" t="str">
            <v>ALPINE</v>
          </cell>
          <cell r="E4938" t="str">
            <v>BELMONT</v>
          </cell>
        </row>
        <row r="4939">
          <cell r="C4939" t="e">
            <v>#VALUE!</v>
          </cell>
          <cell r="E4939" t="str">
            <v>BELMONT</v>
          </cell>
        </row>
        <row r="4940">
          <cell r="C4940" t="str">
            <v>TRIMBLE</v>
          </cell>
          <cell r="E4940" t="str">
            <v>BELMONT</v>
          </cell>
        </row>
        <row r="4941">
          <cell r="C4941" t="str">
            <v>COTTLE</v>
          </cell>
          <cell r="E4941" t="str">
            <v>BELMONT</v>
          </cell>
        </row>
        <row r="4942">
          <cell r="C4942" t="str">
            <v>COTTLE</v>
          </cell>
          <cell r="E4942" t="str">
            <v>BELMONT</v>
          </cell>
        </row>
        <row r="4943">
          <cell r="C4943" t="str">
            <v>COTTLE</v>
          </cell>
          <cell r="E4943" t="str">
            <v>BELMONT</v>
          </cell>
        </row>
        <row r="4944">
          <cell r="C4944" t="str">
            <v>HIGGINS</v>
          </cell>
          <cell r="E4944" t="str">
            <v>BERESFORD</v>
          </cell>
        </row>
        <row r="4945">
          <cell r="C4945" t="str">
            <v>EDENVALE</v>
          </cell>
          <cell r="E4945" t="str">
            <v>BERESFORD</v>
          </cell>
        </row>
        <row r="4946">
          <cell r="C4946" t="str">
            <v>MCFARLAND</v>
          </cell>
          <cell r="E4946" t="str">
            <v>BERESFORD</v>
          </cell>
        </row>
        <row r="4947">
          <cell r="C4947" t="str">
            <v>MABURY</v>
          </cell>
          <cell r="E4947" t="str">
            <v>BERESFORD</v>
          </cell>
        </row>
        <row r="4948">
          <cell r="C4948" t="str">
            <v>MABURY</v>
          </cell>
          <cell r="E4948" t="str">
            <v>BURLINGAME</v>
          </cell>
        </row>
        <row r="4949">
          <cell r="C4949" t="str">
            <v>LOGAN CREEK</v>
          </cell>
          <cell r="E4949" t="str">
            <v>BURLINGAME</v>
          </cell>
        </row>
        <row r="4950">
          <cell r="C4950" t="str">
            <v>SNEATH LANE</v>
          </cell>
          <cell r="E4950" t="str">
            <v>BURLINGAME</v>
          </cell>
        </row>
        <row r="4951">
          <cell r="C4951" t="str">
            <v>BULLARD</v>
          </cell>
          <cell r="E4951" t="str">
            <v>BURLINGAME</v>
          </cell>
        </row>
        <row r="4952">
          <cell r="C4952" t="str">
            <v>BULLARD</v>
          </cell>
          <cell r="E4952" t="str">
            <v>BURLINGAME</v>
          </cell>
        </row>
        <row r="4953">
          <cell r="C4953" t="str">
            <v>BULLARD</v>
          </cell>
          <cell r="E4953" t="str">
            <v>BURLINGAME</v>
          </cell>
        </row>
        <row r="4954">
          <cell r="C4954" t="str">
            <v>TAFT</v>
          </cell>
          <cell r="E4954" t="str">
            <v>BURLINGAME</v>
          </cell>
        </row>
        <row r="4955">
          <cell r="C4955" t="str">
            <v>RINCON</v>
          </cell>
          <cell r="E4955" t="str">
            <v>BURLINGAME</v>
          </cell>
        </row>
        <row r="4956">
          <cell r="C4956" t="str">
            <v>HICKS</v>
          </cell>
          <cell r="E4956" t="str">
            <v>BURLINGAME</v>
          </cell>
        </row>
        <row r="4957">
          <cell r="C4957" t="str">
            <v>JANES CREEK</v>
          </cell>
          <cell r="E4957" t="str">
            <v>BURLINGAME</v>
          </cell>
        </row>
        <row r="4958">
          <cell r="C4958" t="str">
            <v>BIG BEND</v>
          </cell>
          <cell r="E4958" t="str">
            <v>BURLINGAME</v>
          </cell>
        </row>
        <row r="4959">
          <cell r="C4959" t="str">
            <v>INDIAN FLAT</v>
          </cell>
          <cell r="E4959" t="str">
            <v>BURLINGAME</v>
          </cell>
        </row>
        <row r="4960">
          <cell r="C4960" t="str">
            <v>RIVER OAKS</v>
          </cell>
          <cell r="E4960" t="str">
            <v>BURLINGAME</v>
          </cell>
        </row>
        <row r="4961">
          <cell r="C4961" t="str">
            <v>RINCON</v>
          </cell>
          <cell r="E4961" t="str">
            <v>BURLINGAME</v>
          </cell>
        </row>
        <row r="4962">
          <cell r="C4962" t="str">
            <v>SAN FRAN H (MARTIN)</v>
          </cell>
          <cell r="E4962" t="str">
            <v>BURLINGAME</v>
          </cell>
        </row>
        <row r="4963">
          <cell r="C4963" t="str">
            <v>SAN FRAN H (MARTIN)</v>
          </cell>
          <cell r="E4963" t="str">
            <v>BURLINGAME</v>
          </cell>
        </row>
        <row r="4964">
          <cell r="C4964" t="str">
            <v>SAN FRAN H (MARTIN)</v>
          </cell>
          <cell r="E4964" t="str">
            <v>BURLINGAME</v>
          </cell>
        </row>
        <row r="4965">
          <cell r="C4965" t="str">
            <v>SAN FRAN H (MARTIN)</v>
          </cell>
          <cell r="E4965" t="str">
            <v>CAROLANDS</v>
          </cell>
        </row>
        <row r="4966">
          <cell r="C4966" t="str">
            <v>SAN FRAN H (MARTIN)</v>
          </cell>
          <cell r="E4966" t="str">
            <v>CAROLANDS</v>
          </cell>
        </row>
        <row r="4967">
          <cell r="C4967" t="str">
            <v>SAN FRAN H (MARTIN)</v>
          </cell>
          <cell r="E4967" t="str">
            <v>DIVIDE</v>
          </cell>
        </row>
        <row r="4968">
          <cell r="C4968" t="str">
            <v>SAN FRAN H (MARTIN)</v>
          </cell>
          <cell r="E4968" t="str">
            <v>EMERALD LAKE</v>
          </cell>
        </row>
        <row r="4969">
          <cell r="C4969" t="str">
            <v>SAN FRAN H (MARTIN)</v>
          </cell>
          <cell r="E4969" t="str">
            <v>EMERALD LAKE</v>
          </cell>
        </row>
        <row r="4970">
          <cell r="C4970" t="str">
            <v>SAN FRAN H (MARTIN)</v>
          </cell>
          <cell r="E4970" t="str">
            <v>EMERALD LAKE</v>
          </cell>
        </row>
        <row r="4971">
          <cell r="C4971" t="str">
            <v>SAN FRAN H (MARTIN)</v>
          </cell>
          <cell r="E4971" t="str">
            <v>EMERALD LAKE</v>
          </cell>
        </row>
        <row r="4972">
          <cell r="C4972" t="str">
            <v>SAN FRAN H (MARTIN)</v>
          </cell>
          <cell r="E4972" t="str">
            <v>EMERALD LAKE</v>
          </cell>
        </row>
        <row r="4973">
          <cell r="C4973" t="str">
            <v>SAN FRAN H (MARTIN)</v>
          </cell>
          <cell r="E4973" t="str">
            <v>EMERALD LAKE</v>
          </cell>
        </row>
        <row r="4974">
          <cell r="C4974" t="str">
            <v>SAN FRAN H (MARTIN)</v>
          </cell>
          <cell r="E4974" t="str">
            <v>EMERALD LAKE</v>
          </cell>
        </row>
        <row r="4975">
          <cell r="C4975" t="str">
            <v>SAN FRAN H (MARTIN)</v>
          </cell>
          <cell r="E4975" t="str">
            <v>EMERALD LAKE</v>
          </cell>
        </row>
        <row r="4976">
          <cell r="C4976" t="str">
            <v>SAN FRAN H (MARTIN)</v>
          </cell>
          <cell r="E4976" t="str">
            <v>GLENWOOD</v>
          </cell>
        </row>
        <row r="4977">
          <cell r="C4977" t="str">
            <v>SAN FRAN H (MARTIN)</v>
          </cell>
          <cell r="E4977" t="str">
            <v>GLENWOOD</v>
          </cell>
        </row>
        <row r="4978">
          <cell r="C4978" t="str">
            <v>SAN FRAN H (MARTIN)</v>
          </cell>
          <cell r="E4978" t="str">
            <v>GLENWOOD</v>
          </cell>
        </row>
        <row r="4979">
          <cell r="C4979" t="str">
            <v>SAN FRAN H (MARTIN)</v>
          </cell>
          <cell r="E4979" t="str">
            <v>GLENWOOD</v>
          </cell>
        </row>
        <row r="4980">
          <cell r="C4980" t="str">
            <v>SAN FRAN H (MARTIN)</v>
          </cell>
          <cell r="E4980" t="str">
            <v>HILLSDALE</v>
          </cell>
        </row>
        <row r="4981">
          <cell r="C4981" t="str">
            <v>SAN FRAN H (MARTIN)</v>
          </cell>
          <cell r="E4981" t="str">
            <v>HILLSDALE</v>
          </cell>
        </row>
        <row r="4982">
          <cell r="C4982" t="str">
            <v>SAN FRAN H (MARTIN)</v>
          </cell>
          <cell r="E4982" t="str">
            <v>HILLSDALE</v>
          </cell>
        </row>
        <row r="4983">
          <cell r="C4983" t="str">
            <v>SAN FRAN H (MARTIN)</v>
          </cell>
          <cell r="E4983" t="str">
            <v>HILLSDALE</v>
          </cell>
        </row>
        <row r="4984">
          <cell r="C4984" t="str">
            <v>SAN FRAN H (MARTIN)</v>
          </cell>
          <cell r="E4984" t="str">
            <v>HILLSDALE</v>
          </cell>
        </row>
        <row r="4985">
          <cell r="C4985" t="str">
            <v>VALLEJO B</v>
          </cell>
          <cell r="E4985" t="str">
            <v>HILLSDALE</v>
          </cell>
        </row>
        <row r="4986">
          <cell r="C4986" t="str">
            <v>VALLEJO B</v>
          </cell>
          <cell r="E4986" t="str">
            <v>HILLSDALE</v>
          </cell>
        </row>
        <row r="4987">
          <cell r="C4987" t="str">
            <v>VALLEJO B</v>
          </cell>
          <cell r="E4987" t="str">
            <v>HILLSDALE</v>
          </cell>
        </row>
        <row r="4988">
          <cell r="C4988" t="str">
            <v>VALLEJO B</v>
          </cell>
          <cell r="E4988" t="str">
            <v>HILLSDALE</v>
          </cell>
        </row>
        <row r="4989">
          <cell r="C4989" t="str">
            <v>VALLEJO B</v>
          </cell>
          <cell r="E4989" t="str">
            <v>HILLSDALE</v>
          </cell>
        </row>
        <row r="4990">
          <cell r="C4990" t="str">
            <v>VALLEJO B</v>
          </cell>
          <cell r="E4990" t="str">
            <v>HILLSDALE</v>
          </cell>
        </row>
        <row r="4991">
          <cell r="C4991" t="str">
            <v>VALLEJO B</v>
          </cell>
          <cell r="E4991" t="str">
            <v>HILLSDALE</v>
          </cell>
        </row>
        <row r="4992">
          <cell r="C4992" t="str">
            <v>VALLEJO B</v>
          </cell>
          <cell r="E4992" t="str">
            <v>HILLSDALE</v>
          </cell>
        </row>
        <row r="4993">
          <cell r="C4993" t="str">
            <v>VALLEJO B</v>
          </cell>
          <cell r="E4993" t="str">
            <v>HILLSDALE</v>
          </cell>
        </row>
        <row r="4994">
          <cell r="C4994" t="str">
            <v>VALLEJO B</v>
          </cell>
          <cell r="E4994" t="str">
            <v>HILLSDALE</v>
          </cell>
        </row>
        <row r="4995">
          <cell r="C4995" t="str">
            <v>VALLEJO B</v>
          </cell>
          <cell r="E4995" t="str">
            <v>HILLSDALE</v>
          </cell>
        </row>
        <row r="4996">
          <cell r="C4996" t="str">
            <v>VALLEJO B</v>
          </cell>
          <cell r="E4996" t="str">
            <v>HILLSDALE</v>
          </cell>
        </row>
        <row r="4997">
          <cell r="C4997" t="str">
            <v>VALLEJO B</v>
          </cell>
          <cell r="E4997" t="str">
            <v>HILLSDALE</v>
          </cell>
        </row>
        <row r="4998">
          <cell r="C4998" t="str">
            <v>VALLEJO B</v>
          </cell>
          <cell r="E4998" t="str">
            <v>HILLSDALE</v>
          </cell>
        </row>
        <row r="4999">
          <cell r="C4999" t="str">
            <v>VALLEJO B</v>
          </cell>
          <cell r="E4999" t="str">
            <v>HILLSDALE</v>
          </cell>
        </row>
        <row r="5000">
          <cell r="C5000" t="str">
            <v>VALLEJO B</v>
          </cell>
          <cell r="E5000" t="str">
            <v>HILLSDALE</v>
          </cell>
        </row>
        <row r="5001">
          <cell r="C5001" t="str">
            <v>VALLEJO B</v>
          </cell>
          <cell r="E5001" t="str">
            <v>HILLSDALE</v>
          </cell>
        </row>
        <row r="5002">
          <cell r="C5002" t="str">
            <v>VALLEJO B</v>
          </cell>
          <cell r="E5002" t="str">
            <v>HILLSDALE</v>
          </cell>
        </row>
        <row r="5003">
          <cell r="C5003" t="str">
            <v>SHAFTER</v>
          </cell>
          <cell r="E5003" t="str">
            <v>HILLSDALE</v>
          </cell>
        </row>
        <row r="5004">
          <cell r="C5004" t="str">
            <v>SHAFTER</v>
          </cell>
          <cell r="E5004" t="str">
            <v>HILLSDALE</v>
          </cell>
        </row>
        <row r="5005">
          <cell r="C5005" t="str">
            <v>SHAFTER</v>
          </cell>
          <cell r="E5005" t="str">
            <v>HILLSDALE</v>
          </cell>
        </row>
        <row r="5006">
          <cell r="C5006" t="str">
            <v>SHAFTER</v>
          </cell>
          <cell r="E5006" t="str">
            <v>HILLSDALE</v>
          </cell>
        </row>
        <row r="5007">
          <cell r="C5007" t="str">
            <v>SHAFTER</v>
          </cell>
          <cell r="E5007" t="str">
            <v>HILLSDALE</v>
          </cell>
        </row>
        <row r="5008">
          <cell r="C5008" t="e">
            <v>#VALUE!</v>
          </cell>
          <cell r="E5008" t="str">
            <v>HILLSDALE</v>
          </cell>
        </row>
        <row r="5009">
          <cell r="C5009" t="str">
            <v>RIO BRAVO</v>
          </cell>
          <cell r="E5009" t="str">
            <v>HILLSDALE</v>
          </cell>
        </row>
        <row r="5010">
          <cell r="C5010" t="str">
            <v>CLOVIS</v>
          </cell>
          <cell r="E5010" t="str">
            <v>HILLSDALE</v>
          </cell>
        </row>
        <row r="5011">
          <cell r="C5011" t="str">
            <v>SPENCE</v>
          </cell>
          <cell r="E5011" t="str">
            <v>HILLSDALE</v>
          </cell>
        </row>
        <row r="5012">
          <cell r="C5012" t="str">
            <v>SPENCE</v>
          </cell>
          <cell r="E5012" t="str">
            <v>HILLSDALE</v>
          </cell>
        </row>
        <row r="5013">
          <cell r="C5013" t="str">
            <v>SPENCE</v>
          </cell>
          <cell r="E5013" t="str">
            <v>RALSTON</v>
          </cell>
        </row>
        <row r="5014">
          <cell r="C5014" t="str">
            <v>COTTLE</v>
          </cell>
          <cell r="E5014" t="str">
            <v>RALSTON</v>
          </cell>
        </row>
        <row r="5015">
          <cell r="C5015" t="str">
            <v>OCEANO</v>
          </cell>
          <cell r="E5015" t="str">
            <v>RALSTON</v>
          </cell>
        </row>
        <row r="5016">
          <cell r="C5016" t="str">
            <v>ARANA</v>
          </cell>
          <cell r="E5016" t="str">
            <v>RALSTON</v>
          </cell>
        </row>
        <row r="5017">
          <cell r="C5017" t="str">
            <v>MEADOW LANE</v>
          </cell>
          <cell r="E5017" t="str">
            <v>RALSTON</v>
          </cell>
        </row>
        <row r="5018">
          <cell r="C5018" t="str">
            <v>CASTRO VALLEY</v>
          </cell>
          <cell r="E5018" t="str">
            <v>RALSTON</v>
          </cell>
        </row>
        <row r="5019">
          <cell r="C5019" t="str">
            <v>CASTRO VALLEY</v>
          </cell>
          <cell r="E5019" t="str">
            <v>RALSTON</v>
          </cell>
        </row>
        <row r="5020">
          <cell r="C5020" t="str">
            <v>CASTRO VALLEY</v>
          </cell>
          <cell r="E5020" t="str">
            <v>RALSTON</v>
          </cell>
        </row>
        <row r="5021">
          <cell r="C5021" t="str">
            <v>CASTRO VALLEY</v>
          </cell>
          <cell r="E5021" t="str">
            <v>RALSTON</v>
          </cell>
        </row>
        <row r="5022">
          <cell r="C5022" t="str">
            <v>PUEBLO</v>
          </cell>
          <cell r="E5022" t="str">
            <v>RALSTON</v>
          </cell>
        </row>
        <row r="5023">
          <cell r="C5023" t="str">
            <v>TRIMBLE</v>
          </cell>
          <cell r="E5023" t="str">
            <v>REDWOOD CITY</v>
          </cell>
        </row>
        <row r="5024">
          <cell r="C5024" t="str">
            <v>CAMP EVERS</v>
          </cell>
          <cell r="E5024" t="str">
            <v>REDWOOD CITY</v>
          </cell>
        </row>
        <row r="5025">
          <cell r="C5025" t="str">
            <v>RIO BRAVO</v>
          </cell>
          <cell r="E5025" t="str">
            <v>REDWOOD CITY</v>
          </cell>
        </row>
        <row r="5026">
          <cell r="C5026" t="str">
            <v>HICKS</v>
          </cell>
          <cell r="E5026" t="str">
            <v>REDWOOD CITY</v>
          </cell>
        </row>
        <row r="5027">
          <cell r="C5027" t="str">
            <v>LERDO</v>
          </cell>
          <cell r="E5027" t="str">
            <v>REDWOOD CITY</v>
          </cell>
        </row>
        <row r="5028">
          <cell r="C5028" t="str">
            <v>LERDO</v>
          </cell>
          <cell r="E5028" t="str">
            <v>REDWOOD CITY</v>
          </cell>
        </row>
        <row r="5029">
          <cell r="C5029" t="str">
            <v>LERDO</v>
          </cell>
          <cell r="E5029" t="str">
            <v>REDWOOD CITY</v>
          </cell>
        </row>
        <row r="5030">
          <cell r="C5030" t="str">
            <v>LERDO</v>
          </cell>
          <cell r="E5030" t="str">
            <v>REDWOOD CITY</v>
          </cell>
        </row>
        <row r="5031">
          <cell r="C5031" t="str">
            <v>DEL MONTE</v>
          </cell>
          <cell r="E5031" t="str">
            <v>REDWOOD CITY</v>
          </cell>
        </row>
        <row r="5032">
          <cell r="C5032" t="str">
            <v>EL CERRITO G</v>
          </cell>
          <cell r="E5032" t="str">
            <v>REDWOOD CITY</v>
          </cell>
        </row>
        <row r="5033">
          <cell r="C5033" t="str">
            <v>EL CERRITO G</v>
          </cell>
          <cell r="E5033" t="str">
            <v>REDWOOD CITY</v>
          </cell>
        </row>
        <row r="5034">
          <cell r="C5034" t="str">
            <v>EL CERRITO G</v>
          </cell>
          <cell r="E5034" t="str">
            <v>REDWOOD CITY</v>
          </cell>
        </row>
        <row r="5035">
          <cell r="C5035" t="str">
            <v>EL CERRITO G</v>
          </cell>
          <cell r="E5035" t="str">
            <v>REDWOOD CITY</v>
          </cell>
        </row>
        <row r="5036">
          <cell r="C5036" t="str">
            <v>EL CERRITO G</v>
          </cell>
          <cell r="E5036" t="str">
            <v>REDWOOD CITY</v>
          </cell>
        </row>
        <row r="5037">
          <cell r="C5037" t="str">
            <v>EL CERRITO G</v>
          </cell>
          <cell r="E5037" t="str">
            <v>REDWOOD CITY</v>
          </cell>
        </row>
        <row r="5038">
          <cell r="C5038" t="str">
            <v>EL CERRITO G</v>
          </cell>
          <cell r="E5038" t="str">
            <v>REDWOOD CITY</v>
          </cell>
        </row>
        <row r="5039">
          <cell r="C5039" t="str">
            <v>EL CERRITO G</v>
          </cell>
          <cell r="E5039" t="str">
            <v>REDWOOD CITY</v>
          </cell>
        </row>
        <row r="5040">
          <cell r="C5040" t="str">
            <v>EL CERRITO G</v>
          </cell>
          <cell r="E5040" t="str">
            <v>REDWOOD CITY</v>
          </cell>
        </row>
        <row r="5041">
          <cell r="C5041" t="str">
            <v>EL CERRITO G</v>
          </cell>
          <cell r="E5041" t="str">
            <v>REDWOOD CITY</v>
          </cell>
        </row>
        <row r="5042">
          <cell r="C5042" t="str">
            <v>EL CERRITO G</v>
          </cell>
          <cell r="E5042" t="str">
            <v>REDWOOD CITY</v>
          </cell>
        </row>
        <row r="5043">
          <cell r="C5043" t="str">
            <v>EL CERRITO G</v>
          </cell>
          <cell r="E5043" t="str">
            <v>REDWOOD CITY</v>
          </cell>
        </row>
        <row r="5044">
          <cell r="C5044" t="str">
            <v>EL CERRITO G</v>
          </cell>
          <cell r="E5044" t="str">
            <v>REDWOOD CITY</v>
          </cell>
        </row>
        <row r="5045">
          <cell r="C5045" t="str">
            <v>EL CERRITO G</v>
          </cell>
          <cell r="E5045" t="str">
            <v>REDWOOD CITY</v>
          </cell>
        </row>
        <row r="5046">
          <cell r="C5046" t="str">
            <v>EL CERRITO G</v>
          </cell>
          <cell r="E5046" t="str">
            <v>REDWOOD CITY</v>
          </cell>
        </row>
        <row r="5047">
          <cell r="C5047" t="str">
            <v>EL CERRITO G</v>
          </cell>
          <cell r="E5047" t="str">
            <v>REDWOOD CITY</v>
          </cell>
        </row>
        <row r="5048">
          <cell r="C5048" t="str">
            <v>EL CERRITO G</v>
          </cell>
          <cell r="E5048" t="str">
            <v>REDWOOD CITY</v>
          </cell>
        </row>
        <row r="5049">
          <cell r="C5049" t="str">
            <v>EL CERRITO G</v>
          </cell>
          <cell r="E5049" t="str">
            <v>REDWOOD CITY</v>
          </cell>
        </row>
        <row r="5050">
          <cell r="C5050" t="str">
            <v>EL CERRITO G</v>
          </cell>
          <cell r="E5050" t="str">
            <v>REDWOOD CITY</v>
          </cell>
        </row>
        <row r="5051">
          <cell r="C5051" t="str">
            <v>EL CERRITO G</v>
          </cell>
          <cell r="E5051" t="str">
            <v>REDWOOD CITY</v>
          </cell>
        </row>
        <row r="5052">
          <cell r="C5052" t="str">
            <v>EL CERRITO G</v>
          </cell>
          <cell r="E5052" t="str">
            <v>REDWOOD CITY</v>
          </cell>
        </row>
        <row r="5053">
          <cell r="C5053" t="str">
            <v>EL CERRITO G</v>
          </cell>
          <cell r="E5053" t="str">
            <v>SHREDDER</v>
          </cell>
        </row>
        <row r="5054">
          <cell r="C5054" t="str">
            <v>EL CERRITO G</v>
          </cell>
          <cell r="E5054" t="str">
            <v>SAN CARLOS</v>
          </cell>
        </row>
        <row r="5055">
          <cell r="C5055" t="str">
            <v>EL CERRITO G</v>
          </cell>
          <cell r="E5055" t="str">
            <v>SAN CARLOS</v>
          </cell>
        </row>
        <row r="5056">
          <cell r="C5056" t="str">
            <v>EL CERRITO G</v>
          </cell>
          <cell r="E5056" t="str">
            <v>SAN CARLOS</v>
          </cell>
        </row>
        <row r="5057">
          <cell r="C5057" t="str">
            <v>EL CERRITO G</v>
          </cell>
          <cell r="E5057" t="str">
            <v>SAN CARLOS</v>
          </cell>
        </row>
        <row r="5058">
          <cell r="C5058" t="str">
            <v>EL CERRITO G</v>
          </cell>
          <cell r="E5058" t="str">
            <v>SAN CARLOS</v>
          </cell>
        </row>
        <row r="5059">
          <cell r="C5059" t="str">
            <v>EL CERRITO G</v>
          </cell>
          <cell r="E5059" t="str">
            <v>SAN CARLOS</v>
          </cell>
        </row>
        <row r="5060">
          <cell r="C5060" t="str">
            <v>EL CERRITO G</v>
          </cell>
          <cell r="E5060" t="str">
            <v>SAN CARLOS</v>
          </cell>
        </row>
        <row r="5061">
          <cell r="C5061" t="str">
            <v>EL CERRITO G</v>
          </cell>
          <cell r="E5061" t="str">
            <v>SAN CARLOS</v>
          </cell>
        </row>
        <row r="5062">
          <cell r="C5062" t="str">
            <v>CASTRO VALLEY</v>
          </cell>
          <cell r="E5062" t="str">
            <v>SAN CARLOS</v>
          </cell>
        </row>
        <row r="5063">
          <cell r="C5063" t="str">
            <v>CASTRO VALLEY</v>
          </cell>
          <cell r="E5063" t="str">
            <v>SAN CARLOS</v>
          </cell>
        </row>
        <row r="5064">
          <cell r="C5064" t="str">
            <v>CASTRO VALLEY</v>
          </cell>
          <cell r="E5064" t="str">
            <v>SAN CARLOS</v>
          </cell>
        </row>
        <row r="5065">
          <cell r="C5065" t="str">
            <v>CASTRO VALLEY</v>
          </cell>
          <cell r="E5065" t="str">
            <v>SAN CARLOS</v>
          </cell>
        </row>
        <row r="5066">
          <cell r="C5066" t="str">
            <v>CASTRO VALLEY</v>
          </cell>
          <cell r="E5066" t="str">
            <v>SAN CARLOS</v>
          </cell>
        </row>
        <row r="5067">
          <cell r="C5067" t="str">
            <v>CASTRO VALLEY</v>
          </cell>
          <cell r="E5067" t="str">
            <v>SAN CARLOS</v>
          </cell>
        </row>
        <row r="5068">
          <cell r="C5068" t="str">
            <v>CASTRO VALLEY</v>
          </cell>
          <cell r="E5068" t="str">
            <v>SAN CARLOS</v>
          </cell>
        </row>
        <row r="5069">
          <cell r="C5069" t="str">
            <v>CASTRO VALLEY</v>
          </cell>
          <cell r="E5069" t="str">
            <v>SAN CARLOS</v>
          </cell>
        </row>
        <row r="5070">
          <cell r="C5070" t="str">
            <v>CASTRO VALLEY</v>
          </cell>
          <cell r="E5070" t="str">
            <v>SAN CARLOS</v>
          </cell>
        </row>
        <row r="5071">
          <cell r="C5071" t="str">
            <v>CASTRO VALLEY</v>
          </cell>
          <cell r="E5071" t="str">
            <v>SAN CARLOS</v>
          </cell>
        </row>
        <row r="5072">
          <cell r="C5072" t="str">
            <v>CASTRO VALLEY</v>
          </cell>
          <cell r="E5072" t="str">
            <v>SAN CARLOS</v>
          </cell>
        </row>
        <row r="5073">
          <cell r="C5073" t="str">
            <v>CASTRO VALLEY</v>
          </cell>
          <cell r="E5073" t="str">
            <v>SAN CARLOS</v>
          </cell>
        </row>
        <row r="5074">
          <cell r="C5074" t="str">
            <v>CMC</v>
          </cell>
          <cell r="E5074" t="str">
            <v>SAN CARLOS</v>
          </cell>
        </row>
        <row r="5075">
          <cell r="C5075" t="str">
            <v>BULLARD</v>
          </cell>
          <cell r="E5075" t="str">
            <v>SAN CARLOS</v>
          </cell>
        </row>
        <row r="5076">
          <cell r="C5076" t="str">
            <v>SAN FRAN Z (EMBARCADERO)</v>
          </cell>
          <cell r="E5076" t="str">
            <v>SAN CARLOS</v>
          </cell>
        </row>
        <row r="5077">
          <cell r="C5077" t="str">
            <v>SAN FRAN Z (EMBARCADERO)</v>
          </cell>
          <cell r="E5077" t="str">
            <v>SAN CARLOS</v>
          </cell>
        </row>
        <row r="5078">
          <cell r="C5078" t="str">
            <v>SAN FRAN Z (EMBARCADERO)</v>
          </cell>
          <cell r="E5078" t="str">
            <v>SAN CARLOS</v>
          </cell>
        </row>
        <row r="5079">
          <cell r="C5079" t="str">
            <v>SAN FRAN Z (EMBARCADERO)</v>
          </cell>
          <cell r="E5079" t="str">
            <v>SAN CARLOS</v>
          </cell>
        </row>
        <row r="5080">
          <cell r="C5080" t="str">
            <v>SAN FRAN F (MARINA)</v>
          </cell>
          <cell r="E5080" t="str">
            <v>SAN CARLOS</v>
          </cell>
        </row>
        <row r="5081">
          <cell r="C5081" t="str">
            <v>SAN FRAN F (MARINA)</v>
          </cell>
          <cell r="E5081" t="str">
            <v>SAN CARLOS</v>
          </cell>
        </row>
        <row r="5082">
          <cell r="C5082" t="str">
            <v>SAN FRAN F (MARINA)</v>
          </cell>
          <cell r="E5082" t="str">
            <v>SAN CARLOS</v>
          </cell>
        </row>
        <row r="5083">
          <cell r="C5083" t="str">
            <v>SAN FRAN F (MARINA)</v>
          </cell>
          <cell r="E5083" t="str">
            <v>SAN CARLOS</v>
          </cell>
        </row>
        <row r="5084">
          <cell r="C5084" t="str">
            <v>SAN FRAN F (MARINA)</v>
          </cell>
          <cell r="E5084" t="str">
            <v>SAN CARLOS</v>
          </cell>
        </row>
        <row r="5085">
          <cell r="C5085" t="str">
            <v>SAN FRAN F (MARINA)</v>
          </cell>
          <cell r="E5085" t="str">
            <v>SAN CARLOS</v>
          </cell>
        </row>
        <row r="5086">
          <cell r="C5086" t="str">
            <v>SAN FRAN F (MARINA)</v>
          </cell>
          <cell r="E5086" t="str">
            <v>SAN CARLOS</v>
          </cell>
        </row>
        <row r="5087">
          <cell r="C5087" t="str">
            <v>SAN FRAN F (MARINA)</v>
          </cell>
          <cell r="E5087" t="str">
            <v>SAN CARLOS</v>
          </cell>
        </row>
        <row r="5088">
          <cell r="C5088" t="str">
            <v>SAN FRAN F (MARINA)</v>
          </cell>
          <cell r="E5088" t="str">
            <v>SAN CARLOS</v>
          </cell>
        </row>
        <row r="5089">
          <cell r="C5089" t="str">
            <v>SAN FRAN F (MARINA)</v>
          </cell>
          <cell r="E5089" t="str">
            <v>SAN CARLOS</v>
          </cell>
        </row>
        <row r="5090">
          <cell r="C5090" t="str">
            <v>SAN FRAN F (MARINA)</v>
          </cell>
          <cell r="E5090" t="str">
            <v>SAN CARLOS</v>
          </cell>
        </row>
        <row r="5091">
          <cell r="C5091" t="str">
            <v>SAN FRAN F (MARINA)</v>
          </cell>
          <cell r="E5091" t="str">
            <v>SAN CARLOS</v>
          </cell>
        </row>
        <row r="5092">
          <cell r="C5092" t="str">
            <v>SAN FRAN F (MARINA)</v>
          </cell>
          <cell r="E5092" t="str">
            <v>SAN CARLOS</v>
          </cell>
        </row>
        <row r="5093">
          <cell r="C5093" t="str">
            <v>SAN FRAN F (MARINA)</v>
          </cell>
          <cell r="E5093" t="str">
            <v>MOUNTAIN VIEW</v>
          </cell>
        </row>
        <row r="5094">
          <cell r="C5094" t="str">
            <v>SAN FRAN F (MARINA)</v>
          </cell>
          <cell r="E5094" t="str">
            <v>SAN CARLOS</v>
          </cell>
        </row>
        <row r="5095">
          <cell r="C5095" t="str">
            <v>SAN FRAN F (MARINA)</v>
          </cell>
          <cell r="E5095" t="str">
            <v>SAN CARLOS</v>
          </cell>
        </row>
        <row r="5096">
          <cell r="C5096" t="str">
            <v>SAN FRAN F (MARINA)</v>
          </cell>
          <cell r="E5096" t="str">
            <v>SAN CARLOS</v>
          </cell>
        </row>
        <row r="5097">
          <cell r="C5097" t="str">
            <v>SAN FRAN F (MARINA)</v>
          </cell>
          <cell r="E5097" t="str">
            <v>SAN CARLOS</v>
          </cell>
        </row>
        <row r="5098">
          <cell r="C5098" t="str">
            <v>SAN FRAN F (MARINA)</v>
          </cell>
          <cell r="E5098" t="str">
            <v>SAN CARLOS</v>
          </cell>
        </row>
        <row r="5099">
          <cell r="C5099" t="str">
            <v>SAN FRAN F (MARINA)</v>
          </cell>
          <cell r="E5099" t="str">
            <v>SAN CARLOS</v>
          </cell>
        </row>
        <row r="5100">
          <cell r="C5100" t="str">
            <v>SAN FRAN F (MARINA)</v>
          </cell>
          <cell r="E5100" t="str">
            <v>SAN CARLOS</v>
          </cell>
        </row>
        <row r="5101">
          <cell r="C5101" t="str">
            <v>SAN FRAN F (MARINA)</v>
          </cell>
          <cell r="E5101" t="str">
            <v>SAN CARLOS</v>
          </cell>
        </row>
        <row r="5102">
          <cell r="C5102" t="str">
            <v>SAN FRAN F (MARINA)</v>
          </cell>
          <cell r="E5102" t="str">
            <v>SAN CARLOS</v>
          </cell>
        </row>
        <row r="5103">
          <cell r="C5103" t="str">
            <v>SAN FRAN F (MARINA)</v>
          </cell>
          <cell r="E5103" t="str">
            <v>SAN CARLOS</v>
          </cell>
        </row>
        <row r="5104">
          <cell r="C5104" t="str">
            <v>SAN FRAN F (MARINA)</v>
          </cell>
          <cell r="E5104" t="str">
            <v>SAN CARLOS</v>
          </cell>
        </row>
        <row r="5105">
          <cell r="C5105" t="str">
            <v>SAN FRAN F (MARINA)</v>
          </cell>
          <cell r="E5105" t="str">
            <v>SAN CARLOS</v>
          </cell>
        </row>
        <row r="5106">
          <cell r="C5106" t="str">
            <v>SAN FRAN F (MARINA)</v>
          </cell>
          <cell r="E5106" t="str">
            <v>SAN CARLOS</v>
          </cell>
        </row>
        <row r="5107">
          <cell r="C5107" t="str">
            <v>SAN FRAN F (MARINA)</v>
          </cell>
          <cell r="E5107" t="str">
            <v>SAN CARLOS</v>
          </cell>
        </row>
        <row r="5108">
          <cell r="C5108" t="str">
            <v>SAN FRAN F (MARINA)</v>
          </cell>
          <cell r="E5108" t="str">
            <v>SAN CARLOS</v>
          </cell>
        </row>
        <row r="5109">
          <cell r="C5109" t="str">
            <v>LAKEWOOD</v>
          </cell>
          <cell r="E5109" t="str">
            <v>MOUNTAIN VIEW</v>
          </cell>
        </row>
        <row r="5110">
          <cell r="C5110" t="str">
            <v>GEYSERVILLE</v>
          </cell>
          <cell r="E5110" t="str">
            <v>WOODSIDE</v>
          </cell>
        </row>
        <row r="5111">
          <cell r="C5111" t="e">
            <v>#VALUE!</v>
          </cell>
          <cell r="E5111" t="str">
            <v>MOUNTAIN VIEW</v>
          </cell>
        </row>
        <row r="5112">
          <cell r="C5112" t="str">
            <v>LERDO</v>
          </cell>
          <cell r="E5112" t="str">
            <v>WOODSIDE</v>
          </cell>
        </row>
        <row r="5113">
          <cell r="C5113" t="str">
            <v>LERDO</v>
          </cell>
          <cell r="E5113" t="str">
            <v>WOODSIDE</v>
          </cell>
        </row>
        <row r="5114">
          <cell r="C5114" t="str">
            <v>LERDO</v>
          </cell>
          <cell r="E5114" t="str">
            <v>WOODSIDE</v>
          </cell>
        </row>
        <row r="5115">
          <cell r="C5115" t="str">
            <v>LERDO</v>
          </cell>
          <cell r="E5115" t="str">
            <v>WOODSIDE</v>
          </cell>
        </row>
        <row r="5116">
          <cell r="C5116" t="str">
            <v>LERDO</v>
          </cell>
          <cell r="E5116" t="str">
            <v>LIVINGSTON</v>
          </cell>
        </row>
        <row r="5117">
          <cell r="C5117" t="str">
            <v>SAN FRAN P(HUNTERS POINT)</v>
          </cell>
          <cell r="E5117" t="str">
            <v>LIVINGSTON</v>
          </cell>
        </row>
        <row r="5118">
          <cell r="C5118" t="str">
            <v>EL CERRITO G</v>
          </cell>
          <cell r="E5118" t="str">
            <v>LIVINGSTON</v>
          </cell>
        </row>
        <row r="5119">
          <cell r="C5119" t="str">
            <v>RAINBOW</v>
          </cell>
          <cell r="E5119" t="str">
            <v>LIVINGSTON</v>
          </cell>
        </row>
        <row r="5120">
          <cell r="C5120" t="str">
            <v>REDWOOD CITY</v>
          </cell>
          <cell r="E5120" t="str">
            <v>LIVINGSTON</v>
          </cell>
        </row>
        <row r="5121">
          <cell r="C5121" t="str">
            <v>REDWOOD CITY</v>
          </cell>
          <cell r="E5121" t="str">
            <v>LIVINGSTON</v>
          </cell>
        </row>
        <row r="5122">
          <cell r="C5122" t="str">
            <v>REDWOOD CITY</v>
          </cell>
          <cell r="E5122" t="str">
            <v>LIVINGSTON</v>
          </cell>
        </row>
        <row r="5123">
          <cell r="C5123" t="str">
            <v>REDWOOD CITY</v>
          </cell>
          <cell r="E5123" t="str">
            <v>LIVINGSTON</v>
          </cell>
        </row>
        <row r="5124">
          <cell r="C5124" t="str">
            <v>REDWOOD CITY</v>
          </cell>
          <cell r="E5124" t="str">
            <v>LIVINGSTON</v>
          </cell>
        </row>
        <row r="5125">
          <cell r="C5125" t="str">
            <v>REDWOOD CITY</v>
          </cell>
          <cell r="E5125" t="str">
            <v>LIVINGSTON</v>
          </cell>
        </row>
        <row r="5126">
          <cell r="C5126" t="str">
            <v>REDWOOD CITY</v>
          </cell>
          <cell r="E5126" t="str">
            <v>LIVINGSTON</v>
          </cell>
        </row>
        <row r="5127">
          <cell r="C5127" t="str">
            <v>REDWOOD CITY</v>
          </cell>
          <cell r="E5127" t="str">
            <v>LIVINGSTON</v>
          </cell>
        </row>
        <row r="5128">
          <cell r="C5128" t="str">
            <v>REDWOOD CITY</v>
          </cell>
          <cell r="E5128" t="str">
            <v>LIVINGSTON</v>
          </cell>
        </row>
        <row r="5129">
          <cell r="C5129" t="str">
            <v>REDWOOD CITY</v>
          </cell>
          <cell r="E5129" t="str">
            <v>LIVINGSTON</v>
          </cell>
        </row>
        <row r="5130">
          <cell r="C5130" t="str">
            <v>REDWOOD CITY</v>
          </cell>
          <cell r="E5130" t="str">
            <v>LIVINGSTON</v>
          </cell>
        </row>
        <row r="5131">
          <cell r="C5131" t="str">
            <v>REDWOOD CITY</v>
          </cell>
          <cell r="E5131" t="str">
            <v>LIVINGSTON</v>
          </cell>
        </row>
        <row r="5132">
          <cell r="C5132" t="str">
            <v>REDWOOD CITY</v>
          </cell>
          <cell r="E5132" t="str">
            <v>LIVINGSTON</v>
          </cell>
        </row>
        <row r="5133">
          <cell r="C5133" t="str">
            <v>REDWOOD CITY</v>
          </cell>
          <cell r="E5133" t="str">
            <v>LIVINGSTON</v>
          </cell>
        </row>
        <row r="5134">
          <cell r="C5134" t="str">
            <v>REDWOOD CITY</v>
          </cell>
          <cell r="E5134" t="str">
            <v>LIVINGSTON</v>
          </cell>
        </row>
        <row r="5135">
          <cell r="C5135" t="str">
            <v>REDWOOD CITY</v>
          </cell>
          <cell r="E5135" t="str">
            <v>LIVINGSTON</v>
          </cell>
        </row>
        <row r="5136">
          <cell r="C5136" t="str">
            <v>REDWOOD CITY</v>
          </cell>
          <cell r="E5136" t="str">
            <v>LIVINGSTON</v>
          </cell>
        </row>
        <row r="5137">
          <cell r="C5137" t="str">
            <v>REDWOOD CITY</v>
          </cell>
          <cell r="E5137" t="str">
            <v>LIVINGSTON</v>
          </cell>
        </row>
        <row r="5138">
          <cell r="C5138" t="str">
            <v>REDWOOD CITY</v>
          </cell>
          <cell r="E5138" t="str">
            <v>LIVINGSTON</v>
          </cell>
        </row>
        <row r="5139">
          <cell r="C5139" t="str">
            <v>REDWOOD CITY</v>
          </cell>
          <cell r="E5139" t="str">
            <v>LIVINGSTON</v>
          </cell>
        </row>
        <row r="5140">
          <cell r="C5140" t="str">
            <v>REDWOOD CITY</v>
          </cell>
          <cell r="E5140" t="str">
            <v>LIVINGSTON</v>
          </cell>
        </row>
        <row r="5141">
          <cell r="C5141" t="str">
            <v>REDWOOD CITY</v>
          </cell>
          <cell r="E5141" t="str">
            <v>LIVINGSTON</v>
          </cell>
        </row>
        <row r="5142">
          <cell r="C5142" t="str">
            <v>LODI</v>
          </cell>
          <cell r="E5142" t="str">
            <v>MADERA</v>
          </cell>
        </row>
        <row r="5143">
          <cell r="C5143" t="str">
            <v>LODI</v>
          </cell>
          <cell r="E5143" t="str">
            <v>MADERA</v>
          </cell>
        </row>
        <row r="5144">
          <cell r="C5144" t="str">
            <v>CHICO B</v>
          </cell>
          <cell r="E5144" t="str">
            <v>MADERA</v>
          </cell>
        </row>
        <row r="5145">
          <cell r="C5145" t="str">
            <v>EL PATIO</v>
          </cell>
          <cell r="E5145" t="str">
            <v>MADERA</v>
          </cell>
        </row>
        <row r="5146">
          <cell r="C5146" t="str">
            <v>FORT ORD</v>
          </cell>
          <cell r="E5146" t="str">
            <v>MADERA</v>
          </cell>
        </row>
        <row r="5147">
          <cell r="C5147" t="str">
            <v>CASTROVILLE</v>
          </cell>
          <cell r="E5147" t="str">
            <v>MADERA</v>
          </cell>
        </row>
        <row r="5148">
          <cell r="C5148" t="str">
            <v>STOCKTON A</v>
          </cell>
          <cell r="E5148" t="str">
            <v>MADERA</v>
          </cell>
        </row>
        <row r="5149">
          <cell r="C5149" t="str">
            <v>STOCKTON A</v>
          </cell>
          <cell r="E5149" t="str">
            <v>MADERA</v>
          </cell>
        </row>
        <row r="5150">
          <cell r="C5150" t="str">
            <v>SISQUOC</v>
          </cell>
          <cell r="E5150" t="str">
            <v>MADERA</v>
          </cell>
        </row>
        <row r="5151">
          <cell r="C5151" t="str">
            <v>BELLEVUE</v>
          </cell>
          <cell r="E5151" t="str">
            <v>MADERA</v>
          </cell>
        </row>
        <row r="5152">
          <cell r="C5152" t="str">
            <v>CORTINA</v>
          </cell>
          <cell r="E5152" t="str">
            <v>MADERA</v>
          </cell>
        </row>
        <row r="5153">
          <cell r="C5153" t="str">
            <v>HILLSDALE</v>
          </cell>
          <cell r="E5153" t="str">
            <v>MADERA</v>
          </cell>
        </row>
        <row r="5154">
          <cell r="C5154" t="str">
            <v>SMYRNA</v>
          </cell>
          <cell r="E5154" t="str">
            <v>MADERA</v>
          </cell>
        </row>
        <row r="5155">
          <cell r="C5155" t="str">
            <v>SMYRNA</v>
          </cell>
          <cell r="E5155" t="str">
            <v>MADERA</v>
          </cell>
        </row>
        <row r="5156">
          <cell r="C5156" t="str">
            <v>SMYRNA</v>
          </cell>
          <cell r="E5156" t="str">
            <v>MADERA</v>
          </cell>
        </row>
        <row r="5157">
          <cell r="C5157" t="str">
            <v>RICE</v>
          </cell>
          <cell r="E5157" t="str">
            <v>MADERA</v>
          </cell>
        </row>
        <row r="5158">
          <cell r="C5158" t="str">
            <v>RICE</v>
          </cell>
          <cell r="E5158" t="str">
            <v>MADERA</v>
          </cell>
        </row>
        <row r="5159">
          <cell r="C5159" t="str">
            <v>RICE</v>
          </cell>
          <cell r="E5159" t="str">
            <v>MADERA</v>
          </cell>
        </row>
        <row r="5160">
          <cell r="C5160" t="str">
            <v>RICE</v>
          </cell>
          <cell r="E5160" t="str">
            <v>MADERA</v>
          </cell>
        </row>
        <row r="5161">
          <cell r="C5161" t="str">
            <v>RICE</v>
          </cell>
          <cell r="E5161" t="str">
            <v>MADERA</v>
          </cell>
        </row>
        <row r="5162">
          <cell r="C5162" t="str">
            <v>RICE</v>
          </cell>
          <cell r="E5162" t="str">
            <v>MADERA</v>
          </cell>
        </row>
        <row r="5163">
          <cell r="C5163" t="str">
            <v>RICE</v>
          </cell>
          <cell r="E5163" t="str">
            <v>MADERA</v>
          </cell>
        </row>
        <row r="5164">
          <cell r="C5164" t="str">
            <v>RICE</v>
          </cell>
          <cell r="E5164" t="str">
            <v>MADERA</v>
          </cell>
        </row>
        <row r="5165">
          <cell r="C5165" t="str">
            <v>RICE</v>
          </cell>
          <cell r="E5165" t="str">
            <v>MADERA</v>
          </cell>
        </row>
        <row r="5166">
          <cell r="C5166" t="str">
            <v>RICE</v>
          </cell>
          <cell r="E5166" t="str">
            <v>MADERA</v>
          </cell>
        </row>
        <row r="5167">
          <cell r="C5167" t="str">
            <v>RICE</v>
          </cell>
          <cell r="E5167" t="str">
            <v>MADERA</v>
          </cell>
        </row>
        <row r="5168">
          <cell r="C5168" t="str">
            <v>RICE</v>
          </cell>
          <cell r="E5168" t="str">
            <v>MADERA</v>
          </cell>
        </row>
        <row r="5169">
          <cell r="C5169" t="str">
            <v>RICE</v>
          </cell>
          <cell r="E5169" t="str">
            <v>MADERA</v>
          </cell>
        </row>
        <row r="5170">
          <cell r="C5170" t="str">
            <v>RICE</v>
          </cell>
          <cell r="E5170" t="str">
            <v>MADERA</v>
          </cell>
        </row>
        <row r="5171">
          <cell r="C5171" t="str">
            <v>BELLE HAVEN</v>
          </cell>
          <cell r="E5171" t="str">
            <v>MADERA</v>
          </cell>
        </row>
        <row r="5172">
          <cell r="C5172" t="str">
            <v>MONROE</v>
          </cell>
          <cell r="E5172" t="str">
            <v>ATASCADERO</v>
          </cell>
        </row>
        <row r="5173">
          <cell r="C5173" t="str">
            <v>GUALALA</v>
          </cell>
          <cell r="E5173" t="str">
            <v>ATASCADERO</v>
          </cell>
        </row>
        <row r="5174">
          <cell r="C5174" t="str">
            <v>GUALALA</v>
          </cell>
          <cell r="E5174" t="str">
            <v>ATASCADERO</v>
          </cell>
        </row>
        <row r="5175">
          <cell r="C5175" t="str">
            <v>AVENA</v>
          </cell>
          <cell r="E5175" t="str">
            <v>BAYWOOD</v>
          </cell>
        </row>
        <row r="5176">
          <cell r="C5176" t="str">
            <v>ANITA</v>
          </cell>
          <cell r="E5176" t="str">
            <v>BAYWOOD</v>
          </cell>
        </row>
        <row r="5177">
          <cell r="C5177" t="str">
            <v>ANITA</v>
          </cell>
          <cell r="E5177" t="str">
            <v>CAYUCOS</v>
          </cell>
        </row>
        <row r="5178">
          <cell r="C5178" t="str">
            <v>PASO ROBLES</v>
          </cell>
          <cell r="E5178" t="str">
            <v>MARIPOSA</v>
          </cell>
        </row>
        <row r="5179">
          <cell r="C5179" t="str">
            <v>JACOBS CORNER</v>
          </cell>
          <cell r="E5179" t="str">
            <v>CAYUCOS</v>
          </cell>
        </row>
        <row r="5180">
          <cell r="C5180" t="str">
            <v>STOCKTON A</v>
          </cell>
          <cell r="E5180" t="str">
            <v>CAYUCOS</v>
          </cell>
        </row>
        <row r="5181">
          <cell r="C5181" t="str">
            <v>STOCKTON A</v>
          </cell>
          <cell r="E5181" t="str">
            <v>CAYUCOS</v>
          </cell>
        </row>
        <row r="5182">
          <cell r="C5182" t="str">
            <v>BUTTE</v>
          </cell>
          <cell r="E5182" t="str">
            <v>MARIPOSA</v>
          </cell>
        </row>
        <row r="5183">
          <cell r="C5183" t="str">
            <v>FORT BRAGG A</v>
          </cell>
          <cell r="E5183" t="str">
            <v>MARIPOSA</v>
          </cell>
        </row>
        <row r="5184">
          <cell r="C5184" t="str">
            <v>WILLOWS A</v>
          </cell>
          <cell r="E5184" t="str">
            <v>MARIPOSA</v>
          </cell>
        </row>
        <row r="5185">
          <cell r="C5185" t="str">
            <v>KINGSBURG</v>
          </cell>
          <cell r="E5185" t="str">
            <v>MARIPOSA</v>
          </cell>
        </row>
        <row r="5186">
          <cell r="C5186" t="str">
            <v>BULLARD</v>
          </cell>
          <cell r="E5186" t="str">
            <v>MARIPOSA</v>
          </cell>
        </row>
        <row r="5187">
          <cell r="C5187" t="str">
            <v>LAKEWOOD</v>
          </cell>
          <cell r="E5187" t="str">
            <v>MARIPOSA</v>
          </cell>
        </row>
        <row r="5188">
          <cell r="C5188" t="str">
            <v>VACAVILLE</v>
          </cell>
          <cell r="E5188" t="str">
            <v>MARIPOSA</v>
          </cell>
        </row>
        <row r="5189">
          <cell r="C5189" t="str">
            <v>DINUBA</v>
          </cell>
          <cell r="E5189" t="str">
            <v>MARIPOSA</v>
          </cell>
        </row>
        <row r="5190">
          <cell r="E5190" t="str">
            <v>MARIPOSA</v>
          </cell>
        </row>
        <row r="5191">
          <cell r="E5191" t="str">
            <v>CAYUCOS</v>
          </cell>
        </row>
        <row r="5192">
          <cell r="E5192" t="str">
            <v>CAYUCOS</v>
          </cell>
        </row>
        <row r="5193">
          <cell r="E5193" t="str">
            <v>CAYUCOS</v>
          </cell>
        </row>
        <row r="5194">
          <cell r="E5194" t="str">
            <v>CAYUCOS</v>
          </cell>
        </row>
        <row r="5195">
          <cell r="E5195" t="str">
            <v>CAYUCOS</v>
          </cell>
        </row>
        <row r="5196">
          <cell r="E5196" t="str">
            <v>CAYUCOS</v>
          </cell>
        </row>
        <row r="5197">
          <cell r="E5197" t="str">
            <v>CAYUCOS</v>
          </cell>
        </row>
        <row r="5198">
          <cell r="E5198" t="str">
            <v>MENDOTA</v>
          </cell>
        </row>
        <row r="5199">
          <cell r="E5199" t="str">
            <v>MENDOTA</v>
          </cell>
        </row>
        <row r="5200">
          <cell r="E5200" t="str">
            <v>MENDOTA</v>
          </cell>
        </row>
        <row r="5201">
          <cell r="E5201" t="str">
            <v>MENDOTA</v>
          </cell>
        </row>
        <row r="5202">
          <cell r="E5202" t="str">
            <v>MENDOTA</v>
          </cell>
        </row>
        <row r="5203">
          <cell r="E5203" t="str">
            <v>MENDOTA</v>
          </cell>
        </row>
        <row r="5204">
          <cell r="E5204" t="str">
            <v>MENDOTA</v>
          </cell>
        </row>
        <row r="5205">
          <cell r="E5205" t="str">
            <v>MENDOTA</v>
          </cell>
        </row>
        <row r="5206">
          <cell r="E5206" t="str">
            <v>MENDOTA</v>
          </cell>
        </row>
        <row r="5207">
          <cell r="E5207" t="str">
            <v>MENDOTA</v>
          </cell>
        </row>
        <row r="5208">
          <cell r="E5208" t="str">
            <v>MENDOTA</v>
          </cell>
        </row>
        <row r="5209">
          <cell r="E5209" t="str">
            <v>MENDOTA</v>
          </cell>
        </row>
        <row r="5210">
          <cell r="E5210" t="str">
            <v>MENDOTA</v>
          </cell>
        </row>
        <row r="5211">
          <cell r="E5211" t="str">
            <v>MENDOTA</v>
          </cell>
        </row>
        <row r="5212">
          <cell r="E5212" t="str">
            <v>FAIRWAY</v>
          </cell>
        </row>
        <row r="5213">
          <cell r="E5213" t="str">
            <v>FAIRWAY</v>
          </cell>
        </row>
        <row r="5214">
          <cell r="E5214" t="str">
            <v>FAIRWAY</v>
          </cell>
        </row>
        <row r="5215">
          <cell r="E5215" t="str">
            <v>FAIRWAY</v>
          </cell>
        </row>
        <row r="5216">
          <cell r="E5216" t="str">
            <v>FAIRWAY</v>
          </cell>
        </row>
        <row r="5217">
          <cell r="E5217" t="str">
            <v>FAIRWAY</v>
          </cell>
        </row>
        <row r="5218">
          <cell r="E5218" t="str">
            <v>FAIRWAY</v>
          </cell>
        </row>
        <row r="5219">
          <cell r="E5219" t="str">
            <v>FAIRWAY</v>
          </cell>
        </row>
        <row r="5220">
          <cell r="E5220" t="str">
            <v>FAIRWAY</v>
          </cell>
        </row>
        <row r="5221">
          <cell r="E5221" t="str">
            <v>FAIRWAY</v>
          </cell>
        </row>
        <row r="5222">
          <cell r="E5222" t="str">
            <v>BALFOUR</v>
          </cell>
        </row>
        <row r="5223">
          <cell r="E5223" t="str">
            <v>FAIRWAY</v>
          </cell>
        </row>
        <row r="5224">
          <cell r="E5224" t="str">
            <v>FAIRWAY</v>
          </cell>
        </row>
        <row r="5225">
          <cell r="E5225" t="str">
            <v>FAIRWAY</v>
          </cell>
        </row>
        <row r="5226">
          <cell r="E5226" t="str">
            <v>FAIRWAY</v>
          </cell>
        </row>
        <row r="5227">
          <cell r="E5227" t="str">
            <v>FAIRWAY</v>
          </cell>
        </row>
        <row r="5228">
          <cell r="E5228" t="str">
            <v>FAIRWAY</v>
          </cell>
        </row>
        <row r="5229">
          <cell r="E5229" t="str">
            <v>FAIRWAY</v>
          </cell>
        </row>
        <row r="5230">
          <cell r="E5230" t="str">
            <v>FOOTHILL</v>
          </cell>
        </row>
        <row r="5231">
          <cell r="E5231" t="str">
            <v>FOOTHILL</v>
          </cell>
        </row>
        <row r="5232">
          <cell r="E5232" t="str">
            <v>FOOTHILL</v>
          </cell>
        </row>
        <row r="5233">
          <cell r="E5233" t="str">
            <v>FOOTHILL</v>
          </cell>
        </row>
        <row r="5234">
          <cell r="E5234" t="str">
            <v>FOOTHILL</v>
          </cell>
        </row>
        <row r="5235">
          <cell r="E5235" t="str">
            <v>FOOTHILL</v>
          </cell>
        </row>
        <row r="5236">
          <cell r="E5236" t="str">
            <v>FOOTHILL</v>
          </cell>
        </row>
        <row r="5237">
          <cell r="E5237" t="str">
            <v>FOOTHILL</v>
          </cell>
        </row>
        <row r="5238">
          <cell r="E5238" t="str">
            <v>FOOTHILL</v>
          </cell>
        </row>
        <row r="5239">
          <cell r="E5239" t="str">
            <v>BRENTWOOD</v>
          </cell>
        </row>
        <row r="5240">
          <cell r="E5240" t="str">
            <v>BRENTWOOD</v>
          </cell>
        </row>
        <row r="5241">
          <cell r="E5241" t="str">
            <v>BRENTWOOD</v>
          </cell>
        </row>
        <row r="5242">
          <cell r="E5242" t="str">
            <v>BRENTWOOD</v>
          </cell>
        </row>
        <row r="5243">
          <cell r="E5243" t="str">
            <v>BRENTWOOD</v>
          </cell>
        </row>
        <row r="5244">
          <cell r="E5244" t="str">
            <v>BRENTWOOD</v>
          </cell>
        </row>
        <row r="5245">
          <cell r="E5245" t="str">
            <v>BRENTWOOD</v>
          </cell>
        </row>
        <row r="5246">
          <cell r="E5246" t="str">
            <v>BRENTWOOD</v>
          </cell>
        </row>
        <row r="5247">
          <cell r="E5247" t="str">
            <v>BRENTWOOD</v>
          </cell>
        </row>
        <row r="5248">
          <cell r="E5248" t="str">
            <v>BRENTWOOD</v>
          </cell>
        </row>
        <row r="5249">
          <cell r="E5249" t="str">
            <v>BRENTWOOD</v>
          </cell>
        </row>
        <row r="5250">
          <cell r="E5250" t="str">
            <v>BRENTWOOD</v>
          </cell>
        </row>
        <row r="5251">
          <cell r="E5251" t="str">
            <v>BRENTWOOD</v>
          </cell>
        </row>
        <row r="5252">
          <cell r="E5252" t="str">
            <v>BRENTWOOD</v>
          </cell>
        </row>
        <row r="5253">
          <cell r="E5253" t="str">
            <v>BRENTWOOD</v>
          </cell>
        </row>
        <row r="5254">
          <cell r="E5254" t="str">
            <v>BRENTWOOD</v>
          </cell>
        </row>
        <row r="5255">
          <cell r="E5255" t="str">
            <v>BRENTWOOD</v>
          </cell>
        </row>
        <row r="5256">
          <cell r="E5256" t="str">
            <v>BRENTWOOD</v>
          </cell>
        </row>
        <row r="5257">
          <cell r="E5257" t="str">
            <v>BRENTWOOD</v>
          </cell>
        </row>
        <row r="5258">
          <cell r="E5258" t="str">
            <v>BRENTWOOD</v>
          </cell>
        </row>
        <row r="5259">
          <cell r="E5259" t="str">
            <v>BRENTWOOD</v>
          </cell>
        </row>
        <row r="5260">
          <cell r="E5260" t="str">
            <v>BRENTWOOD</v>
          </cell>
        </row>
        <row r="5261">
          <cell r="E5261" t="str">
            <v>BRENTWOOD</v>
          </cell>
        </row>
        <row r="5262">
          <cell r="E5262" t="str">
            <v>BRENTWOOD</v>
          </cell>
        </row>
        <row r="5263">
          <cell r="E5263" t="str">
            <v>BRENTWOOD</v>
          </cell>
        </row>
        <row r="5264">
          <cell r="E5264" t="str">
            <v>BRENTWOOD</v>
          </cell>
        </row>
        <row r="5265">
          <cell r="E5265" t="str">
            <v>BRENTWOOD</v>
          </cell>
        </row>
        <row r="5266">
          <cell r="E5266" t="str">
            <v>BRENTWOOD</v>
          </cell>
        </row>
        <row r="5267">
          <cell r="E5267" t="str">
            <v>BRENTWOOD</v>
          </cell>
        </row>
        <row r="5268">
          <cell r="E5268" t="str">
            <v>BRENTWOOD</v>
          </cell>
        </row>
        <row r="5269">
          <cell r="E5269" t="str">
            <v>BRENTWOOD</v>
          </cell>
        </row>
        <row r="5270">
          <cell r="E5270" t="str">
            <v>PALMER</v>
          </cell>
        </row>
        <row r="5271">
          <cell r="E5271" t="str">
            <v>BRENTWOOD</v>
          </cell>
        </row>
        <row r="5272">
          <cell r="E5272" t="str">
            <v>BRENTWOOD</v>
          </cell>
        </row>
        <row r="5273">
          <cell r="E5273" t="str">
            <v>BRENTWOOD</v>
          </cell>
        </row>
        <row r="5274">
          <cell r="E5274" t="str">
            <v>BRENTWOOD</v>
          </cell>
        </row>
        <row r="5275">
          <cell r="E5275" t="str">
            <v>BRENTWOOD</v>
          </cell>
        </row>
        <row r="5276">
          <cell r="E5276" t="str">
            <v>BRENTWOOD</v>
          </cell>
        </row>
        <row r="5277">
          <cell r="E5277" t="str">
            <v>BRENTWOOD</v>
          </cell>
        </row>
        <row r="5278">
          <cell r="E5278" t="str">
            <v>PALMER</v>
          </cell>
        </row>
        <row r="5279">
          <cell r="E5279" t="str">
            <v>PALMER</v>
          </cell>
        </row>
        <row r="5280">
          <cell r="E5280" t="str">
            <v>PALMER</v>
          </cell>
        </row>
        <row r="5281">
          <cell r="E5281" t="str">
            <v>PALMER</v>
          </cell>
        </row>
        <row r="5282">
          <cell r="E5282" t="str">
            <v>PALMER</v>
          </cell>
        </row>
        <row r="5283">
          <cell r="E5283" t="str">
            <v>PASO ROBLES</v>
          </cell>
        </row>
        <row r="5284">
          <cell r="E5284" t="str">
            <v>PASO ROBLES</v>
          </cell>
        </row>
        <row r="5285">
          <cell r="E5285" t="str">
            <v>CLAYTON</v>
          </cell>
        </row>
        <row r="5286">
          <cell r="E5286" t="str">
            <v>CLAYTON</v>
          </cell>
        </row>
        <row r="5287">
          <cell r="E5287" t="str">
            <v>CLAYTON</v>
          </cell>
        </row>
        <row r="5288">
          <cell r="E5288" t="str">
            <v>CLAYTON</v>
          </cell>
        </row>
        <row r="5289">
          <cell r="E5289" t="str">
            <v>CLAYTON</v>
          </cell>
        </row>
        <row r="5290">
          <cell r="E5290" t="str">
            <v>CLAYTON</v>
          </cell>
        </row>
        <row r="5291">
          <cell r="E5291" t="str">
            <v>CLAYTON</v>
          </cell>
        </row>
        <row r="5292">
          <cell r="E5292" t="str">
            <v>CLAYTON</v>
          </cell>
        </row>
        <row r="5293">
          <cell r="E5293" t="str">
            <v>CLAYTON</v>
          </cell>
        </row>
        <row r="5294">
          <cell r="E5294" t="str">
            <v>CLAYTON</v>
          </cell>
        </row>
        <row r="5295">
          <cell r="E5295" t="str">
            <v>CLAYTON</v>
          </cell>
        </row>
        <row r="5296">
          <cell r="E5296" t="str">
            <v>CLAYTON</v>
          </cell>
        </row>
        <row r="5297">
          <cell r="E5297" t="str">
            <v>CLAYTON</v>
          </cell>
        </row>
        <row r="5298">
          <cell r="E5298" t="str">
            <v>CLAYTON</v>
          </cell>
        </row>
        <row r="5299">
          <cell r="E5299" t="str">
            <v>CLAYTON</v>
          </cell>
        </row>
        <row r="5300">
          <cell r="E5300" t="str">
            <v>CLAYTON</v>
          </cell>
        </row>
        <row r="5301">
          <cell r="E5301" t="str">
            <v>CLAYTON</v>
          </cell>
        </row>
        <row r="5302">
          <cell r="E5302" t="str">
            <v>CLAYTON</v>
          </cell>
        </row>
        <row r="5303">
          <cell r="E5303" t="str">
            <v>CLAYTON</v>
          </cell>
        </row>
        <row r="5304">
          <cell r="E5304" t="str">
            <v>CLAYTON</v>
          </cell>
        </row>
        <row r="5305">
          <cell r="E5305" t="str">
            <v>CLAYTON</v>
          </cell>
        </row>
        <row r="5306">
          <cell r="E5306" t="str">
            <v>CLAYTON</v>
          </cell>
        </row>
        <row r="5307">
          <cell r="E5307" t="str">
            <v>CLAYTON</v>
          </cell>
        </row>
        <row r="5308">
          <cell r="E5308" t="str">
            <v>CLAYTON</v>
          </cell>
        </row>
        <row r="5309">
          <cell r="E5309" t="str">
            <v>CLAYTON</v>
          </cell>
        </row>
        <row r="5310">
          <cell r="E5310" t="str">
            <v>CLAYTON</v>
          </cell>
        </row>
        <row r="5311">
          <cell r="E5311" t="str">
            <v>CLAYTON</v>
          </cell>
        </row>
        <row r="5312">
          <cell r="E5312" t="str">
            <v>CLAYTON</v>
          </cell>
        </row>
        <row r="5313">
          <cell r="E5313" t="str">
            <v>CLAYTON</v>
          </cell>
        </row>
        <row r="5314">
          <cell r="E5314" t="str">
            <v>CLAYTON</v>
          </cell>
        </row>
        <row r="5315">
          <cell r="E5315" t="str">
            <v>CLAYTON</v>
          </cell>
        </row>
        <row r="5316">
          <cell r="E5316" t="str">
            <v>CLAYTON</v>
          </cell>
        </row>
        <row r="5317">
          <cell r="E5317" t="str">
            <v>CLAYTON</v>
          </cell>
        </row>
        <row r="5318">
          <cell r="E5318" t="str">
            <v>CLAYTON</v>
          </cell>
        </row>
        <row r="5319">
          <cell r="E5319" t="str">
            <v>CLAYTON</v>
          </cell>
        </row>
        <row r="5320">
          <cell r="E5320" t="str">
            <v>CLAYTON</v>
          </cell>
        </row>
        <row r="5321">
          <cell r="E5321" t="str">
            <v>CLAYTON</v>
          </cell>
        </row>
        <row r="5322">
          <cell r="E5322" t="str">
            <v>CLAYTON</v>
          </cell>
        </row>
        <row r="5323">
          <cell r="E5323" t="str">
            <v>CLAYTON</v>
          </cell>
        </row>
        <row r="5324">
          <cell r="E5324" t="str">
            <v>CLAYTON</v>
          </cell>
        </row>
        <row r="5325">
          <cell r="E5325" t="str">
            <v>CLAYTON</v>
          </cell>
        </row>
        <row r="5326">
          <cell r="E5326" t="str">
            <v>CLAYTON</v>
          </cell>
        </row>
        <row r="5327">
          <cell r="E5327" t="str">
            <v>CLAYTON</v>
          </cell>
        </row>
        <row r="5328">
          <cell r="E5328" t="str">
            <v>CLAYTON</v>
          </cell>
        </row>
        <row r="5329">
          <cell r="E5329" t="str">
            <v>CLAYTON</v>
          </cell>
        </row>
        <row r="5330">
          <cell r="E5330" t="str">
            <v>CLAYTON</v>
          </cell>
        </row>
        <row r="5331">
          <cell r="E5331" t="str">
            <v>CLAYTON</v>
          </cell>
        </row>
        <row r="5332">
          <cell r="E5332" t="str">
            <v>CLAYTON</v>
          </cell>
        </row>
        <row r="5333">
          <cell r="E5333" t="str">
            <v>CLAYTON</v>
          </cell>
        </row>
        <row r="5334">
          <cell r="E5334" t="str">
            <v>CLAYTON</v>
          </cell>
        </row>
        <row r="5335">
          <cell r="E5335" t="str">
            <v>PERRY</v>
          </cell>
        </row>
        <row r="5336">
          <cell r="E5336" t="str">
            <v>PERRY</v>
          </cell>
        </row>
        <row r="5337">
          <cell r="E5337" t="str">
            <v>PERRY</v>
          </cell>
        </row>
        <row r="5338">
          <cell r="E5338" t="str">
            <v>PERRY</v>
          </cell>
        </row>
        <row r="5339">
          <cell r="E5339" t="str">
            <v>PERRY</v>
          </cell>
        </row>
        <row r="5340">
          <cell r="E5340" t="str">
            <v>PERRY</v>
          </cell>
        </row>
        <row r="5341">
          <cell r="E5341" t="str">
            <v>PURISIMA</v>
          </cell>
        </row>
        <row r="5342">
          <cell r="E5342" t="str">
            <v>PURISIMA</v>
          </cell>
        </row>
        <row r="5343">
          <cell r="E5343" t="str">
            <v>PURISIMA</v>
          </cell>
        </row>
        <row r="5344">
          <cell r="E5344" t="str">
            <v>PURISIMA</v>
          </cell>
        </row>
        <row r="5345">
          <cell r="E5345" t="str">
            <v>PURISIMA</v>
          </cell>
        </row>
        <row r="5346">
          <cell r="E5346" t="str">
            <v>PURISIMA</v>
          </cell>
        </row>
        <row r="5347">
          <cell r="E5347" t="str">
            <v>PURISIMA</v>
          </cell>
        </row>
        <row r="5348">
          <cell r="E5348" t="str">
            <v>PURISIMA</v>
          </cell>
        </row>
        <row r="5349">
          <cell r="E5349" t="str">
            <v>SAN LUIS OBISPO</v>
          </cell>
        </row>
        <row r="5350">
          <cell r="E5350" t="str">
            <v>SAN LUIS OBISPO</v>
          </cell>
        </row>
        <row r="5351">
          <cell r="E5351" t="str">
            <v>MERCED</v>
          </cell>
        </row>
        <row r="5352">
          <cell r="E5352" t="str">
            <v>SAN LUIS OBISPO</v>
          </cell>
        </row>
        <row r="5353">
          <cell r="E5353" t="str">
            <v>MERCED</v>
          </cell>
        </row>
        <row r="5354">
          <cell r="E5354" t="str">
            <v>MERCED</v>
          </cell>
        </row>
        <row r="5355">
          <cell r="E5355" t="str">
            <v>MERCED</v>
          </cell>
        </row>
        <row r="5356">
          <cell r="E5356" t="str">
            <v>MERCED</v>
          </cell>
        </row>
        <row r="5357">
          <cell r="E5357" t="str">
            <v>MERCED</v>
          </cell>
        </row>
        <row r="5358">
          <cell r="E5358" t="str">
            <v>MERCED</v>
          </cell>
        </row>
        <row r="5359">
          <cell r="E5359" t="str">
            <v>MERCED</v>
          </cell>
        </row>
        <row r="5360">
          <cell r="E5360" t="str">
            <v>MERCED</v>
          </cell>
        </row>
        <row r="5361">
          <cell r="E5361" t="str">
            <v>MERCED</v>
          </cell>
        </row>
        <row r="5362">
          <cell r="E5362" t="str">
            <v>MERCED</v>
          </cell>
        </row>
        <row r="5363">
          <cell r="E5363" t="str">
            <v>MERCED</v>
          </cell>
        </row>
        <row r="5364">
          <cell r="E5364" t="str">
            <v>MERCED</v>
          </cell>
        </row>
        <row r="5365">
          <cell r="E5365" t="str">
            <v>MERCED</v>
          </cell>
        </row>
        <row r="5366">
          <cell r="E5366" t="str">
            <v>MERCED</v>
          </cell>
        </row>
        <row r="5367">
          <cell r="E5367" t="str">
            <v>MERCED</v>
          </cell>
        </row>
        <row r="5368">
          <cell r="E5368" t="str">
            <v>MERCED</v>
          </cell>
        </row>
        <row r="5369">
          <cell r="E5369" t="str">
            <v>MERCED</v>
          </cell>
        </row>
        <row r="5370">
          <cell r="E5370" t="str">
            <v>MERCED</v>
          </cell>
        </row>
        <row r="5371">
          <cell r="E5371" t="str">
            <v>MERCED</v>
          </cell>
        </row>
        <row r="5372">
          <cell r="E5372" t="str">
            <v>MERCED</v>
          </cell>
        </row>
        <row r="5373">
          <cell r="E5373" t="str">
            <v>MERCED</v>
          </cell>
        </row>
        <row r="5374">
          <cell r="E5374" t="str">
            <v>MERCED</v>
          </cell>
        </row>
        <row r="5375">
          <cell r="E5375" t="str">
            <v>MERCED</v>
          </cell>
        </row>
        <row r="5376">
          <cell r="E5376" t="str">
            <v>SAN MIGUEL</v>
          </cell>
        </row>
        <row r="5377">
          <cell r="E5377" t="str">
            <v>SAN MIGUEL</v>
          </cell>
        </row>
        <row r="5378">
          <cell r="E5378" t="str">
            <v>SAN MIGUEL</v>
          </cell>
        </row>
        <row r="5379">
          <cell r="E5379" t="str">
            <v>SAN MIGUEL</v>
          </cell>
        </row>
        <row r="5380">
          <cell r="E5380" t="str">
            <v>SAN MIGUEL</v>
          </cell>
        </row>
        <row r="5381">
          <cell r="E5381" t="str">
            <v>SAN MIGUEL</v>
          </cell>
        </row>
        <row r="5382">
          <cell r="E5382" t="str">
            <v>SAN MIGUEL</v>
          </cell>
        </row>
        <row r="5383">
          <cell r="E5383" t="str">
            <v>SAN MIGUEL</v>
          </cell>
        </row>
        <row r="5384">
          <cell r="E5384" t="str">
            <v>SAN MIGUEL</v>
          </cell>
        </row>
        <row r="5385">
          <cell r="E5385" t="str">
            <v>SAN MIGUEL</v>
          </cell>
        </row>
        <row r="5386">
          <cell r="E5386" t="str">
            <v>SAN MIGUEL</v>
          </cell>
        </row>
        <row r="5387">
          <cell r="E5387" t="str">
            <v>SAN MIGUEL</v>
          </cell>
        </row>
        <row r="5388">
          <cell r="E5388" t="str">
            <v>SAN MIGUEL</v>
          </cell>
        </row>
        <row r="5389">
          <cell r="E5389" t="str">
            <v>SAN MIGUEL</v>
          </cell>
        </row>
        <row r="5390">
          <cell r="E5390" t="str">
            <v>NEWBURG</v>
          </cell>
        </row>
        <row r="5391">
          <cell r="E5391" t="str">
            <v>SAN MIGUEL</v>
          </cell>
        </row>
        <row r="5392">
          <cell r="E5392" t="str">
            <v>SAN MIGUEL</v>
          </cell>
        </row>
        <row r="5393">
          <cell r="E5393" t="str">
            <v>NEWBURG</v>
          </cell>
        </row>
        <row r="5394">
          <cell r="E5394" t="str">
            <v>SAN MIGUEL</v>
          </cell>
        </row>
        <row r="5395">
          <cell r="E5395" t="str">
            <v>NEWBURG</v>
          </cell>
        </row>
        <row r="5396">
          <cell r="E5396" t="str">
            <v>NEWBURG</v>
          </cell>
        </row>
        <row r="5397">
          <cell r="E5397" t="str">
            <v>SANTA MARIA</v>
          </cell>
        </row>
        <row r="5398">
          <cell r="E5398" t="str">
            <v>SANTA MARIA</v>
          </cell>
        </row>
        <row r="5399">
          <cell r="E5399" t="str">
            <v>SANTA MARIA</v>
          </cell>
        </row>
        <row r="5400">
          <cell r="E5400" t="str">
            <v>SANTA MARIA</v>
          </cell>
        </row>
        <row r="5401">
          <cell r="E5401" t="str">
            <v>SANTA MARIA</v>
          </cell>
        </row>
        <row r="5402">
          <cell r="E5402" t="str">
            <v>SANTA MARIA</v>
          </cell>
        </row>
        <row r="5403">
          <cell r="E5403" t="str">
            <v>SANTA MARIA</v>
          </cell>
        </row>
        <row r="5404">
          <cell r="E5404" t="str">
            <v>SANTA MARIA</v>
          </cell>
        </row>
        <row r="5405">
          <cell r="E5405" t="str">
            <v>SANTA MARIA</v>
          </cell>
        </row>
        <row r="5406">
          <cell r="E5406" t="str">
            <v>SANTA MARIA</v>
          </cell>
        </row>
        <row r="5407">
          <cell r="E5407" t="str">
            <v>SANTA MARIA</v>
          </cell>
        </row>
        <row r="5408">
          <cell r="E5408" t="str">
            <v>SANTA MARIA</v>
          </cell>
        </row>
        <row r="5409">
          <cell r="E5409" t="str">
            <v>SANTA MARIA</v>
          </cell>
        </row>
        <row r="5410">
          <cell r="E5410" t="str">
            <v>SANTA MARIA</v>
          </cell>
        </row>
        <row r="5411">
          <cell r="E5411" t="str">
            <v>SANTA MARIA</v>
          </cell>
        </row>
        <row r="5412">
          <cell r="E5412" t="str">
            <v>SANTA MARIA</v>
          </cell>
        </row>
        <row r="5413">
          <cell r="E5413" t="str">
            <v>SANTA MARIA</v>
          </cell>
        </row>
        <row r="5414">
          <cell r="E5414" t="str">
            <v>SANTA MARIA</v>
          </cell>
        </row>
        <row r="5415">
          <cell r="E5415" t="str">
            <v>SANTA MARIA</v>
          </cell>
        </row>
        <row r="5416">
          <cell r="E5416" t="str">
            <v>SANTA MARIA</v>
          </cell>
        </row>
        <row r="5417">
          <cell r="E5417" t="str">
            <v>SANTA MARIA</v>
          </cell>
        </row>
        <row r="5418">
          <cell r="E5418" t="str">
            <v>SANTA MARIA</v>
          </cell>
        </row>
        <row r="5419">
          <cell r="E5419" t="str">
            <v>SANTA MARIA</v>
          </cell>
        </row>
        <row r="5420">
          <cell r="E5420" t="str">
            <v>SANTA MARIA</v>
          </cell>
        </row>
        <row r="5421">
          <cell r="E5421" t="str">
            <v>SANTA YNEZ</v>
          </cell>
        </row>
        <row r="5422">
          <cell r="E5422" t="str">
            <v>SANTA YNEZ</v>
          </cell>
        </row>
        <row r="5423">
          <cell r="E5423" t="str">
            <v>SANTA YNEZ</v>
          </cell>
        </row>
        <row r="5424">
          <cell r="E5424" t="str">
            <v>SANTA YNEZ</v>
          </cell>
        </row>
        <row r="5425">
          <cell r="E5425" t="str">
            <v>SANTA YNEZ</v>
          </cell>
        </row>
        <row r="5426">
          <cell r="E5426" t="str">
            <v>SANTA YNEZ</v>
          </cell>
        </row>
        <row r="5427">
          <cell r="E5427" t="str">
            <v>TEMPLETON</v>
          </cell>
        </row>
        <row r="5428">
          <cell r="E5428" t="str">
            <v>TEMPLETON</v>
          </cell>
        </row>
        <row r="5429">
          <cell r="E5429" t="str">
            <v>TEMPLETON</v>
          </cell>
        </row>
        <row r="5430">
          <cell r="E5430" t="str">
            <v>TEMPLETON</v>
          </cell>
        </row>
        <row r="5431">
          <cell r="E5431" t="str">
            <v>ZACA</v>
          </cell>
        </row>
        <row r="5432">
          <cell r="E5432" t="str">
            <v>ZACA</v>
          </cell>
        </row>
        <row r="5433">
          <cell r="E5433" t="str">
            <v>ZACA</v>
          </cell>
        </row>
        <row r="5434">
          <cell r="E5434" t="str">
            <v>ZACA</v>
          </cell>
        </row>
        <row r="5435">
          <cell r="E5435" t="str">
            <v>ZACA</v>
          </cell>
        </row>
        <row r="5436">
          <cell r="E5436" t="str">
            <v>ZACA</v>
          </cell>
        </row>
        <row r="5437">
          <cell r="E5437" t="str">
            <v>ZACA</v>
          </cell>
        </row>
        <row r="5438">
          <cell r="E5438" t="str">
            <v>ZACA</v>
          </cell>
        </row>
        <row r="5439">
          <cell r="E5439" t="str">
            <v>ZACA</v>
          </cell>
        </row>
        <row r="5440">
          <cell r="E5440" t="str">
            <v>ROCKLIN</v>
          </cell>
        </row>
        <row r="5441">
          <cell r="E5441" t="str">
            <v>BIG MEADOWS</v>
          </cell>
        </row>
        <row r="5442">
          <cell r="E5442" t="str">
            <v>RINCON</v>
          </cell>
        </row>
        <row r="5443">
          <cell r="E5443" t="str">
            <v>RINCON</v>
          </cell>
        </row>
        <row r="5444">
          <cell r="E5444" t="str">
            <v>RINCON</v>
          </cell>
        </row>
        <row r="5445">
          <cell r="E5445" t="str">
            <v>RINCON</v>
          </cell>
        </row>
        <row r="5446">
          <cell r="E5446" t="str">
            <v>RINCON</v>
          </cell>
        </row>
        <row r="5447">
          <cell r="E5447" t="str">
            <v>RINCON</v>
          </cell>
        </row>
        <row r="5448">
          <cell r="E5448" t="str">
            <v>RINCON</v>
          </cell>
        </row>
        <row r="5449">
          <cell r="E5449" t="str">
            <v>RINCON</v>
          </cell>
        </row>
        <row r="5450">
          <cell r="E5450" t="str">
            <v>RINCON</v>
          </cell>
        </row>
        <row r="5451">
          <cell r="E5451" t="e">
            <v>#VALUE!</v>
          </cell>
        </row>
        <row r="5452">
          <cell r="E5452" t="e">
            <v>#VALUE!</v>
          </cell>
        </row>
        <row r="5453">
          <cell r="E5453" t="e">
            <v>#VALUE!</v>
          </cell>
        </row>
        <row r="5454">
          <cell r="E5454" t="e">
            <v>#VALUE!</v>
          </cell>
        </row>
        <row r="5455">
          <cell r="E5455" t="e">
            <v>#VALUE!</v>
          </cell>
        </row>
        <row r="5456">
          <cell r="E5456" t="e">
            <v>#VALUE!</v>
          </cell>
        </row>
        <row r="5457">
          <cell r="E5457" t="e">
            <v>#VALUE!</v>
          </cell>
        </row>
        <row r="5458">
          <cell r="E5458" t="e">
            <v>#VALUE!</v>
          </cell>
        </row>
        <row r="5459">
          <cell r="E5459" t="e">
            <v>#VALUE!</v>
          </cell>
        </row>
        <row r="5460">
          <cell r="E5460" t="str">
            <v>MI-WUK</v>
          </cell>
        </row>
        <row r="5461">
          <cell r="E5461" t="str">
            <v>MI-WUK</v>
          </cell>
        </row>
        <row r="5462">
          <cell r="E5462" t="str">
            <v>MI-WUK</v>
          </cell>
        </row>
        <row r="5463">
          <cell r="E5463" t="str">
            <v>MI-WUK</v>
          </cell>
        </row>
        <row r="5464">
          <cell r="E5464" t="str">
            <v>MI-WUK</v>
          </cell>
        </row>
        <row r="5465">
          <cell r="E5465" t="str">
            <v>MI-WUK</v>
          </cell>
        </row>
        <row r="5466">
          <cell r="E5466" t="str">
            <v>MI-WUK</v>
          </cell>
        </row>
        <row r="5467">
          <cell r="E5467" t="str">
            <v>MI-WUK</v>
          </cell>
        </row>
        <row r="5468">
          <cell r="E5468" t="str">
            <v>MI-WUK</v>
          </cell>
        </row>
        <row r="5469">
          <cell r="E5469" t="str">
            <v>MI-WUK</v>
          </cell>
        </row>
        <row r="5470">
          <cell r="E5470" t="str">
            <v>NEWHALL</v>
          </cell>
        </row>
        <row r="5471">
          <cell r="E5471" t="str">
            <v>NEWHALL</v>
          </cell>
        </row>
        <row r="5472">
          <cell r="E5472" t="str">
            <v>NEWHALL</v>
          </cell>
        </row>
        <row r="5473">
          <cell r="E5473" t="str">
            <v>NEWHALL</v>
          </cell>
        </row>
        <row r="5474">
          <cell r="E5474" t="str">
            <v>NEWHALL</v>
          </cell>
        </row>
        <row r="5475">
          <cell r="E5475" t="str">
            <v>NEWHALL</v>
          </cell>
        </row>
        <row r="5476">
          <cell r="E5476" t="str">
            <v>NEWHALL</v>
          </cell>
        </row>
        <row r="5477">
          <cell r="E5477" t="str">
            <v>NEWHALL</v>
          </cell>
        </row>
        <row r="5478">
          <cell r="E5478" t="str">
            <v>NEWHALL</v>
          </cell>
        </row>
        <row r="5479">
          <cell r="E5479" t="str">
            <v>NEWHALL</v>
          </cell>
        </row>
        <row r="5480">
          <cell r="E5480" t="str">
            <v>NEWHALL</v>
          </cell>
        </row>
        <row r="5481">
          <cell r="E5481" t="str">
            <v>NEWHALL</v>
          </cell>
        </row>
        <row r="5482">
          <cell r="E5482" t="str">
            <v>NEWMAN</v>
          </cell>
        </row>
        <row r="5483">
          <cell r="E5483" t="str">
            <v>NEWMAN</v>
          </cell>
        </row>
        <row r="5484">
          <cell r="E5484" t="str">
            <v>NEWMAN</v>
          </cell>
        </row>
        <row r="5485">
          <cell r="E5485" t="str">
            <v>NEWMAN</v>
          </cell>
        </row>
        <row r="5486">
          <cell r="E5486" t="str">
            <v>NEWMAN</v>
          </cell>
        </row>
        <row r="5487">
          <cell r="E5487" t="str">
            <v>NEWMAN</v>
          </cell>
        </row>
        <row r="5488">
          <cell r="E5488" t="str">
            <v>NEWMAN</v>
          </cell>
        </row>
        <row r="5489">
          <cell r="E5489" t="str">
            <v>NEWMAN</v>
          </cell>
        </row>
        <row r="5490">
          <cell r="E5490" t="str">
            <v>NEWMAN</v>
          </cell>
        </row>
        <row r="5491">
          <cell r="E5491" t="str">
            <v>NEWMAN</v>
          </cell>
        </row>
        <row r="5492">
          <cell r="E5492" t="str">
            <v>NEWMAN</v>
          </cell>
        </row>
        <row r="5493">
          <cell r="E5493" t="str">
            <v>NEWMAN</v>
          </cell>
        </row>
        <row r="5494">
          <cell r="E5494" t="str">
            <v>NEWMAN</v>
          </cell>
        </row>
        <row r="5495">
          <cell r="E5495" t="str">
            <v>NEWMAN</v>
          </cell>
        </row>
        <row r="5496">
          <cell r="E5496" t="str">
            <v>NEWMAN</v>
          </cell>
        </row>
        <row r="5497">
          <cell r="E5497" t="str">
            <v>NEWMAN</v>
          </cell>
        </row>
        <row r="5498">
          <cell r="E5498" t="str">
            <v>NEWMAN</v>
          </cell>
        </row>
        <row r="5499">
          <cell r="E5499" t="str">
            <v>NEWMAN</v>
          </cell>
        </row>
        <row r="5500">
          <cell r="E5500" t="str">
            <v>NEWMAN</v>
          </cell>
        </row>
        <row r="5501">
          <cell r="E5501" t="str">
            <v>NEWMAN</v>
          </cell>
        </row>
        <row r="5502">
          <cell r="E5502" t="str">
            <v>NEWMAN</v>
          </cell>
        </row>
        <row r="5503">
          <cell r="E5503" t="str">
            <v>NEWMAN</v>
          </cell>
        </row>
        <row r="5504">
          <cell r="E5504" t="str">
            <v>NEWMAN</v>
          </cell>
        </row>
        <row r="5505">
          <cell r="E5505" t="str">
            <v>NEWMAN</v>
          </cell>
        </row>
        <row r="5506">
          <cell r="E5506" t="str">
            <v>ORO LOMA</v>
          </cell>
        </row>
        <row r="5507">
          <cell r="E5507" t="str">
            <v>ORO LOMA</v>
          </cell>
        </row>
        <row r="5508">
          <cell r="E5508" t="str">
            <v>ORO LOMA</v>
          </cell>
        </row>
        <row r="5509">
          <cell r="E5509" t="str">
            <v>ORO LOMA</v>
          </cell>
        </row>
        <row r="5510">
          <cell r="E5510" t="str">
            <v>ORO LOMA</v>
          </cell>
        </row>
        <row r="5511">
          <cell r="E5511" t="str">
            <v>ORO LOMA</v>
          </cell>
        </row>
        <row r="5512">
          <cell r="E5512" t="str">
            <v>ORO LOMA</v>
          </cell>
        </row>
        <row r="5513">
          <cell r="E5513" t="str">
            <v>ORO LOMA</v>
          </cell>
        </row>
        <row r="5514">
          <cell r="E5514" t="str">
            <v>ORO LOMA</v>
          </cell>
        </row>
        <row r="5515">
          <cell r="E5515" t="str">
            <v>ORO LOMA</v>
          </cell>
        </row>
        <row r="5516">
          <cell r="E5516" t="str">
            <v>ORO LOMA</v>
          </cell>
        </row>
        <row r="5517">
          <cell r="E5517" t="str">
            <v>ORO LOMA</v>
          </cell>
        </row>
        <row r="5518">
          <cell r="E5518" t="str">
            <v>ORO LOMA</v>
          </cell>
        </row>
        <row r="5519">
          <cell r="E5519" t="str">
            <v>ORO LOMA</v>
          </cell>
        </row>
        <row r="5520">
          <cell r="E5520" t="str">
            <v>ORO LOMA</v>
          </cell>
        </row>
        <row r="5521">
          <cell r="E5521" t="str">
            <v>ORO LOMA</v>
          </cell>
        </row>
        <row r="5522">
          <cell r="E5522" t="str">
            <v>ORO LOMA</v>
          </cell>
        </row>
        <row r="5523">
          <cell r="E5523" t="str">
            <v>ORO LOMA</v>
          </cell>
        </row>
        <row r="5524">
          <cell r="E5524" t="str">
            <v>PEORIA</v>
          </cell>
        </row>
        <row r="5525">
          <cell r="E5525" t="str">
            <v>PEORIA</v>
          </cell>
        </row>
        <row r="5526">
          <cell r="E5526" t="str">
            <v>PEORIA</v>
          </cell>
        </row>
        <row r="5527">
          <cell r="E5527" t="str">
            <v>PEORIA</v>
          </cell>
        </row>
        <row r="5528">
          <cell r="E5528" t="str">
            <v>PEORIA</v>
          </cell>
        </row>
        <row r="5529">
          <cell r="E5529" t="str">
            <v>PEORIA</v>
          </cell>
        </row>
        <row r="5530">
          <cell r="E5530" t="str">
            <v>PEORIA</v>
          </cell>
        </row>
        <row r="5531">
          <cell r="E5531" t="str">
            <v>PEORIA</v>
          </cell>
        </row>
        <row r="5532">
          <cell r="E5532" t="str">
            <v>PEORIA</v>
          </cell>
        </row>
        <row r="5533">
          <cell r="E5533" t="str">
            <v>PEORIA</v>
          </cell>
        </row>
        <row r="5534">
          <cell r="E5534" t="str">
            <v>PEORIA</v>
          </cell>
        </row>
        <row r="5535">
          <cell r="E5535" t="str">
            <v>PEORIA</v>
          </cell>
        </row>
        <row r="5536">
          <cell r="E5536" t="str">
            <v>PEORIA</v>
          </cell>
        </row>
        <row r="5537">
          <cell r="E5537" t="str">
            <v>PEORIA</v>
          </cell>
        </row>
        <row r="5538">
          <cell r="E5538" t="str">
            <v>PEORIA</v>
          </cell>
        </row>
        <row r="5539">
          <cell r="E5539" t="str">
            <v>PEORIA</v>
          </cell>
        </row>
        <row r="5540">
          <cell r="E5540" t="str">
            <v>PEORIA</v>
          </cell>
        </row>
        <row r="5541">
          <cell r="E5541" t="str">
            <v>PEORIA</v>
          </cell>
        </row>
        <row r="5542">
          <cell r="E5542" t="str">
            <v>PEORIA</v>
          </cell>
        </row>
        <row r="5543">
          <cell r="E5543" t="str">
            <v>PEORIA</v>
          </cell>
        </row>
        <row r="5544">
          <cell r="E5544" t="str">
            <v>PEORIA</v>
          </cell>
        </row>
        <row r="5545">
          <cell r="E5545" t="str">
            <v>PINECREST</v>
          </cell>
        </row>
        <row r="5546">
          <cell r="E5546" t="str">
            <v>RACETRACK</v>
          </cell>
        </row>
        <row r="5547">
          <cell r="E5547" t="str">
            <v>RACETRACK</v>
          </cell>
        </row>
        <row r="5548">
          <cell r="E5548" t="str">
            <v>RACETRACK</v>
          </cell>
        </row>
        <row r="5549">
          <cell r="E5549" t="str">
            <v>RACETRACK</v>
          </cell>
        </row>
        <row r="5550">
          <cell r="E5550" t="str">
            <v>RACETRACK</v>
          </cell>
        </row>
        <row r="5551">
          <cell r="E5551" t="str">
            <v>RACETRACK</v>
          </cell>
        </row>
        <row r="5552">
          <cell r="E5552" t="str">
            <v>RACETRACK</v>
          </cell>
        </row>
        <row r="5553">
          <cell r="E5553" t="str">
            <v>RACETRACK</v>
          </cell>
        </row>
        <row r="5554">
          <cell r="E5554" t="str">
            <v>RACETRACK</v>
          </cell>
        </row>
        <row r="5555">
          <cell r="E5555" t="str">
            <v>SAN LUIS #3</v>
          </cell>
        </row>
        <row r="5556">
          <cell r="E5556" t="str">
            <v>SAN LUIS #3</v>
          </cell>
        </row>
        <row r="5557">
          <cell r="E5557" t="str">
            <v>SAN LUIS #5</v>
          </cell>
        </row>
        <row r="5558">
          <cell r="E5558" t="str">
            <v>SANTA NELLA</v>
          </cell>
        </row>
        <row r="5559">
          <cell r="E5559" t="str">
            <v>SANTA NELLA</v>
          </cell>
        </row>
        <row r="5560">
          <cell r="E5560" t="str">
            <v>SANTA NELLA</v>
          </cell>
        </row>
        <row r="5561">
          <cell r="E5561" t="str">
            <v>SANTA NELLA</v>
          </cell>
        </row>
        <row r="5562">
          <cell r="E5562" t="str">
            <v>SANTA NELLA</v>
          </cell>
        </row>
        <row r="5563">
          <cell r="E5563" t="str">
            <v>SANTA NELLA</v>
          </cell>
        </row>
        <row r="5564">
          <cell r="E5564" t="str">
            <v>SANTA NELLA</v>
          </cell>
        </row>
        <row r="5565">
          <cell r="E5565" t="str">
            <v>SANTA NELLA</v>
          </cell>
        </row>
        <row r="5566">
          <cell r="E5566" t="str">
            <v>SANTA NELLA</v>
          </cell>
        </row>
        <row r="5567">
          <cell r="E5567" t="str">
            <v>SANTA NELLA</v>
          </cell>
        </row>
        <row r="5568">
          <cell r="E5568" t="str">
            <v>SANTA NELLA</v>
          </cell>
        </row>
        <row r="5569">
          <cell r="E5569" t="str">
            <v>SANTA NELLA</v>
          </cell>
        </row>
        <row r="5570">
          <cell r="E5570" t="str">
            <v>SANTA NELLA</v>
          </cell>
        </row>
        <row r="5571">
          <cell r="E5571" t="str">
            <v>SANTA NELLA</v>
          </cell>
        </row>
        <row r="5572">
          <cell r="E5572" t="str">
            <v>SANTA NELLA</v>
          </cell>
        </row>
        <row r="5573">
          <cell r="E5573" t="str">
            <v>SANTA RITA</v>
          </cell>
        </row>
        <row r="5574">
          <cell r="E5574" t="str">
            <v>SANTA RITA</v>
          </cell>
        </row>
        <row r="5575">
          <cell r="E5575" t="str">
            <v>SANTA RITA</v>
          </cell>
        </row>
        <row r="5576">
          <cell r="E5576" t="str">
            <v>SANTA RITA</v>
          </cell>
        </row>
        <row r="5577">
          <cell r="E5577" t="str">
            <v>SANTA RITA</v>
          </cell>
        </row>
        <row r="5578">
          <cell r="E5578" t="str">
            <v>SANTA RITA</v>
          </cell>
        </row>
        <row r="5579">
          <cell r="E5579" t="str">
            <v>SANTA RITA</v>
          </cell>
        </row>
        <row r="5580">
          <cell r="E5580" t="str">
            <v>SANTA RITA</v>
          </cell>
        </row>
        <row r="5581">
          <cell r="E5581" t="str">
            <v>SANTA RITA</v>
          </cell>
        </row>
        <row r="5582">
          <cell r="E5582" t="str">
            <v>TAR FLAT</v>
          </cell>
        </row>
        <row r="5583">
          <cell r="E5583" t="str">
            <v>TAR FLAT</v>
          </cell>
        </row>
        <row r="5584">
          <cell r="E5584" t="str">
            <v>TAR FLAT</v>
          </cell>
        </row>
        <row r="5585">
          <cell r="E5585" t="str">
            <v>TAR FLAT</v>
          </cell>
        </row>
        <row r="5586">
          <cell r="E5586" t="str">
            <v>TAR FLAT</v>
          </cell>
        </row>
        <row r="5587">
          <cell r="E5587" t="str">
            <v>TAR FLAT</v>
          </cell>
        </row>
        <row r="5588">
          <cell r="E5588" t="str">
            <v>TAR FLAT</v>
          </cell>
        </row>
        <row r="5589">
          <cell r="E5589" t="e">
            <v>#VALUE!</v>
          </cell>
        </row>
        <row r="5590">
          <cell r="E5590" t="e">
            <v>#VALUE!</v>
          </cell>
        </row>
        <row r="5591">
          <cell r="E5591" t="e">
            <v>#VALUE!</v>
          </cell>
        </row>
        <row r="5592">
          <cell r="E5592" t="str">
            <v>STOREY</v>
          </cell>
        </row>
        <row r="5593">
          <cell r="E5593" t="str">
            <v>STOREY</v>
          </cell>
        </row>
        <row r="5594">
          <cell r="E5594" t="str">
            <v>STOREY</v>
          </cell>
        </row>
        <row r="5595">
          <cell r="E5595" t="str">
            <v>STOREY</v>
          </cell>
        </row>
        <row r="5596">
          <cell r="E5596" t="str">
            <v>STOREY</v>
          </cell>
        </row>
        <row r="5597">
          <cell r="E5597" t="str">
            <v>STOREY</v>
          </cell>
        </row>
        <row r="5598">
          <cell r="E5598" t="str">
            <v>STOREY</v>
          </cell>
        </row>
        <row r="5599">
          <cell r="E5599" t="str">
            <v>STOREY</v>
          </cell>
        </row>
        <row r="5600">
          <cell r="E5600" t="str">
            <v>STOREY</v>
          </cell>
        </row>
        <row r="5601">
          <cell r="E5601" t="str">
            <v>STOREY</v>
          </cell>
        </row>
        <row r="5602">
          <cell r="E5602" t="str">
            <v>STOREY</v>
          </cell>
        </row>
        <row r="5603">
          <cell r="E5603" t="str">
            <v>STOREY</v>
          </cell>
        </row>
        <row r="5604">
          <cell r="E5604" t="str">
            <v>STOREY</v>
          </cell>
        </row>
        <row r="5605">
          <cell r="E5605" t="str">
            <v>STOREY</v>
          </cell>
        </row>
        <row r="5606">
          <cell r="E5606" t="str">
            <v>STOREY</v>
          </cell>
        </row>
        <row r="5607">
          <cell r="E5607" t="str">
            <v>STOREY</v>
          </cell>
        </row>
        <row r="5608">
          <cell r="E5608" t="str">
            <v>STOREY</v>
          </cell>
        </row>
        <row r="5609">
          <cell r="E5609" t="str">
            <v>STOREY</v>
          </cell>
        </row>
        <row r="5610">
          <cell r="E5610" t="str">
            <v>STOREY</v>
          </cell>
        </row>
        <row r="5611">
          <cell r="E5611" t="str">
            <v>STOREY</v>
          </cell>
        </row>
        <row r="5612">
          <cell r="E5612" t="str">
            <v>STOREY</v>
          </cell>
        </row>
        <row r="5613">
          <cell r="E5613" t="str">
            <v>STOREY</v>
          </cell>
        </row>
        <row r="5614">
          <cell r="E5614" t="str">
            <v>STOREY</v>
          </cell>
        </row>
        <row r="5615">
          <cell r="E5615" t="str">
            <v>STOREY</v>
          </cell>
        </row>
        <row r="5616">
          <cell r="E5616" t="str">
            <v>STOREY</v>
          </cell>
        </row>
        <row r="5617">
          <cell r="E5617" t="str">
            <v>STOREY</v>
          </cell>
        </row>
        <row r="5618">
          <cell r="E5618" t="str">
            <v>STOREY</v>
          </cell>
        </row>
        <row r="5619">
          <cell r="E5619" t="str">
            <v>STOREY</v>
          </cell>
        </row>
        <row r="5620">
          <cell r="E5620" t="str">
            <v>STOREY</v>
          </cell>
        </row>
        <row r="5621">
          <cell r="E5621" t="str">
            <v>STOREY</v>
          </cell>
        </row>
        <row r="5622">
          <cell r="E5622" t="str">
            <v>STOREY</v>
          </cell>
        </row>
        <row r="5623">
          <cell r="E5623" t="str">
            <v>OAKLAND C (OAKLAND PP)</v>
          </cell>
        </row>
        <row r="5624">
          <cell r="E5624" t="str">
            <v>WILSON</v>
          </cell>
        </row>
        <row r="5625">
          <cell r="E5625" t="str">
            <v>WRIGHT</v>
          </cell>
        </row>
        <row r="5626">
          <cell r="E5626" t="str">
            <v>WRIGHT</v>
          </cell>
        </row>
        <row r="5627">
          <cell r="E5627" t="str">
            <v>WRIGHT</v>
          </cell>
        </row>
        <row r="5628">
          <cell r="E5628" t="str">
            <v>WRIGHT</v>
          </cell>
        </row>
        <row r="5629">
          <cell r="E5629" t="str">
            <v>WRIGHT</v>
          </cell>
        </row>
        <row r="5630">
          <cell r="E5630" t="str">
            <v>WRIGHT</v>
          </cell>
        </row>
        <row r="5631">
          <cell r="E5631" t="str">
            <v>WRIGHT</v>
          </cell>
        </row>
        <row r="5632">
          <cell r="E5632" t="str">
            <v>YOSEMITE PARK</v>
          </cell>
        </row>
        <row r="5633">
          <cell r="E5633" t="str">
            <v>YOSEMITE PARK</v>
          </cell>
        </row>
        <row r="5634">
          <cell r="E5634" t="str">
            <v>YOSEMITE PARK</v>
          </cell>
        </row>
        <row r="5635">
          <cell r="E5635" t="str">
            <v>YOSEMITE PARK</v>
          </cell>
        </row>
        <row r="5636">
          <cell r="E5636" t="str">
            <v>YOSEMITE PARK</v>
          </cell>
        </row>
        <row r="5637">
          <cell r="E5637" t="str">
            <v>NEWMAN</v>
          </cell>
        </row>
        <row r="5638">
          <cell r="E5638" t="str">
            <v>NEWMAN</v>
          </cell>
        </row>
        <row r="5639">
          <cell r="E5639" t="str">
            <v>NEWMAN</v>
          </cell>
        </row>
        <row r="5640">
          <cell r="E5640" t="str">
            <v>NEWMAN</v>
          </cell>
        </row>
        <row r="5641">
          <cell r="E5641" t="str">
            <v>NEWMAN</v>
          </cell>
        </row>
        <row r="5642">
          <cell r="E5642" t="str">
            <v>NEWMAN</v>
          </cell>
        </row>
        <row r="5643">
          <cell r="E5643" t="str">
            <v>NEWMAN</v>
          </cell>
        </row>
        <row r="5644">
          <cell r="E5644" t="str">
            <v>NEWMAN</v>
          </cell>
        </row>
        <row r="5645">
          <cell r="E5645" t="str">
            <v>NEWMAN</v>
          </cell>
        </row>
        <row r="5646">
          <cell r="E5646" t="str">
            <v>NEWMAN</v>
          </cell>
        </row>
        <row r="5647">
          <cell r="E5647" t="str">
            <v>NEWMAN</v>
          </cell>
        </row>
        <row r="5648">
          <cell r="E5648" t="str">
            <v>NEWMAN</v>
          </cell>
        </row>
        <row r="5649">
          <cell r="E5649" t="str">
            <v>NEWMAN</v>
          </cell>
        </row>
        <row r="5650">
          <cell r="E5650" t="str">
            <v>NEWMAN</v>
          </cell>
        </row>
        <row r="5651">
          <cell r="E5651" t="str">
            <v>NEWMAN</v>
          </cell>
        </row>
        <row r="5652">
          <cell r="E5652" t="str">
            <v>NEWMAN</v>
          </cell>
        </row>
        <row r="5653">
          <cell r="E5653" t="str">
            <v>NEWMAN</v>
          </cell>
        </row>
        <row r="5654">
          <cell r="E5654" t="str">
            <v>NEWMAN</v>
          </cell>
        </row>
        <row r="5655">
          <cell r="E5655" t="str">
            <v>NEWMAN</v>
          </cell>
        </row>
        <row r="5656">
          <cell r="E5656" t="str">
            <v>CHOWCHILLA</v>
          </cell>
        </row>
        <row r="5657">
          <cell r="E5657" t="str">
            <v>CHOWCHILLA</v>
          </cell>
        </row>
        <row r="5658">
          <cell r="E5658" t="str">
            <v>CHOWCHILLA</v>
          </cell>
        </row>
        <row r="5659">
          <cell r="E5659" t="str">
            <v>CHOWCHILLA</v>
          </cell>
        </row>
        <row r="5660">
          <cell r="E5660" t="str">
            <v>CHOWCHILLA</v>
          </cell>
        </row>
        <row r="5661">
          <cell r="E5661" t="str">
            <v>CHOWCHILLA</v>
          </cell>
        </row>
        <row r="5662">
          <cell r="E5662" t="str">
            <v>CHOWCHILLA</v>
          </cell>
        </row>
        <row r="5663">
          <cell r="E5663" t="str">
            <v>CHOWCHILLA</v>
          </cell>
        </row>
        <row r="5664">
          <cell r="E5664" t="str">
            <v>CHOWCHILLA</v>
          </cell>
        </row>
        <row r="5665">
          <cell r="E5665" t="str">
            <v>CHOWCHILLA</v>
          </cell>
        </row>
        <row r="5666">
          <cell r="E5666" t="str">
            <v>CHOWCHILLA</v>
          </cell>
        </row>
        <row r="5667">
          <cell r="E5667" t="str">
            <v>CHOWCHILLA</v>
          </cell>
        </row>
        <row r="5668">
          <cell r="E5668" t="str">
            <v>CHOWCHILLA</v>
          </cell>
        </row>
        <row r="5669">
          <cell r="E5669" t="str">
            <v>CHOWCHILLA</v>
          </cell>
        </row>
        <row r="5670">
          <cell r="E5670" t="str">
            <v>CHOWCHILLA</v>
          </cell>
        </row>
        <row r="5671">
          <cell r="E5671" t="str">
            <v>CHOWCHILLA</v>
          </cell>
        </row>
        <row r="5672">
          <cell r="E5672" t="str">
            <v>EL NIDO</v>
          </cell>
        </row>
        <row r="5673">
          <cell r="E5673" t="str">
            <v>EL NIDO</v>
          </cell>
        </row>
        <row r="5674">
          <cell r="E5674" t="str">
            <v>EL NIDO</v>
          </cell>
        </row>
        <row r="5675">
          <cell r="E5675" t="str">
            <v>EL NIDO</v>
          </cell>
        </row>
        <row r="5676">
          <cell r="E5676" t="str">
            <v>EL NIDO</v>
          </cell>
        </row>
        <row r="5677">
          <cell r="E5677" t="str">
            <v>EL NIDO</v>
          </cell>
        </row>
        <row r="5678">
          <cell r="E5678" t="str">
            <v>EL NIDO</v>
          </cell>
        </row>
        <row r="5679">
          <cell r="E5679" t="str">
            <v>EL NIDO</v>
          </cell>
        </row>
        <row r="5680">
          <cell r="E5680" t="str">
            <v>EL NIDO</v>
          </cell>
        </row>
        <row r="5681">
          <cell r="E5681" t="str">
            <v>LE GRAND</v>
          </cell>
        </row>
        <row r="5682">
          <cell r="E5682" t="str">
            <v>LE GRAND</v>
          </cell>
        </row>
        <row r="5683">
          <cell r="E5683" t="str">
            <v>LE GRAND</v>
          </cell>
        </row>
        <row r="5684">
          <cell r="E5684" t="str">
            <v>LE GRAND</v>
          </cell>
        </row>
        <row r="5685">
          <cell r="E5685" t="str">
            <v>LE GRAND</v>
          </cell>
        </row>
        <row r="5686">
          <cell r="E5686" t="str">
            <v>LE GRAND</v>
          </cell>
        </row>
        <row r="5687">
          <cell r="E5687" t="str">
            <v>LE GRAND</v>
          </cell>
        </row>
        <row r="5688">
          <cell r="E5688" t="str">
            <v>LE GRAND</v>
          </cell>
        </row>
        <row r="5689">
          <cell r="E5689" t="str">
            <v>LE GRAND</v>
          </cell>
        </row>
        <row r="5690">
          <cell r="E5690" t="str">
            <v>PACIFICA</v>
          </cell>
        </row>
        <row r="5691">
          <cell r="E5691" t="str">
            <v>VACA DIXON</v>
          </cell>
        </row>
        <row r="5692">
          <cell r="E5692" t="str">
            <v>VACA DIXON</v>
          </cell>
        </row>
        <row r="5693">
          <cell r="E5693" t="str">
            <v>VACA DIXON</v>
          </cell>
        </row>
        <row r="5694">
          <cell r="E5694" t="str">
            <v>HAMMER</v>
          </cell>
        </row>
        <row r="5695">
          <cell r="E5695" t="str">
            <v>HAMMER</v>
          </cell>
        </row>
        <row r="5696">
          <cell r="E5696" t="str">
            <v>HAMMER</v>
          </cell>
        </row>
        <row r="5697">
          <cell r="E5697" t="str">
            <v>NEWMAN</v>
          </cell>
        </row>
        <row r="5698">
          <cell r="E5698" t="str">
            <v>NEWMAN</v>
          </cell>
        </row>
        <row r="5699">
          <cell r="E5699" t="str">
            <v>NEWMAN</v>
          </cell>
        </row>
        <row r="5700">
          <cell r="E5700" t="str">
            <v>NEWMAN</v>
          </cell>
        </row>
        <row r="5701">
          <cell r="E5701" t="str">
            <v>NEWMAN</v>
          </cell>
        </row>
        <row r="5702">
          <cell r="E5702" t="str">
            <v>MORRO BAY DIST</v>
          </cell>
        </row>
        <row r="5703">
          <cell r="E5703" t="str">
            <v>OCEANO</v>
          </cell>
        </row>
        <row r="5704">
          <cell r="E5704" t="str">
            <v>OCEANO</v>
          </cell>
        </row>
        <row r="5705">
          <cell r="E5705" t="str">
            <v>PENRYN</v>
          </cell>
        </row>
        <row r="5706">
          <cell r="E5706" t="str">
            <v>PENRYN</v>
          </cell>
        </row>
        <row r="5707">
          <cell r="E5707" t="str">
            <v>PENRYN</v>
          </cell>
        </row>
        <row r="5708">
          <cell r="E5708" t="str">
            <v>PENRYN</v>
          </cell>
        </row>
        <row r="5709">
          <cell r="E5709" t="str">
            <v>VIEJO</v>
          </cell>
        </row>
        <row r="5710">
          <cell r="E5710" t="str">
            <v>PUTAH CREEK</v>
          </cell>
        </row>
        <row r="5711">
          <cell r="E5711" t="str">
            <v>PUTAH CREEK</v>
          </cell>
        </row>
        <row r="5712">
          <cell r="E5712" t="str">
            <v>PUTAH CREEK</v>
          </cell>
        </row>
        <row r="5713">
          <cell r="E5713" t="str">
            <v>PUTAH CREEK</v>
          </cell>
        </row>
        <row r="5714">
          <cell r="E5714" t="str">
            <v>PUTAH CREEK</v>
          </cell>
        </row>
        <row r="5715">
          <cell r="E5715" t="str">
            <v>PUTAH CREEK</v>
          </cell>
        </row>
        <row r="5716">
          <cell r="E5716" t="str">
            <v>PUTAH CREEK</v>
          </cell>
        </row>
        <row r="5717">
          <cell r="E5717" t="str">
            <v>PUTAH CREEK</v>
          </cell>
        </row>
        <row r="5718">
          <cell r="E5718" t="str">
            <v>PUTAH CREEK</v>
          </cell>
        </row>
        <row r="5719">
          <cell r="E5719" t="str">
            <v>PUTAH CREEK</v>
          </cell>
        </row>
        <row r="5720">
          <cell r="E5720" t="str">
            <v>PUTAH CREEK</v>
          </cell>
        </row>
        <row r="5721">
          <cell r="E5721" t="str">
            <v>PUTAH CREEK</v>
          </cell>
        </row>
        <row r="5722">
          <cell r="E5722" t="str">
            <v>PUTAH CREEK</v>
          </cell>
        </row>
        <row r="5723">
          <cell r="E5723" t="str">
            <v>PUTAH CREEK</v>
          </cell>
        </row>
        <row r="5724">
          <cell r="E5724" t="str">
            <v>PUTAH CREEK</v>
          </cell>
        </row>
        <row r="5725">
          <cell r="E5725" t="str">
            <v>PUTAH CREEK</v>
          </cell>
        </row>
        <row r="5726">
          <cell r="E5726" t="str">
            <v>PUTAH CREEK</v>
          </cell>
        </row>
        <row r="5727">
          <cell r="E5727" t="str">
            <v>PENRYN</v>
          </cell>
        </row>
        <row r="5728">
          <cell r="E5728" t="str">
            <v>LAMONT</v>
          </cell>
        </row>
        <row r="5729">
          <cell r="E5729" t="str">
            <v>LAMONT</v>
          </cell>
        </row>
        <row r="5730">
          <cell r="E5730" t="str">
            <v>LAMONT</v>
          </cell>
        </row>
        <row r="5731">
          <cell r="E5731" t="str">
            <v>LAMONT</v>
          </cell>
        </row>
        <row r="5732">
          <cell r="E5732" t="str">
            <v>LAMONT</v>
          </cell>
        </row>
        <row r="5733">
          <cell r="E5733" t="str">
            <v>LAMONT</v>
          </cell>
        </row>
        <row r="5734">
          <cell r="E5734" t="str">
            <v>LAMONT</v>
          </cell>
        </row>
        <row r="5735">
          <cell r="E5735" t="str">
            <v>LAMONT</v>
          </cell>
        </row>
        <row r="5736">
          <cell r="E5736" t="str">
            <v>LAMONT</v>
          </cell>
        </row>
        <row r="5737">
          <cell r="E5737" t="str">
            <v>FORT ORD</v>
          </cell>
        </row>
        <row r="5738">
          <cell r="E5738" t="str">
            <v>FORT ORD</v>
          </cell>
        </row>
        <row r="5739">
          <cell r="E5739" t="str">
            <v>COTTONWOOD</v>
          </cell>
        </row>
        <row r="5740">
          <cell r="E5740" t="str">
            <v>COTTONWOOD</v>
          </cell>
        </row>
        <row r="5741">
          <cell r="E5741" t="str">
            <v>COTTONWOOD</v>
          </cell>
        </row>
        <row r="5742">
          <cell r="E5742" t="str">
            <v>COTTONWOOD</v>
          </cell>
        </row>
        <row r="5743">
          <cell r="E5743" t="str">
            <v>COTTONWOOD</v>
          </cell>
        </row>
        <row r="5744">
          <cell r="E5744" t="str">
            <v>COTTONWOOD</v>
          </cell>
        </row>
        <row r="5745">
          <cell r="E5745" t="str">
            <v>COTTONWOOD</v>
          </cell>
        </row>
        <row r="5746">
          <cell r="E5746" t="str">
            <v>COTTONWOOD</v>
          </cell>
        </row>
        <row r="5747">
          <cell r="E5747" t="str">
            <v>COTTONWOOD</v>
          </cell>
        </row>
        <row r="5748">
          <cell r="E5748" t="str">
            <v>COTTONWOOD</v>
          </cell>
        </row>
        <row r="5749">
          <cell r="E5749" t="str">
            <v>COTTONWOOD</v>
          </cell>
        </row>
        <row r="5750">
          <cell r="E5750" t="str">
            <v>COTTONWOOD</v>
          </cell>
        </row>
        <row r="5751">
          <cell r="E5751" t="str">
            <v>WYANDOTTE</v>
          </cell>
        </row>
        <row r="5752">
          <cell r="E5752" t="str">
            <v>WYANDOTTE</v>
          </cell>
        </row>
        <row r="5753">
          <cell r="E5753" t="str">
            <v>WYANDOTTE</v>
          </cell>
        </row>
        <row r="5754">
          <cell r="E5754" t="str">
            <v>WYANDOTTE</v>
          </cell>
        </row>
        <row r="5755">
          <cell r="E5755" t="str">
            <v>WYANDOTTE</v>
          </cell>
        </row>
        <row r="5756">
          <cell r="E5756" t="str">
            <v>WYANDOTTE</v>
          </cell>
        </row>
        <row r="5757">
          <cell r="E5757" t="str">
            <v>WYANDOTTE</v>
          </cell>
        </row>
        <row r="5758">
          <cell r="E5758" t="str">
            <v>WYANDOTTE</v>
          </cell>
        </row>
        <row r="5759">
          <cell r="E5759" t="str">
            <v>WYANDOTTE</v>
          </cell>
        </row>
        <row r="5760">
          <cell r="E5760" t="str">
            <v>SUNOL</v>
          </cell>
        </row>
        <row r="5761">
          <cell r="E5761" t="str">
            <v>SUNOL</v>
          </cell>
        </row>
        <row r="5762">
          <cell r="E5762" t="str">
            <v>SUNOL</v>
          </cell>
        </row>
        <row r="5763">
          <cell r="E5763" t="str">
            <v>KONOCTI</v>
          </cell>
        </row>
        <row r="5764">
          <cell r="E5764" t="str">
            <v>KONOCTI</v>
          </cell>
        </row>
        <row r="5765">
          <cell r="E5765" t="str">
            <v>KONOCTI</v>
          </cell>
        </row>
        <row r="5766">
          <cell r="E5766" t="str">
            <v>KONOCTI</v>
          </cell>
        </row>
        <row r="5767">
          <cell r="E5767" t="str">
            <v>KONOCTI</v>
          </cell>
        </row>
        <row r="5768">
          <cell r="E5768" t="str">
            <v>KONOCTI</v>
          </cell>
        </row>
        <row r="5769">
          <cell r="E5769" t="str">
            <v>KONOCTI</v>
          </cell>
        </row>
        <row r="5770">
          <cell r="E5770" t="str">
            <v>KONOCTI</v>
          </cell>
        </row>
        <row r="5771">
          <cell r="E5771" t="str">
            <v>KONOCTI</v>
          </cell>
        </row>
        <row r="5772">
          <cell r="E5772" t="str">
            <v>KONOCTI</v>
          </cell>
        </row>
        <row r="5773">
          <cell r="E5773" t="str">
            <v>KONOCTI</v>
          </cell>
        </row>
        <row r="5774">
          <cell r="E5774" t="str">
            <v>KONOCTI</v>
          </cell>
        </row>
        <row r="5775">
          <cell r="E5775" t="str">
            <v>KONOCTI</v>
          </cell>
        </row>
        <row r="5776">
          <cell r="E5776" t="str">
            <v>KONOCTI</v>
          </cell>
        </row>
        <row r="5777">
          <cell r="E5777" t="str">
            <v>KONOCTI</v>
          </cell>
        </row>
        <row r="5778">
          <cell r="E5778" t="str">
            <v>KONOCTI</v>
          </cell>
        </row>
        <row r="5779">
          <cell r="E5779" t="str">
            <v>KONOCTI</v>
          </cell>
        </row>
        <row r="5780">
          <cell r="E5780" t="str">
            <v>KONOCTI</v>
          </cell>
        </row>
        <row r="5781">
          <cell r="E5781" t="str">
            <v>KONOCTI</v>
          </cell>
        </row>
        <row r="5782">
          <cell r="E5782" t="str">
            <v>KONOCTI</v>
          </cell>
        </row>
        <row r="5783">
          <cell r="E5783" t="str">
            <v>KONOCTI</v>
          </cell>
        </row>
        <row r="5784">
          <cell r="E5784" t="str">
            <v>KERN OIL</v>
          </cell>
        </row>
        <row r="5785">
          <cell r="E5785" t="str">
            <v>KERN OIL</v>
          </cell>
        </row>
        <row r="5786">
          <cell r="E5786" t="str">
            <v>KERN OIL</v>
          </cell>
        </row>
        <row r="5787">
          <cell r="E5787" t="str">
            <v>KERN OIL</v>
          </cell>
        </row>
        <row r="5788">
          <cell r="E5788" t="str">
            <v>KERN OIL</v>
          </cell>
        </row>
        <row r="5789">
          <cell r="E5789" t="str">
            <v>CLAYTON</v>
          </cell>
        </row>
        <row r="5790">
          <cell r="E5790" t="str">
            <v>CLAYTON</v>
          </cell>
        </row>
        <row r="5791">
          <cell r="E5791" t="str">
            <v>CLAYTON</v>
          </cell>
        </row>
        <row r="5792">
          <cell r="E5792" t="str">
            <v>CLAYTON</v>
          </cell>
        </row>
        <row r="5793">
          <cell r="E5793" t="str">
            <v>CLAYTON</v>
          </cell>
        </row>
        <row r="5794">
          <cell r="E5794" t="str">
            <v>CLAYTON</v>
          </cell>
        </row>
        <row r="5795">
          <cell r="E5795" t="str">
            <v>TASSAJARA</v>
          </cell>
        </row>
        <row r="5796">
          <cell r="E5796" t="str">
            <v>TASSAJARA</v>
          </cell>
        </row>
        <row r="5797">
          <cell r="E5797" t="str">
            <v>TASSAJARA</v>
          </cell>
        </row>
        <row r="5798">
          <cell r="E5798" t="str">
            <v>TASSAJARA</v>
          </cell>
        </row>
        <row r="5799">
          <cell r="E5799" t="str">
            <v>TASSAJARA</v>
          </cell>
        </row>
        <row r="5800">
          <cell r="E5800" t="str">
            <v>TASSAJARA</v>
          </cell>
        </row>
        <row r="5801">
          <cell r="E5801" t="str">
            <v>TASSAJARA</v>
          </cell>
        </row>
        <row r="5802">
          <cell r="E5802" t="str">
            <v>TASSAJARA</v>
          </cell>
        </row>
        <row r="5803">
          <cell r="E5803" t="str">
            <v>TASSAJARA</v>
          </cell>
        </row>
        <row r="5804">
          <cell r="E5804" t="str">
            <v>TASSAJARA</v>
          </cell>
        </row>
        <row r="5805">
          <cell r="E5805" t="str">
            <v>TASSAJARA</v>
          </cell>
        </row>
        <row r="5806">
          <cell r="E5806" t="str">
            <v>TASSAJARA</v>
          </cell>
        </row>
        <row r="5807">
          <cell r="E5807" t="str">
            <v>TASSAJARA</v>
          </cell>
        </row>
        <row r="5808">
          <cell r="E5808" t="str">
            <v>TASSAJARA</v>
          </cell>
        </row>
        <row r="5809">
          <cell r="E5809" t="str">
            <v>TASSAJARA</v>
          </cell>
        </row>
        <row r="5810">
          <cell r="E5810" t="str">
            <v>TASSAJARA</v>
          </cell>
        </row>
        <row r="5811">
          <cell r="E5811" t="str">
            <v>TASSAJARA</v>
          </cell>
        </row>
        <row r="5812">
          <cell r="E5812" t="str">
            <v>TASSAJARA</v>
          </cell>
        </row>
        <row r="5813">
          <cell r="E5813" t="str">
            <v>TASSAJARA</v>
          </cell>
        </row>
        <row r="5814">
          <cell r="E5814" t="str">
            <v>TASSAJARA</v>
          </cell>
        </row>
        <row r="5815">
          <cell r="E5815" t="str">
            <v>TASSAJARA</v>
          </cell>
        </row>
        <row r="5816">
          <cell r="E5816" t="str">
            <v>TASSAJARA</v>
          </cell>
        </row>
        <row r="5817">
          <cell r="E5817" t="str">
            <v>TASSAJARA</v>
          </cell>
        </row>
        <row r="5818">
          <cell r="E5818" t="str">
            <v>MERCED</v>
          </cell>
        </row>
        <row r="5819">
          <cell r="E5819" t="str">
            <v>MERCED</v>
          </cell>
        </row>
        <row r="5820">
          <cell r="E5820" t="str">
            <v>MERCED</v>
          </cell>
        </row>
        <row r="5821">
          <cell r="E5821" t="str">
            <v>CAMP EVERS</v>
          </cell>
        </row>
        <row r="5822">
          <cell r="E5822" t="str">
            <v>CAMP EVERS</v>
          </cell>
        </row>
        <row r="5823">
          <cell r="E5823" t="str">
            <v>CAMP EVERS</v>
          </cell>
        </row>
        <row r="5824">
          <cell r="E5824" t="str">
            <v>CAMP EVERS</v>
          </cell>
        </row>
        <row r="5825">
          <cell r="E5825" t="str">
            <v>CAMP EVERS</v>
          </cell>
        </row>
        <row r="5826">
          <cell r="E5826" t="str">
            <v>CAMP EVERS</v>
          </cell>
        </row>
        <row r="5827">
          <cell r="E5827" t="str">
            <v>CAMP EVERS</v>
          </cell>
        </row>
        <row r="5828">
          <cell r="E5828" t="str">
            <v>CAMP EVERS</v>
          </cell>
        </row>
        <row r="5829">
          <cell r="E5829" t="str">
            <v>CAMP EVERS</v>
          </cell>
        </row>
        <row r="5830">
          <cell r="E5830" t="str">
            <v>CAMP EVERS</v>
          </cell>
        </row>
        <row r="5831">
          <cell r="E5831" t="str">
            <v>POINT MORETTI</v>
          </cell>
        </row>
        <row r="5832">
          <cell r="E5832" t="str">
            <v>FREEDOM</v>
          </cell>
        </row>
        <row r="5833">
          <cell r="E5833" t="str">
            <v>CASSERLY</v>
          </cell>
        </row>
        <row r="5834">
          <cell r="E5834" t="str">
            <v>HATTON</v>
          </cell>
        </row>
        <row r="5835">
          <cell r="E5835" t="str">
            <v>HATTON</v>
          </cell>
        </row>
        <row r="5836">
          <cell r="E5836" t="str">
            <v>HATTON</v>
          </cell>
        </row>
        <row r="5837">
          <cell r="E5837" t="str">
            <v>HATTON</v>
          </cell>
        </row>
        <row r="5838">
          <cell r="E5838" t="str">
            <v>HATTON</v>
          </cell>
        </row>
        <row r="5839">
          <cell r="E5839" t="str">
            <v>HATTON</v>
          </cell>
        </row>
        <row r="5840">
          <cell r="E5840" t="str">
            <v>HATTON</v>
          </cell>
        </row>
        <row r="5841">
          <cell r="E5841" t="str">
            <v>HATTON</v>
          </cell>
        </row>
        <row r="5842">
          <cell r="E5842" t="str">
            <v>SANGER</v>
          </cell>
        </row>
        <row r="5843">
          <cell r="E5843" t="str">
            <v>SANGER</v>
          </cell>
        </row>
        <row r="5844">
          <cell r="E5844" t="e">
            <v>#VALUE!</v>
          </cell>
        </row>
        <row r="5845">
          <cell r="E5845" t="e">
            <v>#VALUE!</v>
          </cell>
        </row>
        <row r="5846">
          <cell r="E5846" t="e">
            <v>#VALUE!</v>
          </cell>
        </row>
        <row r="5847">
          <cell r="E5847" t="e">
            <v>#VALUE!</v>
          </cell>
        </row>
        <row r="5848">
          <cell r="E5848" t="e">
            <v>#VALUE!</v>
          </cell>
        </row>
        <row r="5849">
          <cell r="E5849" t="e">
            <v>#VALUE!</v>
          </cell>
        </row>
        <row r="5850">
          <cell r="E5850" t="e">
            <v>#VALUE!</v>
          </cell>
        </row>
        <row r="5851">
          <cell r="E5851" t="str">
            <v>JAMESON</v>
          </cell>
        </row>
        <row r="5852">
          <cell r="E5852" t="str">
            <v>JAMESON</v>
          </cell>
        </row>
        <row r="5853">
          <cell r="E5853" t="str">
            <v>JAMESON</v>
          </cell>
        </row>
        <row r="5854">
          <cell r="E5854" t="str">
            <v>JAMESON</v>
          </cell>
        </row>
        <row r="5855">
          <cell r="E5855" t="str">
            <v>JAMESON</v>
          </cell>
        </row>
        <row r="5856">
          <cell r="E5856" t="str">
            <v>JAMESON</v>
          </cell>
        </row>
        <row r="5857">
          <cell r="E5857" t="str">
            <v>JAMESON</v>
          </cell>
        </row>
        <row r="5858">
          <cell r="E5858" t="str">
            <v>JAMESON</v>
          </cell>
        </row>
        <row r="5859">
          <cell r="E5859" t="str">
            <v>JAMESON</v>
          </cell>
        </row>
        <row r="5860">
          <cell r="E5860" t="str">
            <v>JAMESON</v>
          </cell>
        </row>
        <row r="5861">
          <cell r="E5861" t="str">
            <v>JAMESON</v>
          </cell>
        </row>
        <row r="5862">
          <cell r="E5862" t="str">
            <v>JAMESON</v>
          </cell>
        </row>
        <row r="5863">
          <cell r="E5863" t="str">
            <v>HIGHWAY</v>
          </cell>
        </row>
        <row r="5864">
          <cell r="E5864" t="str">
            <v>HIGHWAY</v>
          </cell>
        </row>
        <row r="5865">
          <cell r="E5865" t="str">
            <v>HIGHWAY</v>
          </cell>
        </row>
        <row r="5866">
          <cell r="E5866" t="str">
            <v>HIGHWAY</v>
          </cell>
        </row>
        <row r="5867">
          <cell r="E5867" t="str">
            <v>HIGHWAY</v>
          </cell>
        </row>
        <row r="5868">
          <cell r="E5868" t="str">
            <v>HIGHWAY</v>
          </cell>
        </row>
        <row r="5869">
          <cell r="E5869" t="str">
            <v>HIGHWAY</v>
          </cell>
        </row>
        <row r="5870">
          <cell r="E5870" t="str">
            <v>HIGHWAY</v>
          </cell>
        </row>
        <row r="5871">
          <cell r="E5871" t="str">
            <v>HIGHWAY</v>
          </cell>
        </row>
        <row r="5872">
          <cell r="E5872" t="str">
            <v>HIGHWAY</v>
          </cell>
        </row>
        <row r="5873">
          <cell r="E5873" t="str">
            <v>HIGHWAY</v>
          </cell>
        </row>
        <row r="5874">
          <cell r="E5874" t="str">
            <v>HIGHWAY</v>
          </cell>
        </row>
        <row r="5875">
          <cell r="E5875" t="str">
            <v>HIGHWAY</v>
          </cell>
        </row>
        <row r="5876">
          <cell r="E5876" t="str">
            <v>HIGHWAY</v>
          </cell>
        </row>
        <row r="5877">
          <cell r="E5877" t="str">
            <v>HIGHWAY</v>
          </cell>
        </row>
        <row r="5878">
          <cell r="E5878" t="str">
            <v>HIGHWAY</v>
          </cell>
        </row>
        <row r="5879">
          <cell r="E5879" t="str">
            <v>HIGHWAY</v>
          </cell>
        </row>
        <row r="5880">
          <cell r="E5880" t="str">
            <v>HIGHWAY</v>
          </cell>
        </row>
        <row r="5881">
          <cell r="E5881" t="str">
            <v>HIGHWAY</v>
          </cell>
        </row>
        <row r="5882">
          <cell r="E5882" t="str">
            <v>HIGHWAY</v>
          </cell>
        </row>
        <row r="5883">
          <cell r="E5883" t="str">
            <v>HURON</v>
          </cell>
        </row>
        <row r="5884">
          <cell r="E5884" t="str">
            <v>HURON</v>
          </cell>
        </row>
        <row r="5885">
          <cell r="E5885" t="str">
            <v>HURON</v>
          </cell>
        </row>
        <row r="5886">
          <cell r="E5886" t="str">
            <v>HURON</v>
          </cell>
        </row>
        <row r="5887">
          <cell r="E5887" t="str">
            <v>HURON</v>
          </cell>
        </row>
        <row r="5888">
          <cell r="E5888" t="str">
            <v>HURON</v>
          </cell>
        </row>
        <row r="5889">
          <cell r="E5889" t="str">
            <v>SANGER</v>
          </cell>
        </row>
        <row r="5890">
          <cell r="E5890" t="str">
            <v>SANGER</v>
          </cell>
        </row>
        <row r="5891">
          <cell r="E5891" t="str">
            <v>SANGER</v>
          </cell>
        </row>
        <row r="5892">
          <cell r="E5892" t="str">
            <v>SANGER</v>
          </cell>
        </row>
        <row r="5893">
          <cell r="E5893" t="str">
            <v>SANGER</v>
          </cell>
        </row>
        <row r="5894">
          <cell r="E5894" t="str">
            <v>SANGER</v>
          </cell>
        </row>
        <row r="5895">
          <cell r="E5895" t="str">
            <v>HORSESHOE</v>
          </cell>
        </row>
        <row r="5896">
          <cell r="E5896" t="str">
            <v>HORSESHOE</v>
          </cell>
        </row>
        <row r="5897">
          <cell r="E5897" t="str">
            <v>HORSESHOE</v>
          </cell>
        </row>
        <row r="5898">
          <cell r="E5898" t="str">
            <v>JAMESON</v>
          </cell>
        </row>
        <row r="5899">
          <cell r="E5899" t="str">
            <v>JAMESON</v>
          </cell>
        </row>
        <row r="5900">
          <cell r="E5900" t="str">
            <v>JAMESON</v>
          </cell>
        </row>
        <row r="5901">
          <cell r="E5901" t="str">
            <v>JAMESON</v>
          </cell>
        </row>
        <row r="5902">
          <cell r="E5902" t="str">
            <v>WEBER</v>
          </cell>
        </row>
        <row r="5903">
          <cell r="E5903" t="str">
            <v>WEBER</v>
          </cell>
        </row>
        <row r="5904">
          <cell r="E5904" t="str">
            <v>WEBER</v>
          </cell>
        </row>
        <row r="5905">
          <cell r="E5905" t="str">
            <v>WEBER</v>
          </cell>
        </row>
        <row r="5906">
          <cell r="E5906" t="str">
            <v>PEABODY</v>
          </cell>
        </row>
        <row r="5907">
          <cell r="E5907" t="str">
            <v>PEABODY</v>
          </cell>
        </row>
        <row r="5908">
          <cell r="E5908" t="str">
            <v>PEABODY</v>
          </cell>
        </row>
        <row r="5909">
          <cell r="E5909" t="str">
            <v>PEABODY</v>
          </cell>
        </row>
        <row r="5910">
          <cell r="E5910" t="str">
            <v>PEABODY</v>
          </cell>
        </row>
        <row r="5911">
          <cell r="E5911" t="str">
            <v>PEABODY</v>
          </cell>
        </row>
        <row r="5912">
          <cell r="E5912" t="str">
            <v>PEABODY</v>
          </cell>
        </row>
        <row r="5913">
          <cell r="E5913" t="str">
            <v>PEABODY</v>
          </cell>
        </row>
        <row r="5914">
          <cell r="E5914" t="str">
            <v>PEABODY</v>
          </cell>
        </row>
        <row r="5915">
          <cell r="E5915" t="str">
            <v>PEABODY</v>
          </cell>
        </row>
        <row r="5916">
          <cell r="E5916" t="str">
            <v>PEABODY</v>
          </cell>
        </row>
        <row r="5917">
          <cell r="E5917" t="str">
            <v>PEABODY</v>
          </cell>
        </row>
        <row r="5918">
          <cell r="E5918" t="str">
            <v>HERDLYN</v>
          </cell>
        </row>
        <row r="5919">
          <cell r="E5919" t="str">
            <v>KELSO</v>
          </cell>
        </row>
        <row r="5920">
          <cell r="E5920" t="str">
            <v>KELSO</v>
          </cell>
        </row>
        <row r="5921">
          <cell r="E5921" t="str">
            <v>PLACER</v>
          </cell>
        </row>
        <row r="5922">
          <cell r="E5922" t="str">
            <v>PLACER</v>
          </cell>
        </row>
        <row r="5923">
          <cell r="E5923" t="str">
            <v>PLACER</v>
          </cell>
        </row>
        <row r="5924">
          <cell r="E5924" t="str">
            <v>RED BLUFF</v>
          </cell>
        </row>
        <row r="5925">
          <cell r="E5925" t="str">
            <v>RED BLUFF</v>
          </cell>
        </row>
        <row r="5926">
          <cell r="E5926" t="str">
            <v>RED BLUFF</v>
          </cell>
        </row>
        <row r="5927">
          <cell r="E5927" t="str">
            <v>GIFFEN</v>
          </cell>
        </row>
        <row r="5928">
          <cell r="E5928" t="str">
            <v>GIFFEN</v>
          </cell>
        </row>
        <row r="5929">
          <cell r="E5929" t="str">
            <v>GIFFEN</v>
          </cell>
        </row>
        <row r="5930">
          <cell r="E5930" t="str">
            <v>GIFFEN</v>
          </cell>
        </row>
        <row r="5931">
          <cell r="E5931" t="str">
            <v>GIFFEN</v>
          </cell>
        </row>
        <row r="5932">
          <cell r="E5932" t="str">
            <v>GIFFEN</v>
          </cell>
        </row>
        <row r="5933">
          <cell r="E5933" t="str">
            <v>ORLAND B</v>
          </cell>
        </row>
        <row r="5934">
          <cell r="E5934" t="str">
            <v>ORLAND B</v>
          </cell>
        </row>
        <row r="5935">
          <cell r="E5935" t="str">
            <v>ORLAND B</v>
          </cell>
        </row>
        <row r="5936">
          <cell r="E5936" t="str">
            <v>LAS GALLINAS A</v>
          </cell>
        </row>
        <row r="5937">
          <cell r="E5937" t="str">
            <v>STAFFORD</v>
          </cell>
        </row>
        <row r="5938">
          <cell r="E5938" t="str">
            <v>STAFFORD</v>
          </cell>
        </row>
        <row r="5939">
          <cell r="E5939" t="str">
            <v>STAFFORD</v>
          </cell>
        </row>
        <row r="5940">
          <cell r="E5940" t="str">
            <v>BARRY</v>
          </cell>
        </row>
        <row r="5941">
          <cell r="E5941" t="str">
            <v>BARRY</v>
          </cell>
        </row>
        <row r="5942">
          <cell r="E5942" t="str">
            <v>BARRY</v>
          </cell>
        </row>
        <row r="5943">
          <cell r="E5943" t="str">
            <v>BARRY</v>
          </cell>
        </row>
        <row r="5944">
          <cell r="E5944" t="str">
            <v>BARRY</v>
          </cell>
        </row>
        <row r="5945">
          <cell r="E5945" t="str">
            <v>BARRY</v>
          </cell>
        </row>
        <row r="5946">
          <cell r="E5946" t="str">
            <v>BARRY</v>
          </cell>
        </row>
        <row r="5947">
          <cell r="E5947" t="str">
            <v>BARRY</v>
          </cell>
        </row>
        <row r="5948">
          <cell r="E5948" t="str">
            <v>BARRY</v>
          </cell>
        </row>
        <row r="5949">
          <cell r="E5949" t="str">
            <v>BARRY</v>
          </cell>
        </row>
        <row r="5950">
          <cell r="E5950" t="str">
            <v>BARRY</v>
          </cell>
        </row>
        <row r="5951">
          <cell r="E5951" t="str">
            <v>BARRY</v>
          </cell>
        </row>
        <row r="5952">
          <cell r="E5952" t="str">
            <v>VACA DIXON</v>
          </cell>
        </row>
        <row r="5953">
          <cell r="E5953" t="str">
            <v>CANTUA</v>
          </cell>
        </row>
        <row r="5954">
          <cell r="E5954" t="str">
            <v>CANTUA</v>
          </cell>
        </row>
        <row r="5955">
          <cell r="E5955" t="str">
            <v>CANTUA</v>
          </cell>
        </row>
        <row r="5956">
          <cell r="E5956" t="str">
            <v>CANTUA</v>
          </cell>
        </row>
        <row r="5957">
          <cell r="E5957" t="str">
            <v>CANTUA</v>
          </cell>
        </row>
        <row r="5958">
          <cell r="E5958" t="str">
            <v>CANTUA</v>
          </cell>
        </row>
        <row r="5959">
          <cell r="E5959" t="str">
            <v>RECLAMATION DIST#1500</v>
          </cell>
        </row>
        <row r="5960">
          <cell r="E5960" t="e">
            <v>#VALUE!</v>
          </cell>
        </row>
        <row r="5961">
          <cell r="E5961" t="str">
            <v>STAFFORD</v>
          </cell>
        </row>
        <row r="5962">
          <cell r="E5962" t="str">
            <v>STAFFORD</v>
          </cell>
        </row>
        <row r="5963">
          <cell r="E5963" t="str">
            <v>STAFFORD</v>
          </cell>
        </row>
        <row r="5964">
          <cell r="E5964" t="str">
            <v>TULARE LAKE</v>
          </cell>
        </row>
        <row r="5965">
          <cell r="E5965" t="str">
            <v>TULARE LAKE</v>
          </cell>
        </row>
        <row r="5966">
          <cell r="E5966" t="str">
            <v>TULARE LAKE</v>
          </cell>
        </row>
        <row r="5967">
          <cell r="E5967" t="str">
            <v>MT EDEN</v>
          </cell>
        </row>
        <row r="5968">
          <cell r="E5968" t="str">
            <v>PARLIER</v>
          </cell>
        </row>
        <row r="5969">
          <cell r="E5969" t="str">
            <v>PARLIER</v>
          </cell>
        </row>
        <row r="5970">
          <cell r="E5970" t="str">
            <v>PARLIER</v>
          </cell>
        </row>
        <row r="5971">
          <cell r="E5971" t="str">
            <v>BUTTE</v>
          </cell>
        </row>
        <row r="5972">
          <cell r="E5972" t="str">
            <v>ANDERSON</v>
          </cell>
        </row>
        <row r="5973">
          <cell r="E5973" t="str">
            <v>DUMBARTON</v>
          </cell>
        </row>
        <row r="5974">
          <cell r="E5974" t="str">
            <v>DUMBARTON</v>
          </cell>
        </row>
        <row r="5975">
          <cell r="E5975" t="str">
            <v>PEACHTON</v>
          </cell>
        </row>
        <row r="5976">
          <cell r="E5976" t="str">
            <v>PEACHTON</v>
          </cell>
        </row>
        <row r="5977">
          <cell r="E5977" t="str">
            <v>PEACHTON</v>
          </cell>
        </row>
        <row r="5978">
          <cell r="E5978" t="str">
            <v>PEACHTON</v>
          </cell>
        </row>
        <row r="5979">
          <cell r="E5979" t="str">
            <v>PEACHTON</v>
          </cell>
        </row>
        <row r="5980">
          <cell r="E5980" t="str">
            <v>PEACHTON</v>
          </cell>
        </row>
        <row r="5981">
          <cell r="E5981" t="str">
            <v>KERMAN</v>
          </cell>
        </row>
        <row r="5982">
          <cell r="E5982" t="str">
            <v>KERMAN</v>
          </cell>
        </row>
        <row r="5983">
          <cell r="E5983" t="str">
            <v>KERMAN</v>
          </cell>
        </row>
        <row r="5984">
          <cell r="E5984" t="str">
            <v>KERMAN</v>
          </cell>
        </row>
        <row r="5985">
          <cell r="E5985" t="str">
            <v>KERMAN</v>
          </cell>
        </row>
        <row r="5986">
          <cell r="E5986" t="str">
            <v>KERMAN</v>
          </cell>
        </row>
        <row r="5987">
          <cell r="E5987" t="str">
            <v>KERMAN</v>
          </cell>
        </row>
        <row r="5988">
          <cell r="E5988" t="str">
            <v>KERMAN</v>
          </cell>
        </row>
        <row r="5989">
          <cell r="E5989" t="str">
            <v>KERMAN</v>
          </cell>
        </row>
        <row r="5990">
          <cell r="E5990" t="str">
            <v>BELMONT</v>
          </cell>
        </row>
        <row r="5991">
          <cell r="E5991" t="str">
            <v>BELMONT</v>
          </cell>
        </row>
        <row r="5992">
          <cell r="E5992" t="str">
            <v>BELMONT</v>
          </cell>
        </row>
        <row r="5993">
          <cell r="E5993" t="str">
            <v>BELMONT</v>
          </cell>
        </row>
        <row r="5994">
          <cell r="E5994" t="str">
            <v>BELMONT</v>
          </cell>
        </row>
        <row r="5995">
          <cell r="E5995" t="str">
            <v>BELMONT</v>
          </cell>
        </row>
        <row r="5996">
          <cell r="E5996" t="str">
            <v>BELMONT</v>
          </cell>
        </row>
        <row r="5997">
          <cell r="E5997" t="str">
            <v>DEEPWATER</v>
          </cell>
        </row>
        <row r="5998">
          <cell r="E5998" t="str">
            <v>DEEPWATER</v>
          </cell>
        </row>
        <row r="5999">
          <cell r="E5999" t="str">
            <v>DEEPWATER</v>
          </cell>
        </row>
        <row r="6000">
          <cell r="E6000" t="str">
            <v>BELMONT</v>
          </cell>
        </row>
        <row r="6001">
          <cell r="E6001" t="str">
            <v>METCALF</v>
          </cell>
        </row>
        <row r="6002">
          <cell r="E6002" t="str">
            <v>METCALF</v>
          </cell>
        </row>
        <row r="6003">
          <cell r="E6003" t="str">
            <v>METCALF</v>
          </cell>
        </row>
        <row r="6004">
          <cell r="E6004" t="str">
            <v>METCALF</v>
          </cell>
        </row>
        <row r="6005">
          <cell r="E6005" t="str">
            <v>METCALF</v>
          </cell>
        </row>
        <row r="6006">
          <cell r="E6006" t="str">
            <v>METCALF</v>
          </cell>
        </row>
        <row r="6007">
          <cell r="E6007" t="str">
            <v>METCALF</v>
          </cell>
        </row>
        <row r="6008">
          <cell r="E6008" t="str">
            <v>METCALF</v>
          </cell>
        </row>
        <row r="6009">
          <cell r="E6009" t="str">
            <v>METCALF</v>
          </cell>
        </row>
        <row r="6010">
          <cell r="E6010" t="str">
            <v>METCALF</v>
          </cell>
        </row>
        <row r="6011">
          <cell r="E6011" t="str">
            <v>METCALF</v>
          </cell>
        </row>
        <row r="6012">
          <cell r="E6012" t="str">
            <v>METCALF</v>
          </cell>
        </row>
        <row r="6013">
          <cell r="E6013" t="str">
            <v>MERIDIAN</v>
          </cell>
        </row>
        <row r="6014">
          <cell r="E6014" t="str">
            <v>MERIDIAN</v>
          </cell>
        </row>
        <row r="6015">
          <cell r="E6015" t="str">
            <v>MERIDIAN</v>
          </cell>
        </row>
        <row r="6016">
          <cell r="E6016" t="str">
            <v>MERIDIAN</v>
          </cell>
        </row>
        <row r="6017">
          <cell r="E6017" t="str">
            <v>MERIDIAN</v>
          </cell>
        </row>
        <row r="6018">
          <cell r="E6018" t="str">
            <v>MERIDIAN</v>
          </cell>
        </row>
        <row r="6019">
          <cell r="E6019" t="str">
            <v>MERIDIAN</v>
          </cell>
        </row>
        <row r="6020">
          <cell r="E6020" t="str">
            <v>MERIDIAN</v>
          </cell>
        </row>
        <row r="6021">
          <cell r="E6021" t="str">
            <v>MERIDIAN</v>
          </cell>
        </row>
        <row r="6022">
          <cell r="E6022" t="str">
            <v>PEABODY</v>
          </cell>
        </row>
        <row r="6023">
          <cell r="E6023" t="str">
            <v>PEABODY</v>
          </cell>
        </row>
        <row r="6024">
          <cell r="E6024" t="str">
            <v>WEST SACRAMENTO</v>
          </cell>
        </row>
        <row r="6025">
          <cell r="E6025" t="str">
            <v>WEST SACRAMENTO</v>
          </cell>
        </row>
        <row r="6026">
          <cell r="E6026" t="str">
            <v>WEST SACRAMENTO</v>
          </cell>
        </row>
        <row r="6027">
          <cell r="E6027" t="str">
            <v>WEST SACRAMENTO</v>
          </cell>
        </row>
        <row r="6028">
          <cell r="E6028" t="str">
            <v>HALF MOON BAY</v>
          </cell>
        </row>
        <row r="6029">
          <cell r="E6029" t="str">
            <v>HALF MOON BAY</v>
          </cell>
        </row>
        <row r="6030">
          <cell r="E6030" t="str">
            <v>HALF MOON BAY</v>
          </cell>
        </row>
        <row r="6031">
          <cell r="E6031" t="str">
            <v>HALF MOON BAY</v>
          </cell>
        </row>
        <row r="6032">
          <cell r="E6032" t="str">
            <v>HALF MOON BAY</v>
          </cell>
        </row>
        <row r="6033">
          <cell r="E6033" t="str">
            <v>CHICO A</v>
          </cell>
        </row>
        <row r="6034">
          <cell r="E6034" t="str">
            <v>CHICO A</v>
          </cell>
        </row>
        <row r="6035">
          <cell r="E6035" t="str">
            <v>CHICO A</v>
          </cell>
        </row>
        <row r="6036">
          <cell r="E6036" t="str">
            <v>CHICO A</v>
          </cell>
        </row>
        <row r="6037">
          <cell r="E6037" t="str">
            <v>CHICO A</v>
          </cell>
        </row>
        <row r="6038">
          <cell r="E6038" t="str">
            <v>CHICO A</v>
          </cell>
        </row>
        <row r="6039">
          <cell r="E6039" t="str">
            <v>CHICO A</v>
          </cell>
        </row>
        <row r="6040">
          <cell r="E6040" t="str">
            <v>CHICO A</v>
          </cell>
        </row>
        <row r="6041">
          <cell r="E6041" t="str">
            <v>CHICO A</v>
          </cell>
        </row>
        <row r="6042">
          <cell r="E6042" t="str">
            <v>SUISUN</v>
          </cell>
        </row>
        <row r="6043">
          <cell r="E6043" t="str">
            <v>SUISUN</v>
          </cell>
        </row>
        <row r="6044">
          <cell r="E6044" t="str">
            <v>SUISUN</v>
          </cell>
        </row>
        <row r="6045">
          <cell r="E6045" t="str">
            <v>VACA DIXON</v>
          </cell>
        </row>
        <row r="6046">
          <cell r="E6046" t="str">
            <v>VACA DIXON</v>
          </cell>
        </row>
        <row r="6047">
          <cell r="E6047" t="str">
            <v>VACA DIXON</v>
          </cell>
        </row>
        <row r="6048">
          <cell r="E6048" t="str">
            <v>VACA DIXON</v>
          </cell>
        </row>
        <row r="6049">
          <cell r="E6049" t="str">
            <v>EDES</v>
          </cell>
        </row>
        <row r="6050">
          <cell r="E6050" t="str">
            <v>EDES</v>
          </cell>
        </row>
        <row r="6051">
          <cell r="E6051" t="str">
            <v>EDES</v>
          </cell>
        </row>
        <row r="6052">
          <cell r="E6052" t="str">
            <v>OCEANO</v>
          </cell>
        </row>
        <row r="6053">
          <cell r="E6053" t="str">
            <v>ASHLAN AVE</v>
          </cell>
        </row>
        <row r="6054">
          <cell r="E6054" t="str">
            <v>ASHLAN AVE</v>
          </cell>
        </row>
        <row r="6055">
          <cell r="E6055" t="str">
            <v>ASHLAN AVE</v>
          </cell>
        </row>
        <row r="6056">
          <cell r="E6056" t="str">
            <v>ASHLAN AVE</v>
          </cell>
        </row>
        <row r="6057">
          <cell r="E6057" t="str">
            <v>SAN LEANDRO U</v>
          </cell>
        </row>
        <row r="6058">
          <cell r="E6058" t="str">
            <v>SAN LEANDRO U</v>
          </cell>
        </row>
        <row r="6059">
          <cell r="E6059" t="str">
            <v>SAN LEANDRO U</v>
          </cell>
        </row>
        <row r="6060">
          <cell r="E6060" t="str">
            <v>SAN LEANDRO U</v>
          </cell>
        </row>
        <row r="6061">
          <cell r="E6061" t="str">
            <v>SAN LEANDRO U</v>
          </cell>
        </row>
        <row r="6062">
          <cell r="E6062" t="str">
            <v>SAN LEANDRO U</v>
          </cell>
        </row>
        <row r="6063">
          <cell r="E6063" t="str">
            <v>MADERA</v>
          </cell>
        </row>
        <row r="6064">
          <cell r="E6064" t="str">
            <v>MADERA</v>
          </cell>
        </row>
        <row r="6065">
          <cell r="E6065" t="str">
            <v>HALF MOON BAY</v>
          </cell>
        </row>
        <row r="6066">
          <cell r="E6066" t="str">
            <v>HALF MOON BAY</v>
          </cell>
        </row>
        <row r="6067">
          <cell r="E6067" t="str">
            <v>HALF MOON BAY</v>
          </cell>
        </row>
        <row r="6068">
          <cell r="E6068" t="str">
            <v>HALF MOON BAY</v>
          </cell>
        </row>
        <row r="6069">
          <cell r="E6069" t="str">
            <v>BELMONT</v>
          </cell>
        </row>
        <row r="6070">
          <cell r="E6070" t="str">
            <v>BELMONT</v>
          </cell>
        </row>
        <row r="6071">
          <cell r="E6071" t="str">
            <v>BELMONT</v>
          </cell>
        </row>
        <row r="6072">
          <cell r="E6072" t="str">
            <v>BELMONT</v>
          </cell>
        </row>
        <row r="6073">
          <cell r="E6073" t="str">
            <v>HUMBOLDT</v>
          </cell>
        </row>
        <row r="6074">
          <cell r="E6074" t="str">
            <v>HUMBOLDT</v>
          </cell>
        </row>
        <row r="6075">
          <cell r="E6075" t="str">
            <v>SOBRANTE</v>
          </cell>
        </row>
        <row r="6076">
          <cell r="E6076" t="str">
            <v>SOBRANTE</v>
          </cell>
        </row>
        <row r="6077">
          <cell r="E6077" t="str">
            <v>SOBRANTE</v>
          </cell>
        </row>
        <row r="6078">
          <cell r="E6078" t="str">
            <v>PETALUMA C</v>
          </cell>
        </row>
        <row r="6079">
          <cell r="E6079" t="str">
            <v>FRUITVALE</v>
          </cell>
        </row>
        <row r="6080">
          <cell r="E6080" t="str">
            <v>FRUITVALE</v>
          </cell>
        </row>
        <row r="6081">
          <cell r="E6081" t="str">
            <v>FRUITVALE</v>
          </cell>
        </row>
        <row r="6082">
          <cell r="E6082" t="str">
            <v>NAPA</v>
          </cell>
        </row>
        <row r="6083">
          <cell r="E6083" t="str">
            <v>NAPA</v>
          </cell>
        </row>
        <row r="6084">
          <cell r="E6084" t="str">
            <v>NAPA</v>
          </cell>
        </row>
        <row r="6085">
          <cell r="E6085" t="str">
            <v>NAPA</v>
          </cell>
        </row>
        <row r="6086">
          <cell r="E6086" t="str">
            <v>NAPA</v>
          </cell>
        </row>
        <row r="6087">
          <cell r="E6087" t="str">
            <v>SAN LUIS OBISPO</v>
          </cell>
        </row>
        <row r="6088">
          <cell r="E6088" t="str">
            <v>SAN LUIS OBISPO</v>
          </cell>
        </row>
        <row r="6089">
          <cell r="E6089" t="str">
            <v>SAN LUIS OBISPO</v>
          </cell>
        </row>
        <row r="6090">
          <cell r="E6090" t="str">
            <v>CONTRA COSTA</v>
          </cell>
        </row>
        <row r="6091">
          <cell r="E6091" t="str">
            <v>CONTRA COSTA</v>
          </cell>
        </row>
        <row r="6092">
          <cell r="E6092" t="str">
            <v>CONTRA COSTA</v>
          </cell>
        </row>
        <row r="6093">
          <cell r="E6093" t="str">
            <v>CONTRA COSTA</v>
          </cell>
        </row>
        <row r="6094">
          <cell r="E6094" t="str">
            <v>CONTRA COSTA</v>
          </cell>
        </row>
        <row r="6095">
          <cell r="E6095" t="str">
            <v>CONTRA COSTA</v>
          </cell>
        </row>
        <row r="6096">
          <cell r="E6096" t="str">
            <v>CONTRA COSTA</v>
          </cell>
        </row>
        <row r="6097">
          <cell r="E6097" t="str">
            <v>CONTRA COSTA</v>
          </cell>
        </row>
        <row r="6098">
          <cell r="E6098" t="str">
            <v>CONTRA COSTA</v>
          </cell>
        </row>
        <row r="6099">
          <cell r="E6099" t="str">
            <v>CONTRA COSTA</v>
          </cell>
        </row>
        <row r="6100">
          <cell r="E6100" t="str">
            <v>CONTRA COSTA</v>
          </cell>
        </row>
        <row r="6101">
          <cell r="E6101" t="str">
            <v>CONTRA COSTA</v>
          </cell>
        </row>
        <row r="6102">
          <cell r="E6102" t="str">
            <v>CONTRA COSTA</v>
          </cell>
        </row>
        <row r="6103">
          <cell r="E6103" t="str">
            <v>CONTRA COSTA</v>
          </cell>
        </row>
        <row r="6104">
          <cell r="E6104" t="str">
            <v>CONTRA COSTA</v>
          </cell>
        </row>
        <row r="6105">
          <cell r="E6105" t="str">
            <v>CONTRA COSTA</v>
          </cell>
        </row>
        <row r="6106">
          <cell r="E6106" t="str">
            <v>CONTRA COSTA</v>
          </cell>
        </row>
        <row r="6107">
          <cell r="E6107" t="str">
            <v>CONTRA COSTA</v>
          </cell>
        </row>
        <row r="6108">
          <cell r="E6108" t="str">
            <v>CONTRA COSTA</v>
          </cell>
        </row>
        <row r="6109">
          <cell r="E6109" t="str">
            <v>SALMON CREEK</v>
          </cell>
        </row>
        <row r="6110">
          <cell r="E6110" t="str">
            <v>SALMON CREEK</v>
          </cell>
        </row>
        <row r="6111">
          <cell r="E6111" t="str">
            <v>SALMON CREEK</v>
          </cell>
        </row>
        <row r="6112">
          <cell r="E6112" t="str">
            <v>SALMON CREEK</v>
          </cell>
        </row>
        <row r="6113">
          <cell r="E6113" t="str">
            <v>SALMON CREEK</v>
          </cell>
        </row>
        <row r="6114">
          <cell r="E6114" t="str">
            <v>SALMON CREEK</v>
          </cell>
        </row>
        <row r="6115">
          <cell r="E6115" t="str">
            <v>CLEAR LAKE</v>
          </cell>
        </row>
        <row r="6116">
          <cell r="E6116" t="str">
            <v>CLEAR LAKE</v>
          </cell>
        </row>
        <row r="6117">
          <cell r="E6117" t="str">
            <v>CLEAR LAKE</v>
          </cell>
        </row>
        <row r="6118">
          <cell r="E6118" t="str">
            <v>CLEAR LAKE</v>
          </cell>
        </row>
        <row r="6119">
          <cell r="E6119" t="str">
            <v>CLEAR LAKE</v>
          </cell>
        </row>
        <row r="6120">
          <cell r="E6120" t="str">
            <v>CLEAR LAKE</v>
          </cell>
        </row>
        <row r="6121">
          <cell r="E6121" t="str">
            <v>CLEAR LAKE</v>
          </cell>
        </row>
        <row r="6122">
          <cell r="E6122" t="str">
            <v>CLEAR LAKE</v>
          </cell>
        </row>
        <row r="6123">
          <cell r="E6123" t="str">
            <v>CLEAR LAKE</v>
          </cell>
        </row>
        <row r="6124">
          <cell r="E6124" t="str">
            <v>CLEAR LAKE</v>
          </cell>
        </row>
        <row r="6125">
          <cell r="E6125" t="str">
            <v>CLEAR LAKE</v>
          </cell>
        </row>
        <row r="6126">
          <cell r="E6126" t="str">
            <v>EAST GRAND</v>
          </cell>
        </row>
        <row r="6127">
          <cell r="E6127" t="str">
            <v>CONTRA COSTA</v>
          </cell>
        </row>
        <row r="6128">
          <cell r="E6128" t="str">
            <v>CONTRA COSTA</v>
          </cell>
        </row>
        <row r="6129">
          <cell r="E6129" t="str">
            <v>CONTRA COSTA</v>
          </cell>
        </row>
        <row r="6130">
          <cell r="E6130" t="str">
            <v>CONTRA COSTA</v>
          </cell>
        </row>
        <row r="6131">
          <cell r="E6131" t="str">
            <v>OROSI</v>
          </cell>
        </row>
        <row r="6132">
          <cell r="E6132" t="str">
            <v>OROSI</v>
          </cell>
        </row>
        <row r="6133">
          <cell r="E6133" t="str">
            <v>OROSI</v>
          </cell>
        </row>
        <row r="6134">
          <cell r="E6134" t="str">
            <v>OROSI</v>
          </cell>
        </row>
        <row r="6135">
          <cell r="E6135" t="str">
            <v>OROSI</v>
          </cell>
        </row>
        <row r="6136">
          <cell r="E6136" t="str">
            <v>OROSI</v>
          </cell>
        </row>
        <row r="6137">
          <cell r="E6137" t="str">
            <v>OROSI</v>
          </cell>
        </row>
        <row r="6138">
          <cell r="E6138" t="str">
            <v>OROSI</v>
          </cell>
        </row>
        <row r="6139">
          <cell r="E6139" t="str">
            <v>OROSI</v>
          </cell>
        </row>
        <row r="6140">
          <cell r="E6140" t="str">
            <v>DAVIS</v>
          </cell>
        </row>
        <row r="6141">
          <cell r="E6141" t="str">
            <v>VACA DIXON</v>
          </cell>
        </row>
        <row r="6142">
          <cell r="E6142" t="str">
            <v>CONTRA COSTA</v>
          </cell>
        </row>
        <row r="6143">
          <cell r="E6143" t="str">
            <v>CONTRA COSTA</v>
          </cell>
        </row>
        <row r="6144">
          <cell r="E6144" t="str">
            <v>CONTRA COSTA</v>
          </cell>
        </row>
        <row r="6145">
          <cell r="E6145" t="str">
            <v>CONTRA COSTA</v>
          </cell>
        </row>
        <row r="6146">
          <cell r="E6146" t="str">
            <v>CONTRA COSTA</v>
          </cell>
        </row>
        <row r="6147">
          <cell r="E6147" t="str">
            <v>CONTRA COSTA</v>
          </cell>
        </row>
        <row r="6148">
          <cell r="E6148" t="str">
            <v>CONTRA COSTA</v>
          </cell>
        </row>
        <row r="6149">
          <cell r="E6149" t="str">
            <v>CONTRA COSTA</v>
          </cell>
        </row>
        <row r="6150">
          <cell r="E6150" t="str">
            <v>CONTRA COSTA</v>
          </cell>
        </row>
        <row r="6151">
          <cell r="E6151" t="str">
            <v>CONTRA COSTA</v>
          </cell>
        </row>
        <row r="6152">
          <cell r="E6152" t="str">
            <v>CONTRA COSTA</v>
          </cell>
        </row>
        <row r="6153">
          <cell r="E6153" t="str">
            <v>CONTRA COSTA</v>
          </cell>
        </row>
        <row r="6154">
          <cell r="E6154" t="str">
            <v>CONTRA COSTA</v>
          </cell>
        </row>
        <row r="6155">
          <cell r="E6155" t="str">
            <v>CONTRA COSTA</v>
          </cell>
        </row>
        <row r="6156">
          <cell r="E6156" t="str">
            <v>CONTRA COSTA</v>
          </cell>
        </row>
        <row r="6157">
          <cell r="E6157" t="str">
            <v>CONTRA COSTA</v>
          </cell>
        </row>
        <row r="6158">
          <cell r="E6158" t="str">
            <v>CONTRA COSTA</v>
          </cell>
        </row>
        <row r="6159">
          <cell r="E6159" t="str">
            <v>CONTRA COSTA</v>
          </cell>
        </row>
        <row r="6160">
          <cell r="E6160" t="str">
            <v>CONTRA COSTA</v>
          </cell>
        </row>
        <row r="6161">
          <cell r="E6161" t="str">
            <v>CONTRA COSTA</v>
          </cell>
        </row>
        <row r="6162">
          <cell r="E6162" t="str">
            <v>CONTRA COSTA</v>
          </cell>
        </row>
        <row r="6163">
          <cell r="E6163" t="str">
            <v>CONTRA COSTA</v>
          </cell>
        </row>
        <row r="6164">
          <cell r="E6164" t="str">
            <v>CONTRA COSTA</v>
          </cell>
        </row>
        <row r="6165">
          <cell r="E6165" t="str">
            <v>CONTRA COSTA</v>
          </cell>
        </row>
        <row r="6166">
          <cell r="E6166" t="str">
            <v>CONTRA COSTA</v>
          </cell>
        </row>
        <row r="6167">
          <cell r="E6167" t="str">
            <v>CONTRA COSTA</v>
          </cell>
        </row>
        <row r="6168">
          <cell r="E6168" t="str">
            <v>CONTRA COSTA</v>
          </cell>
        </row>
        <row r="6169">
          <cell r="E6169" t="str">
            <v>CONTRA COSTA</v>
          </cell>
        </row>
        <row r="6170">
          <cell r="E6170" t="str">
            <v>CONTRA COSTA</v>
          </cell>
        </row>
        <row r="6171">
          <cell r="E6171" t="str">
            <v>SNEATH LANE</v>
          </cell>
        </row>
        <row r="6172">
          <cell r="E6172" t="str">
            <v>SNEATH LANE</v>
          </cell>
        </row>
        <row r="6173">
          <cell r="E6173" t="str">
            <v>SNEATH LANE</v>
          </cell>
        </row>
        <row r="6174">
          <cell r="E6174" t="str">
            <v>OROSI</v>
          </cell>
        </row>
        <row r="6175">
          <cell r="E6175" t="str">
            <v>OROSI</v>
          </cell>
        </row>
        <row r="6176">
          <cell r="E6176" t="str">
            <v>OROSI</v>
          </cell>
        </row>
        <row r="6177">
          <cell r="E6177" t="str">
            <v>OROSI</v>
          </cell>
        </row>
        <row r="6178">
          <cell r="E6178" t="str">
            <v>OROSI</v>
          </cell>
        </row>
        <row r="6179">
          <cell r="E6179" t="str">
            <v>OROSI</v>
          </cell>
        </row>
        <row r="6180">
          <cell r="E6180" t="str">
            <v>OROSI</v>
          </cell>
        </row>
        <row r="6181">
          <cell r="E6181" t="str">
            <v>OROSI</v>
          </cell>
        </row>
        <row r="6182">
          <cell r="E6182" t="str">
            <v>WAHTOKE</v>
          </cell>
        </row>
        <row r="6183">
          <cell r="E6183" t="str">
            <v>WAHTOKE</v>
          </cell>
        </row>
        <row r="6184">
          <cell r="E6184" t="str">
            <v>WAHTOKE</v>
          </cell>
        </row>
        <row r="6185">
          <cell r="E6185" t="str">
            <v>WAHTOKE</v>
          </cell>
        </row>
        <row r="6186">
          <cell r="E6186" t="str">
            <v>WAHTOKE</v>
          </cell>
        </row>
        <row r="6187">
          <cell r="E6187" t="str">
            <v>WAHTOKE</v>
          </cell>
        </row>
        <row r="6188">
          <cell r="E6188" t="str">
            <v>SANGER</v>
          </cell>
        </row>
        <row r="6189">
          <cell r="E6189" t="str">
            <v>SANGER</v>
          </cell>
        </row>
        <row r="6190">
          <cell r="E6190" t="str">
            <v>MCFARLAND</v>
          </cell>
        </row>
        <row r="6191">
          <cell r="E6191" t="str">
            <v>MCFARLAND</v>
          </cell>
        </row>
        <row r="6192">
          <cell r="E6192" t="str">
            <v>MCFARLAND</v>
          </cell>
        </row>
        <row r="6193">
          <cell r="E6193" t="str">
            <v>MCFARLAND</v>
          </cell>
        </row>
        <row r="6194">
          <cell r="E6194" t="str">
            <v>MCFARLAND</v>
          </cell>
        </row>
        <row r="6195">
          <cell r="E6195" t="str">
            <v>MCFARLAND</v>
          </cell>
        </row>
        <row r="6196">
          <cell r="E6196" t="str">
            <v>MCFARLAND</v>
          </cell>
        </row>
        <row r="6197">
          <cell r="E6197" t="str">
            <v>MCFARLAND</v>
          </cell>
        </row>
        <row r="6198">
          <cell r="E6198" t="str">
            <v>MCFARLAND</v>
          </cell>
        </row>
        <row r="6199">
          <cell r="E6199" t="str">
            <v>MCFARLAND</v>
          </cell>
        </row>
        <row r="6200">
          <cell r="E6200" t="str">
            <v>MCFARLAND</v>
          </cell>
        </row>
        <row r="6201">
          <cell r="E6201" t="str">
            <v>PAUL SWEET</v>
          </cell>
        </row>
        <row r="6202">
          <cell r="E6202" t="str">
            <v>PAUL SWEET</v>
          </cell>
        </row>
        <row r="6203">
          <cell r="E6203" t="str">
            <v>PAUL SWEET</v>
          </cell>
        </row>
        <row r="6204">
          <cell r="E6204" t="str">
            <v>PAUL SWEET</v>
          </cell>
        </row>
        <row r="6205">
          <cell r="E6205" t="str">
            <v>PAUL SWEET</v>
          </cell>
        </row>
        <row r="6206">
          <cell r="E6206" t="str">
            <v>MCFARLAND</v>
          </cell>
        </row>
        <row r="6207">
          <cell r="E6207" t="str">
            <v>MCFARLAND</v>
          </cell>
        </row>
        <row r="6208">
          <cell r="E6208" t="str">
            <v>MCCALL</v>
          </cell>
        </row>
        <row r="6209">
          <cell r="E6209" t="str">
            <v>MCCALL</v>
          </cell>
        </row>
        <row r="6210">
          <cell r="E6210" t="str">
            <v>MCCALL</v>
          </cell>
        </row>
        <row r="6211">
          <cell r="E6211" t="str">
            <v>MCCALL</v>
          </cell>
        </row>
        <row r="6212">
          <cell r="E6212" t="str">
            <v>OIL FIELDS</v>
          </cell>
        </row>
        <row r="6213">
          <cell r="E6213" t="str">
            <v>PAUL SWEET</v>
          </cell>
        </row>
        <row r="6214">
          <cell r="E6214" t="str">
            <v>PAUL SWEET</v>
          </cell>
        </row>
        <row r="6215">
          <cell r="E6215" t="str">
            <v>PAUL SWEET</v>
          </cell>
        </row>
        <row r="6216">
          <cell r="E6216" t="str">
            <v>PAUL SWEET</v>
          </cell>
        </row>
        <row r="6217">
          <cell r="E6217" t="str">
            <v>JACINTO</v>
          </cell>
        </row>
        <row r="6218">
          <cell r="E6218" t="str">
            <v>OIL FIELDS</v>
          </cell>
        </row>
        <row r="6219">
          <cell r="E6219" t="str">
            <v>OIL FIELDS</v>
          </cell>
        </row>
        <row r="6220">
          <cell r="E6220" t="str">
            <v>FAIRVIEW</v>
          </cell>
        </row>
        <row r="6221">
          <cell r="E6221" t="str">
            <v>GUERNSEY</v>
          </cell>
        </row>
        <row r="6222">
          <cell r="E6222" t="str">
            <v>GUERNSEY</v>
          </cell>
        </row>
        <row r="6223">
          <cell r="E6223" t="str">
            <v>GUERNSEY</v>
          </cell>
        </row>
        <row r="6224">
          <cell r="E6224" t="str">
            <v>GUERNSEY</v>
          </cell>
        </row>
        <row r="6225">
          <cell r="E6225" t="str">
            <v>GUERNSEY</v>
          </cell>
        </row>
        <row r="6226">
          <cell r="E6226" t="str">
            <v>GUERNSEY</v>
          </cell>
        </row>
        <row r="6227">
          <cell r="E6227" t="str">
            <v>GUERNSEY</v>
          </cell>
        </row>
        <row r="6228">
          <cell r="E6228" t="str">
            <v>GUERNSEY</v>
          </cell>
        </row>
        <row r="6229">
          <cell r="E6229" t="str">
            <v>GUERNSEY</v>
          </cell>
        </row>
        <row r="6230">
          <cell r="E6230" t="str">
            <v>GUERNSEY</v>
          </cell>
        </row>
        <row r="6231">
          <cell r="E6231" t="str">
            <v>GUERNSEY</v>
          </cell>
        </row>
        <row r="6232">
          <cell r="E6232" t="str">
            <v>GUERNSEY</v>
          </cell>
        </row>
        <row r="6233">
          <cell r="E6233" t="str">
            <v>GUERNSEY</v>
          </cell>
        </row>
        <row r="6234">
          <cell r="E6234" t="str">
            <v>GUERNSEY</v>
          </cell>
        </row>
        <row r="6235">
          <cell r="E6235" t="str">
            <v>GUERNSEY</v>
          </cell>
        </row>
        <row r="6236">
          <cell r="E6236" t="str">
            <v>GUERNSEY</v>
          </cell>
        </row>
        <row r="6237">
          <cell r="E6237" t="str">
            <v>GUERNSEY</v>
          </cell>
        </row>
        <row r="6238">
          <cell r="E6238" t="str">
            <v>GUERNSEY</v>
          </cell>
        </row>
        <row r="6239">
          <cell r="E6239" t="str">
            <v>GUERNSEY</v>
          </cell>
        </row>
        <row r="6240">
          <cell r="E6240" t="str">
            <v>GUERNSEY</v>
          </cell>
        </row>
        <row r="6241">
          <cell r="E6241" t="str">
            <v>GUERNSEY</v>
          </cell>
        </row>
        <row r="6242">
          <cell r="E6242" t="str">
            <v>GUERNSEY</v>
          </cell>
        </row>
        <row r="6243">
          <cell r="E6243" t="str">
            <v>GUERNSEY</v>
          </cell>
        </row>
        <row r="6244">
          <cell r="E6244" t="str">
            <v>GUERNSEY</v>
          </cell>
        </row>
        <row r="6245">
          <cell r="E6245" t="str">
            <v>GUERNSEY</v>
          </cell>
        </row>
        <row r="6246">
          <cell r="E6246" t="str">
            <v>GUERNSEY</v>
          </cell>
        </row>
        <row r="6247">
          <cell r="E6247" t="str">
            <v>GUERNSEY</v>
          </cell>
        </row>
        <row r="6248">
          <cell r="E6248" t="str">
            <v>GUERNSEY</v>
          </cell>
        </row>
        <row r="6249">
          <cell r="E6249" t="str">
            <v>GUERNSEY</v>
          </cell>
        </row>
        <row r="6250">
          <cell r="E6250" t="str">
            <v>GUERNSEY</v>
          </cell>
        </row>
        <row r="6251">
          <cell r="E6251" t="str">
            <v>GUERNSEY</v>
          </cell>
        </row>
        <row r="6252">
          <cell r="E6252" t="str">
            <v>GUERNSEY</v>
          </cell>
        </row>
        <row r="6253">
          <cell r="E6253" t="str">
            <v>CHOLAME</v>
          </cell>
        </row>
        <row r="6254">
          <cell r="E6254" t="str">
            <v>CHOLAME</v>
          </cell>
        </row>
        <row r="6255">
          <cell r="E6255" t="str">
            <v>MCCALL</v>
          </cell>
        </row>
        <row r="6256">
          <cell r="E6256" t="str">
            <v>MCCALL</v>
          </cell>
        </row>
        <row r="6257">
          <cell r="E6257" t="str">
            <v>MCCALL</v>
          </cell>
        </row>
        <row r="6258">
          <cell r="E6258" t="str">
            <v>JARVIS</v>
          </cell>
        </row>
        <row r="6259">
          <cell r="E6259" t="str">
            <v>JARVIS</v>
          </cell>
        </row>
        <row r="6260">
          <cell r="E6260" t="str">
            <v>CHOLAME</v>
          </cell>
        </row>
        <row r="6261">
          <cell r="E6261" t="str">
            <v>CHOLAME</v>
          </cell>
        </row>
        <row r="6262">
          <cell r="E6262" t="str">
            <v>SAN BRUNO</v>
          </cell>
        </row>
        <row r="6263">
          <cell r="E6263" t="str">
            <v>SNEATH LANE</v>
          </cell>
        </row>
        <row r="6264">
          <cell r="E6264" t="str">
            <v>SNEATH LANE</v>
          </cell>
        </row>
        <row r="6265">
          <cell r="E6265" t="str">
            <v>SNEATH LANE</v>
          </cell>
        </row>
        <row r="6266">
          <cell r="E6266" t="str">
            <v>SNEATH LANE</v>
          </cell>
        </row>
        <row r="6267">
          <cell r="E6267" t="str">
            <v>SNEATH LANE</v>
          </cell>
        </row>
        <row r="6268">
          <cell r="E6268" t="str">
            <v>SNEATH LANE</v>
          </cell>
        </row>
        <row r="6269">
          <cell r="E6269" t="str">
            <v>SNEATH LANE</v>
          </cell>
        </row>
        <row r="6270">
          <cell r="E6270" t="str">
            <v>SNEATH LANE</v>
          </cell>
        </row>
        <row r="6271">
          <cell r="E6271" t="str">
            <v>SNEATH LANE</v>
          </cell>
        </row>
        <row r="6272">
          <cell r="E6272" t="str">
            <v>SNEATH LANE</v>
          </cell>
        </row>
        <row r="6273">
          <cell r="E6273" t="str">
            <v>SNEATH LANE</v>
          </cell>
        </row>
        <row r="6274">
          <cell r="E6274" t="str">
            <v>SNEATH LANE</v>
          </cell>
        </row>
        <row r="6275">
          <cell r="E6275" t="str">
            <v>SNEATH LANE</v>
          </cell>
        </row>
        <row r="6276">
          <cell r="E6276" t="str">
            <v>SNEATH LANE</v>
          </cell>
        </row>
        <row r="6277">
          <cell r="E6277" t="str">
            <v>SNEATH LANE</v>
          </cell>
        </row>
        <row r="6278">
          <cell r="E6278" t="str">
            <v>SNEATH LANE</v>
          </cell>
        </row>
        <row r="6279">
          <cell r="E6279" t="str">
            <v>SNEATH LANE</v>
          </cell>
        </row>
        <row r="6280">
          <cell r="E6280" t="str">
            <v>SNEATH LANE</v>
          </cell>
        </row>
        <row r="6281">
          <cell r="E6281" t="str">
            <v>LAKEVILLE</v>
          </cell>
        </row>
        <row r="6282">
          <cell r="E6282" t="str">
            <v>LAKEVILLE</v>
          </cell>
        </row>
        <row r="6283">
          <cell r="E6283" t="str">
            <v>LAKEVILLE</v>
          </cell>
        </row>
        <row r="6284">
          <cell r="E6284" t="str">
            <v>LAKEVILLE</v>
          </cell>
        </row>
        <row r="6285">
          <cell r="E6285" t="str">
            <v>LAKEVILLE</v>
          </cell>
        </row>
        <row r="6286">
          <cell r="E6286" t="str">
            <v>LAKEVILLE</v>
          </cell>
        </row>
        <row r="6287">
          <cell r="E6287" t="str">
            <v>LAKEVILLE</v>
          </cell>
        </row>
        <row r="6288">
          <cell r="E6288" t="str">
            <v>LAKEVILLE</v>
          </cell>
        </row>
        <row r="6289">
          <cell r="E6289" t="str">
            <v>BAHIA</v>
          </cell>
        </row>
        <row r="6290">
          <cell r="E6290" t="str">
            <v>BAHIA</v>
          </cell>
        </row>
        <row r="6291">
          <cell r="E6291" t="str">
            <v>BAHIA</v>
          </cell>
        </row>
        <row r="6292">
          <cell r="E6292" t="str">
            <v>BAHIA</v>
          </cell>
        </row>
        <row r="6293">
          <cell r="E6293" t="str">
            <v>BAHIA</v>
          </cell>
        </row>
        <row r="6294">
          <cell r="E6294" t="str">
            <v>BAHIA</v>
          </cell>
        </row>
        <row r="6295">
          <cell r="E6295" t="str">
            <v>BAHIA</v>
          </cell>
        </row>
        <row r="6296">
          <cell r="E6296" t="str">
            <v>BAHIA</v>
          </cell>
        </row>
        <row r="6297">
          <cell r="E6297" t="str">
            <v>BAHIA</v>
          </cell>
        </row>
        <row r="6298">
          <cell r="E6298" t="str">
            <v>BAHIA</v>
          </cell>
        </row>
        <row r="6299">
          <cell r="E6299" t="str">
            <v>BAHIA</v>
          </cell>
        </row>
        <row r="6300">
          <cell r="E6300" t="str">
            <v>BAHIA</v>
          </cell>
        </row>
        <row r="6301">
          <cell r="E6301" t="str">
            <v>BAHIA</v>
          </cell>
        </row>
        <row r="6302">
          <cell r="E6302" t="str">
            <v>BAHIA</v>
          </cell>
        </row>
        <row r="6303">
          <cell r="E6303" t="str">
            <v>BAHIA</v>
          </cell>
        </row>
        <row r="6304">
          <cell r="E6304" t="str">
            <v>BAHIA</v>
          </cell>
        </row>
        <row r="6305">
          <cell r="E6305" t="str">
            <v>BAHIA</v>
          </cell>
        </row>
        <row r="6306">
          <cell r="E6306" t="str">
            <v>BAHIA</v>
          </cell>
        </row>
        <row r="6307">
          <cell r="E6307" t="str">
            <v>BAHIA</v>
          </cell>
        </row>
        <row r="6308">
          <cell r="E6308" t="str">
            <v>BAHIA</v>
          </cell>
        </row>
        <row r="6309">
          <cell r="E6309" t="str">
            <v>BASALT</v>
          </cell>
        </row>
        <row r="6310">
          <cell r="E6310" t="str">
            <v>BASALT</v>
          </cell>
        </row>
        <row r="6311">
          <cell r="E6311" t="str">
            <v>BASALT</v>
          </cell>
        </row>
        <row r="6312">
          <cell r="E6312" t="str">
            <v>BASALT</v>
          </cell>
        </row>
        <row r="6313">
          <cell r="E6313" t="str">
            <v>BASALT</v>
          </cell>
        </row>
        <row r="6314">
          <cell r="E6314" t="str">
            <v>BASALT</v>
          </cell>
        </row>
        <row r="6315">
          <cell r="E6315" t="str">
            <v>BASALT</v>
          </cell>
        </row>
        <row r="6316">
          <cell r="E6316" t="str">
            <v>BASALT</v>
          </cell>
        </row>
        <row r="6317">
          <cell r="E6317" t="str">
            <v>BASALT</v>
          </cell>
        </row>
        <row r="6318">
          <cell r="E6318" t="str">
            <v>BASALT</v>
          </cell>
        </row>
        <row r="6319">
          <cell r="E6319" t="str">
            <v>BASALT</v>
          </cell>
        </row>
        <row r="6320">
          <cell r="E6320" t="str">
            <v>BASALT</v>
          </cell>
        </row>
        <row r="6321">
          <cell r="E6321" t="str">
            <v>BASALT</v>
          </cell>
        </row>
        <row r="6322">
          <cell r="E6322" t="str">
            <v>BASALT</v>
          </cell>
        </row>
        <row r="6323">
          <cell r="E6323" t="str">
            <v>BELLEVUE</v>
          </cell>
        </row>
        <row r="6324">
          <cell r="E6324" t="str">
            <v>BELLEVUE</v>
          </cell>
        </row>
        <row r="6325">
          <cell r="E6325" t="str">
            <v>BELLEVUE</v>
          </cell>
        </row>
        <row r="6326">
          <cell r="E6326" t="str">
            <v>BELLEVUE</v>
          </cell>
        </row>
        <row r="6327">
          <cell r="E6327" t="str">
            <v>BELLEVUE</v>
          </cell>
        </row>
        <row r="6328">
          <cell r="E6328" t="str">
            <v>BELLEVUE</v>
          </cell>
        </row>
        <row r="6329">
          <cell r="E6329" t="str">
            <v>BELLEVUE</v>
          </cell>
        </row>
        <row r="6330">
          <cell r="E6330" t="str">
            <v>BELLEVUE</v>
          </cell>
        </row>
        <row r="6331">
          <cell r="E6331" t="str">
            <v>BELLEVUE</v>
          </cell>
        </row>
        <row r="6332">
          <cell r="E6332" t="str">
            <v>BELLEVUE</v>
          </cell>
        </row>
        <row r="6333">
          <cell r="E6333" t="str">
            <v>BELLEVUE</v>
          </cell>
        </row>
        <row r="6334">
          <cell r="E6334" t="str">
            <v>BELLEVUE</v>
          </cell>
        </row>
        <row r="6335">
          <cell r="E6335" t="str">
            <v>BELLEVUE</v>
          </cell>
        </row>
        <row r="6336">
          <cell r="E6336" t="str">
            <v>BELLEVUE</v>
          </cell>
        </row>
        <row r="6337">
          <cell r="E6337" t="str">
            <v>BELLEVUE</v>
          </cell>
        </row>
        <row r="6338">
          <cell r="E6338" t="str">
            <v>BELLEVUE</v>
          </cell>
        </row>
        <row r="6339">
          <cell r="E6339" t="str">
            <v>BELLEVUE</v>
          </cell>
        </row>
        <row r="6340">
          <cell r="E6340" t="str">
            <v>BELLEVUE</v>
          </cell>
        </row>
        <row r="6341">
          <cell r="E6341" t="str">
            <v>BELLEVUE</v>
          </cell>
        </row>
        <row r="6342">
          <cell r="E6342" t="str">
            <v>BELLEVUE</v>
          </cell>
        </row>
        <row r="6343">
          <cell r="E6343" t="str">
            <v>BELLEVUE</v>
          </cell>
        </row>
        <row r="6344">
          <cell r="E6344" t="str">
            <v>BELLEVUE</v>
          </cell>
        </row>
        <row r="6345">
          <cell r="E6345" t="str">
            <v>BELLEVUE</v>
          </cell>
        </row>
        <row r="6346">
          <cell r="E6346" t="str">
            <v>CALISTOGA</v>
          </cell>
        </row>
        <row r="6347">
          <cell r="E6347" t="str">
            <v>CALISTOGA</v>
          </cell>
        </row>
        <row r="6348">
          <cell r="E6348" t="str">
            <v>CALISTOGA</v>
          </cell>
        </row>
        <row r="6349">
          <cell r="E6349" t="str">
            <v>CALISTOGA</v>
          </cell>
        </row>
        <row r="6350">
          <cell r="E6350" t="str">
            <v>CALISTOGA</v>
          </cell>
        </row>
        <row r="6351">
          <cell r="E6351" t="str">
            <v>CALISTOGA</v>
          </cell>
        </row>
        <row r="6352">
          <cell r="E6352" t="str">
            <v>BASALT</v>
          </cell>
        </row>
        <row r="6353">
          <cell r="E6353" t="str">
            <v>SAN RAFAEL</v>
          </cell>
        </row>
        <row r="6354">
          <cell r="E6354" t="str">
            <v>CARQUINEZ</v>
          </cell>
        </row>
        <row r="6355">
          <cell r="E6355" t="str">
            <v>CARQUINEZ</v>
          </cell>
        </row>
        <row r="6356">
          <cell r="E6356" t="str">
            <v>CARQUINEZ</v>
          </cell>
        </row>
        <row r="6357">
          <cell r="E6357" t="str">
            <v>CARQUINEZ</v>
          </cell>
        </row>
        <row r="6358">
          <cell r="E6358" t="str">
            <v>CARQUINEZ</v>
          </cell>
        </row>
        <row r="6359">
          <cell r="E6359" t="str">
            <v>CARQUINEZ</v>
          </cell>
        </row>
        <row r="6360">
          <cell r="E6360" t="str">
            <v>CARQUINEZ</v>
          </cell>
        </row>
        <row r="6361">
          <cell r="E6361" t="str">
            <v>CARQUINEZ</v>
          </cell>
        </row>
        <row r="6362">
          <cell r="E6362" t="str">
            <v>CARQUINEZ</v>
          </cell>
        </row>
        <row r="6363">
          <cell r="E6363" t="str">
            <v>CARQUINEZ</v>
          </cell>
        </row>
        <row r="6364">
          <cell r="E6364" t="str">
            <v>CARQUINEZ</v>
          </cell>
        </row>
        <row r="6365">
          <cell r="E6365" t="str">
            <v>CARQUINEZ</v>
          </cell>
        </row>
        <row r="6366">
          <cell r="E6366" t="str">
            <v>CARQUINEZ</v>
          </cell>
        </row>
        <row r="6367">
          <cell r="E6367" t="str">
            <v>CARQUINEZ</v>
          </cell>
        </row>
        <row r="6368">
          <cell r="E6368" t="str">
            <v>CARQUINEZ</v>
          </cell>
        </row>
        <row r="6369">
          <cell r="E6369" t="str">
            <v>CLOVERDALE</v>
          </cell>
        </row>
        <row r="6370">
          <cell r="E6370" t="str">
            <v>CLOVERDALE</v>
          </cell>
        </row>
        <row r="6371">
          <cell r="E6371" t="str">
            <v>CLOVERDALE</v>
          </cell>
        </row>
        <row r="6372">
          <cell r="E6372" t="str">
            <v>CLOVERDALE</v>
          </cell>
        </row>
        <row r="6373">
          <cell r="E6373" t="str">
            <v>CLOVERDALE</v>
          </cell>
        </row>
        <row r="6374">
          <cell r="E6374" t="str">
            <v>CLOVERDALE</v>
          </cell>
        </row>
        <row r="6375">
          <cell r="E6375" t="str">
            <v>CLOVERDALE</v>
          </cell>
        </row>
        <row r="6376">
          <cell r="E6376" t="str">
            <v>CLOVERDALE</v>
          </cell>
        </row>
        <row r="6377">
          <cell r="E6377" t="str">
            <v>CLOVERDALE</v>
          </cell>
        </row>
        <row r="6378">
          <cell r="E6378" t="str">
            <v>COTATI</v>
          </cell>
        </row>
        <row r="6379">
          <cell r="E6379" t="str">
            <v>COTATI</v>
          </cell>
        </row>
        <row r="6380">
          <cell r="E6380" t="str">
            <v>COTATI</v>
          </cell>
        </row>
        <row r="6381">
          <cell r="E6381" t="str">
            <v>COTATI</v>
          </cell>
        </row>
        <row r="6382">
          <cell r="E6382" t="str">
            <v>COTATI</v>
          </cell>
        </row>
        <row r="6383">
          <cell r="E6383" t="str">
            <v>COTATI</v>
          </cell>
        </row>
        <row r="6384">
          <cell r="E6384" t="str">
            <v>COTATI</v>
          </cell>
        </row>
        <row r="6385">
          <cell r="E6385" t="str">
            <v>COTATI</v>
          </cell>
        </row>
        <row r="6386">
          <cell r="E6386" t="str">
            <v>COTATI</v>
          </cell>
        </row>
        <row r="6387">
          <cell r="E6387" t="str">
            <v>COTATI</v>
          </cell>
        </row>
        <row r="6388">
          <cell r="E6388" t="str">
            <v>COTATI</v>
          </cell>
        </row>
        <row r="6389">
          <cell r="E6389" t="str">
            <v>COTATI</v>
          </cell>
        </row>
        <row r="6390">
          <cell r="E6390" t="str">
            <v>COTATI</v>
          </cell>
        </row>
        <row r="6391">
          <cell r="E6391" t="str">
            <v>COTATI</v>
          </cell>
        </row>
        <row r="6392">
          <cell r="E6392" t="str">
            <v>COTATI</v>
          </cell>
        </row>
        <row r="6393">
          <cell r="E6393" t="str">
            <v>COTATI</v>
          </cell>
        </row>
        <row r="6394">
          <cell r="E6394" t="str">
            <v>COTATI</v>
          </cell>
        </row>
        <row r="6395">
          <cell r="E6395" t="str">
            <v>COTATI</v>
          </cell>
        </row>
        <row r="6396">
          <cell r="E6396" t="str">
            <v>COTATI</v>
          </cell>
        </row>
        <row r="6397">
          <cell r="E6397" t="str">
            <v>COTATI</v>
          </cell>
        </row>
        <row r="6398">
          <cell r="E6398" t="str">
            <v>COTATI</v>
          </cell>
        </row>
        <row r="6399">
          <cell r="E6399" t="str">
            <v>COTATI</v>
          </cell>
        </row>
        <row r="6400">
          <cell r="E6400" t="str">
            <v>COTATI</v>
          </cell>
        </row>
        <row r="6401">
          <cell r="E6401" t="str">
            <v>DUNBAR</v>
          </cell>
        </row>
        <row r="6402">
          <cell r="E6402" t="str">
            <v>DUNBAR</v>
          </cell>
        </row>
        <row r="6403">
          <cell r="E6403" t="str">
            <v>DUNBAR</v>
          </cell>
        </row>
        <row r="6404">
          <cell r="E6404" t="str">
            <v>DUNBAR</v>
          </cell>
        </row>
        <row r="6405">
          <cell r="E6405" t="str">
            <v>DUNBAR</v>
          </cell>
        </row>
        <row r="6406">
          <cell r="E6406" t="str">
            <v>DUNBAR</v>
          </cell>
        </row>
        <row r="6407">
          <cell r="E6407" t="str">
            <v>DUNBAR</v>
          </cell>
        </row>
        <row r="6408">
          <cell r="E6408" t="str">
            <v>FITCH MTN</v>
          </cell>
        </row>
        <row r="6409">
          <cell r="E6409" t="str">
            <v>FITCH MTN</v>
          </cell>
        </row>
        <row r="6410">
          <cell r="E6410" t="str">
            <v>FITCH MTN</v>
          </cell>
        </row>
        <row r="6411">
          <cell r="E6411" t="str">
            <v>FITCH MTN</v>
          </cell>
        </row>
        <row r="6412">
          <cell r="E6412" t="str">
            <v>FITCH MTN</v>
          </cell>
        </row>
        <row r="6413">
          <cell r="E6413" t="str">
            <v>FITCH MTN</v>
          </cell>
        </row>
        <row r="6414">
          <cell r="E6414" t="str">
            <v>FITCH MTN</v>
          </cell>
        </row>
        <row r="6415">
          <cell r="E6415" t="str">
            <v>FITCH MTN</v>
          </cell>
        </row>
        <row r="6416">
          <cell r="E6416" t="str">
            <v>FITCH MTN</v>
          </cell>
        </row>
        <row r="6417">
          <cell r="E6417" t="str">
            <v>FITCH MTN</v>
          </cell>
        </row>
        <row r="6418">
          <cell r="E6418" t="str">
            <v>FITCH MTN</v>
          </cell>
        </row>
        <row r="6419">
          <cell r="E6419" t="str">
            <v>FITCH MTN</v>
          </cell>
        </row>
        <row r="6420">
          <cell r="E6420" t="str">
            <v>FITCH MTN</v>
          </cell>
        </row>
        <row r="6421">
          <cell r="E6421" t="str">
            <v>FITCH MTN</v>
          </cell>
        </row>
        <row r="6422">
          <cell r="E6422" t="str">
            <v>FITCH MTN</v>
          </cell>
        </row>
        <row r="6423">
          <cell r="E6423" t="str">
            <v>FITCH MTN</v>
          </cell>
        </row>
        <row r="6424">
          <cell r="E6424" t="str">
            <v>FITCH MTN</v>
          </cell>
        </row>
        <row r="6425">
          <cell r="E6425" t="str">
            <v>GEYSERVILLE</v>
          </cell>
        </row>
        <row r="6426">
          <cell r="E6426" t="str">
            <v>GEYSERVILLE</v>
          </cell>
        </row>
        <row r="6427">
          <cell r="E6427" t="str">
            <v>GEYSERVILLE</v>
          </cell>
        </row>
        <row r="6428">
          <cell r="E6428" t="str">
            <v>GEYSERVILLE</v>
          </cell>
        </row>
        <row r="6429">
          <cell r="E6429" t="str">
            <v>GEYSERVILLE</v>
          </cell>
        </row>
        <row r="6430">
          <cell r="E6430" t="str">
            <v>LAKEVILLE</v>
          </cell>
        </row>
        <row r="6431">
          <cell r="E6431" t="str">
            <v>LAKEVILLE</v>
          </cell>
        </row>
        <row r="6432">
          <cell r="E6432" t="str">
            <v>LAKEVILLE</v>
          </cell>
        </row>
        <row r="6433">
          <cell r="E6433" t="str">
            <v>LAKEVILLE</v>
          </cell>
        </row>
        <row r="6434">
          <cell r="E6434" t="str">
            <v>LAKEVILLE</v>
          </cell>
        </row>
        <row r="6435">
          <cell r="E6435" t="str">
            <v>LAS GALLINAS A</v>
          </cell>
        </row>
        <row r="6436">
          <cell r="E6436" t="str">
            <v>LAS GALLINAS A</v>
          </cell>
        </row>
        <row r="6437">
          <cell r="E6437" t="str">
            <v>LAS GALLINAS A</v>
          </cell>
        </row>
        <row r="6438">
          <cell r="E6438" t="str">
            <v>LAS GALLINAS A</v>
          </cell>
        </row>
        <row r="6439">
          <cell r="E6439" t="str">
            <v>LAS GALLINAS A</v>
          </cell>
        </row>
        <row r="6440">
          <cell r="E6440" t="str">
            <v>LAS GALLINAS A</v>
          </cell>
        </row>
        <row r="6441">
          <cell r="E6441" t="str">
            <v>LAS GALLINAS A</v>
          </cell>
        </row>
        <row r="6442">
          <cell r="E6442" t="str">
            <v>LAS GALLINAS A</v>
          </cell>
        </row>
        <row r="6443">
          <cell r="E6443" t="str">
            <v>LAS GALLINAS A</v>
          </cell>
        </row>
        <row r="6444">
          <cell r="E6444" t="str">
            <v>LAS GALLINAS A</v>
          </cell>
        </row>
        <row r="6445">
          <cell r="E6445" t="str">
            <v>LAS GALLINAS A</v>
          </cell>
        </row>
        <row r="6446">
          <cell r="E6446" t="str">
            <v>LAS GALLINAS A</v>
          </cell>
        </row>
        <row r="6447">
          <cell r="E6447" t="str">
            <v>LAS GALLINAS A</v>
          </cell>
        </row>
        <row r="6448">
          <cell r="E6448" t="str">
            <v>LAS GALLINAS A</v>
          </cell>
        </row>
        <row r="6449">
          <cell r="E6449" t="str">
            <v>LAS GALLINAS A</v>
          </cell>
        </row>
        <row r="6450">
          <cell r="E6450" t="str">
            <v>LAS GALLINAS A</v>
          </cell>
        </row>
        <row r="6451">
          <cell r="E6451" t="str">
            <v>LAS GALLINAS A</v>
          </cell>
        </row>
        <row r="6452">
          <cell r="E6452" t="str">
            <v>LAS GALLINAS A</v>
          </cell>
        </row>
        <row r="6453">
          <cell r="E6453" t="str">
            <v>LAS GALLINAS A</v>
          </cell>
        </row>
        <row r="6454">
          <cell r="E6454" t="str">
            <v>LAS GALLINAS A</v>
          </cell>
        </row>
        <row r="6455">
          <cell r="E6455" t="str">
            <v>LAS GALLINAS A</v>
          </cell>
        </row>
        <row r="6456">
          <cell r="E6456" t="str">
            <v>LAS GALLINAS A</v>
          </cell>
        </row>
        <row r="6457">
          <cell r="E6457" t="str">
            <v>GEYSERVILLE</v>
          </cell>
        </row>
        <row r="6458">
          <cell r="E6458" t="str">
            <v>HIGHWAY</v>
          </cell>
        </row>
        <row r="6459">
          <cell r="E6459" t="str">
            <v>HIGHWAY</v>
          </cell>
        </row>
        <row r="6460">
          <cell r="E6460" t="str">
            <v>MIRABEL</v>
          </cell>
        </row>
        <row r="6461">
          <cell r="E6461" t="str">
            <v>MIRABEL</v>
          </cell>
        </row>
        <row r="6462">
          <cell r="E6462" t="str">
            <v>GATES</v>
          </cell>
        </row>
        <row r="6463">
          <cell r="E6463" t="str">
            <v>GATES</v>
          </cell>
        </row>
        <row r="6464">
          <cell r="E6464" t="str">
            <v>GATES</v>
          </cell>
        </row>
        <row r="6465">
          <cell r="E6465" t="str">
            <v>GATES</v>
          </cell>
        </row>
        <row r="6466">
          <cell r="E6466" t="str">
            <v>GATES</v>
          </cell>
        </row>
        <row r="6467">
          <cell r="E6467" t="str">
            <v>GATES</v>
          </cell>
        </row>
        <row r="6468">
          <cell r="E6468" t="str">
            <v>GATES</v>
          </cell>
        </row>
        <row r="6469">
          <cell r="E6469" t="str">
            <v>GATES</v>
          </cell>
        </row>
        <row r="6470">
          <cell r="E6470" t="str">
            <v>GATES</v>
          </cell>
        </row>
        <row r="6471">
          <cell r="E6471" t="str">
            <v>GATES</v>
          </cell>
        </row>
        <row r="6472">
          <cell r="E6472" t="str">
            <v>MONTICELLO</v>
          </cell>
        </row>
        <row r="6473">
          <cell r="E6473" t="str">
            <v>MONTICELLO</v>
          </cell>
        </row>
        <row r="6474">
          <cell r="E6474" t="str">
            <v>MONTICELLO</v>
          </cell>
        </row>
        <row r="6475">
          <cell r="E6475" t="str">
            <v>MONTICELLO</v>
          </cell>
        </row>
        <row r="6476">
          <cell r="E6476" t="str">
            <v>MONTICELLO</v>
          </cell>
        </row>
        <row r="6477">
          <cell r="E6477" t="str">
            <v>NAPA</v>
          </cell>
        </row>
        <row r="6478">
          <cell r="E6478" t="str">
            <v>NAPA</v>
          </cell>
        </row>
        <row r="6479">
          <cell r="E6479" t="str">
            <v>NAPA</v>
          </cell>
        </row>
        <row r="6480">
          <cell r="E6480" t="str">
            <v>NAPA</v>
          </cell>
        </row>
        <row r="6481">
          <cell r="E6481" t="str">
            <v>NAPA</v>
          </cell>
        </row>
        <row r="6482">
          <cell r="E6482" t="str">
            <v>NAPA</v>
          </cell>
        </row>
        <row r="6483">
          <cell r="E6483" t="str">
            <v>NAPA</v>
          </cell>
        </row>
        <row r="6484">
          <cell r="E6484" t="str">
            <v>NAPA</v>
          </cell>
        </row>
        <row r="6485">
          <cell r="E6485" t="str">
            <v>NAPA</v>
          </cell>
        </row>
        <row r="6486">
          <cell r="E6486" t="str">
            <v>NAPA</v>
          </cell>
        </row>
        <row r="6487">
          <cell r="E6487" t="str">
            <v>NAPA</v>
          </cell>
        </row>
        <row r="6488">
          <cell r="E6488" t="str">
            <v>NAPA</v>
          </cell>
        </row>
        <row r="6489">
          <cell r="E6489" t="str">
            <v>NAPA</v>
          </cell>
        </row>
        <row r="6490">
          <cell r="E6490" t="str">
            <v>NAPA</v>
          </cell>
        </row>
        <row r="6491">
          <cell r="E6491" t="str">
            <v>NAPA</v>
          </cell>
        </row>
        <row r="6492">
          <cell r="E6492" t="str">
            <v>NAPA</v>
          </cell>
        </row>
        <row r="6493">
          <cell r="E6493" t="str">
            <v>NAPA</v>
          </cell>
        </row>
        <row r="6494">
          <cell r="E6494" t="str">
            <v>NAPA</v>
          </cell>
        </row>
        <row r="6495">
          <cell r="E6495" t="str">
            <v>NAPA</v>
          </cell>
        </row>
        <row r="6496">
          <cell r="E6496" t="str">
            <v>NAPA</v>
          </cell>
        </row>
        <row r="6497">
          <cell r="E6497" t="str">
            <v>NAPA</v>
          </cell>
        </row>
        <row r="6498">
          <cell r="E6498" t="str">
            <v>NAPA</v>
          </cell>
        </row>
        <row r="6499">
          <cell r="E6499" t="str">
            <v>NAPA</v>
          </cell>
        </row>
        <row r="6500">
          <cell r="E6500" t="str">
            <v>NAPA</v>
          </cell>
        </row>
        <row r="6501">
          <cell r="E6501" t="str">
            <v>NAPA</v>
          </cell>
        </row>
        <row r="6502">
          <cell r="E6502" t="str">
            <v>NAPA</v>
          </cell>
        </row>
        <row r="6503">
          <cell r="E6503" t="str">
            <v>NAPA</v>
          </cell>
        </row>
        <row r="6504">
          <cell r="E6504" t="str">
            <v>NAPA</v>
          </cell>
        </row>
        <row r="6505">
          <cell r="E6505" t="str">
            <v>NAPA</v>
          </cell>
        </row>
        <row r="6506">
          <cell r="E6506" t="str">
            <v>NAPA</v>
          </cell>
        </row>
        <row r="6507">
          <cell r="E6507" t="str">
            <v>NAPA</v>
          </cell>
        </row>
        <row r="6508">
          <cell r="E6508" t="str">
            <v>NAPA</v>
          </cell>
        </row>
        <row r="6509">
          <cell r="E6509" t="str">
            <v>NAPA</v>
          </cell>
        </row>
        <row r="6510">
          <cell r="E6510" t="str">
            <v>NAPA</v>
          </cell>
        </row>
        <row r="6511">
          <cell r="E6511" t="str">
            <v>NAPA</v>
          </cell>
        </row>
        <row r="6512">
          <cell r="E6512" t="str">
            <v>NAPA</v>
          </cell>
        </row>
        <row r="6513">
          <cell r="E6513" t="str">
            <v>NAPA</v>
          </cell>
        </row>
        <row r="6514">
          <cell r="E6514" t="str">
            <v>NAPA</v>
          </cell>
        </row>
        <row r="6515">
          <cell r="E6515" t="str">
            <v>NAPA</v>
          </cell>
        </row>
        <row r="6516">
          <cell r="E6516" t="str">
            <v>NAPA</v>
          </cell>
        </row>
        <row r="6517">
          <cell r="E6517" t="str">
            <v>MCFARLAND</v>
          </cell>
        </row>
        <row r="6518">
          <cell r="E6518" t="str">
            <v>MCFARLAND</v>
          </cell>
        </row>
        <row r="6519">
          <cell r="E6519" t="str">
            <v>MCFARLAND</v>
          </cell>
        </row>
        <row r="6520">
          <cell r="E6520" t="str">
            <v>MCFARLAND</v>
          </cell>
        </row>
        <row r="6521">
          <cell r="E6521" t="str">
            <v>MCFARLAND</v>
          </cell>
        </row>
        <row r="6522">
          <cell r="E6522" t="str">
            <v>MCFARLAND</v>
          </cell>
        </row>
        <row r="6523">
          <cell r="E6523" t="str">
            <v>MCFARLAND</v>
          </cell>
        </row>
        <row r="6524">
          <cell r="E6524" t="str">
            <v>MCFARLAND</v>
          </cell>
        </row>
        <row r="6525">
          <cell r="E6525" t="str">
            <v>MCFARLAND</v>
          </cell>
        </row>
        <row r="6526">
          <cell r="E6526" t="str">
            <v>MCFARLAND</v>
          </cell>
        </row>
        <row r="6527">
          <cell r="E6527" t="str">
            <v>MCFARLAND</v>
          </cell>
        </row>
        <row r="6528">
          <cell r="E6528" t="str">
            <v>MCFARLAND</v>
          </cell>
        </row>
        <row r="6529">
          <cell r="E6529" t="str">
            <v>MCFARLAND</v>
          </cell>
        </row>
        <row r="6530">
          <cell r="E6530" t="str">
            <v>MCFARLAND</v>
          </cell>
        </row>
        <row r="6531">
          <cell r="E6531" t="str">
            <v>CHOWCHILLA</v>
          </cell>
        </row>
        <row r="6532">
          <cell r="E6532" t="str">
            <v>CHOWCHILLA</v>
          </cell>
        </row>
        <row r="6533">
          <cell r="E6533" t="str">
            <v>CHOWCHILLA</v>
          </cell>
        </row>
        <row r="6534">
          <cell r="E6534" t="str">
            <v>DIXON</v>
          </cell>
        </row>
        <row r="6535">
          <cell r="E6535" t="str">
            <v>DIXON</v>
          </cell>
        </row>
        <row r="6536">
          <cell r="E6536" t="str">
            <v>DIXON</v>
          </cell>
        </row>
        <row r="6537">
          <cell r="E6537" t="str">
            <v>DIXON</v>
          </cell>
        </row>
        <row r="6538">
          <cell r="E6538" t="str">
            <v>DIXON</v>
          </cell>
        </row>
        <row r="6539">
          <cell r="E6539" t="str">
            <v>DIXON</v>
          </cell>
        </row>
        <row r="6540">
          <cell r="E6540" t="str">
            <v>DIXON</v>
          </cell>
        </row>
        <row r="6541">
          <cell r="E6541" t="str">
            <v>DIXON</v>
          </cell>
        </row>
        <row r="6542">
          <cell r="E6542" t="str">
            <v>DIXON</v>
          </cell>
        </row>
        <row r="6543">
          <cell r="E6543" t="str">
            <v>DIXON</v>
          </cell>
        </row>
        <row r="6544">
          <cell r="E6544" t="str">
            <v>DIXON</v>
          </cell>
        </row>
        <row r="6545">
          <cell r="E6545" t="str">
            <v>DIXON</v>
          </cell>
        </row>
        <row r="6546">
          <cell r="E6546" t="str">
            <v>DIXON</v>
          </cell>
        </row>
        <row r="6547">
          <cell r="E6547" t="str">
            <v>DIXON</v>
          </cell>
        </row>
        <row r="6548">
          <cell r="E6548" t="str">
            <v>DIXON</v>
          </cell>
        </row>
        <row r="6549">
          <cell r="E6549" t="str">
            <v>DIXON</v>
          </cell>
        </row>
        <row r="6550">
          <cell r="E6550" t="str">
            <v>DIXON</v>
          </cell>
        </row>
        <row r="6551">
          <cell r="E6551" t="str">
            <v>DIXON</v>
          </cell>
        </row>
        <row r="6552">
          <cell r="E6552" t="str">
            <v>DIXON</v>
          </cell>
        </row>
        <row r="6553">
          <cell r="E6553" t="str">
            <v>OLEMA</v>
          </cell>
        </row>
        <row r="6554">
          <cell r="E6554" t="str">
            <v>OLEMA</v>
          </cell>
        </row>
        <row r="6555">
          <cell r="E6555" t="str">
            <v>OLEMA</v>
          </cell>
        </row>
        <row r="6556">
          <cell r="E6556" t="str">
            <v>OLEMA</v>
          </cell>
        </row>
        <row r="6557">
          <cell r="E6557" t="str">
            <v>OLEMA</v>
          </cell>
        </row>
        <row r="6558">
          <cell r="E6558" t="str">
            <v>OLEMA</v>
          </cell>
        </row>
        <row r="6559">
          <cell r="E6559" t="str">
            <v>PENNGROVE</v>
          </cell>
        </row>
        <row r="6560">
          <cell r="E6560" t="str">
            <v>PENNGROVE</v>
          </cell>
        </row>
        <row r="6561">
          <cell r="E6561" t="str">
            <v>PETALUMA A</v>
          </cell>
        </row>
        <row r="6562">
          <cell r="E6562" t="str">
            <v>PETALUMA A</v>
          </cell>
        </row>
        <row r="6563">
          <cell r="E6563" t="str">
            <v>PETALUMA A</v>
          </cell>
        </row>
        <row r="6564">
          <cell r="E6564" t="str">
            <v>PETALUMA A</v>
          </cell>
        </row>
        <row r="6565">
          <cell r="E6565" t="str">
            <v>PETALUMA A</v>
          </cell>
        </row>
        <row r="6566">
          <cell r="E6566" t="str">
            <v>PETALUMA A</v>
          </cell>
        </row>
        <row r="6567">
          <cell r="E6567" t="str">
            <v>PETALUMA C</v>
          </cell>
        </row>
        <row r="6568">
          <cell r="E6568" t="str">
            <v>PETALUMA C</v>
          </cell>
        </row>
        <row r="6569">
          <cell r="E6569" t="str">
            <v>PETALUMA C</v>
          </cell>
        </row>
        <row r="6570">
          <cell r="E6570" t="str">
            <v>PETALUMA C</v>
          </cell>
        </row>
        <row r="6571">
          <cell r="E6571" t="str">
            <v>PETALUMA C</v>
          </cell>
        </row>
        <row r="6572">
          <cell r="E6572" t="str">
            <v>PETALUMA C</v>
          </cell>
        </row>
        <row r="6573">
          <cell r="E6573" t="str">
            <v>PETALUMA C</v>
          </cell>
        </row>
        <row r="6574">
          <cell r="E6574" t="str">
            <v>PETALUMA C</v>
          </cell>
        </row>
        <row r="6575">
          <cell r="E6575" t="str">
            <v>PETALUMA C</v>
          </cell>
        </row>
        <row r="6576">
          <cell r="E6576" t="str">
            <v>PETALUMA C</v>
          </cell>
        </row>
        <row r="6577">
          <cell r="E6577" t="str">
            <v>PETALUMA C</v>
          </cell>
        </row>
        <row r="6578">
          <cell r="E6578" t="str">
            <v>PETALUMA C</v>
          </cell>
        </row>
        <row r="6579">
          <cell r="E6579" t="str">
            <v>PETALUMA C</v>
          </cell>
        </row>
        <row r="6580">
          <cell r="E6580" t="str">
            <v>PETALUMA C</v>
          </cell>
        </row>
        <row r="6581">
          <cell r="E6581" t="str">
            <v>PETALUMA C</v>
          </cell>
        </row>
        <row r="6582">
          <cell r="E6582" t="str">
            <v>PETALUMA C</v>
          </cell>
        </row>
        <row r="6583">
          <cell r="E6583" t="str">
            <v>PETALUMA C</v>
          </cell>
        </row>
        <row r="6584">
          <cell r="E6584" t="str">
            <v>PETALUMA C</v>
          </cell>
        </row>
        <row r="6585">
          <cell r="E6585" t="str">
            <v>PETALUMA C</v>
          </cell>
        </row>
        <row r="6586">
          <cell r="E6586" t="str">
            <v>PETALUMA C</v>
          </cell>
        </row>
        <row r="6587">
          <cell r="E6587" t="str">
            <v>PETALUMA C</v>
          </cell>
        </row>
        <row r="6588">
          <cell r="E6588" t="str">
            <v>PETALUMA C</v>
          </cell>
        </row>
        <row r="6589">
          <cell r="E6589" t="str">
            <v>PETALUMA C</v>
          </cell>
        </row>
        <row r="6590">
          <cell r="E6590" t="str">
            <v>PETALUMA C</v>
          </cell>
        </row>
        <row r="6591">
          <cell r="E6591" t="str">
            <v>PETALUMA C</v>
          </cell>
        </row>
        <row r="6592">
          <cell r="E6592" t="str">
            <v>PETALUMA C</v>
          </cell>
        </row>
        <row r="6593">
          <cell r="E6593" t="str">
            <v>PETALUMA C</v>
          </cell>
        </row>
        <row r="6594">
          <cell r="E6594" t="str">
            <v>PUEBLO</v>
          </cell>
        </row>
        <row r="6595">
          <cell r="E6595" t="str">
            <v>PUEBLO</v>
          </cell>
        </row>
        <row r="6596">
          <cell r="E6596" t="str">
            <v>PUEBLO</v>
          </cell>
        </row>
        <row r="6597">
          <cell r="E6597" t="str">
            <v>PUEBLO</v>
          </cell>
        </row>
        <row r="6598">
          <cell r="E6598" t="str">
            <v>PUEBLO</v>
          </cell>
        </row>
        <row r="6599">
          <cell r="E6599" t="str">
            <v>PUEBLO</v>
          </cell>
        </row>
        <row r="6600">
          <cell r="E6600" t="str">
            <v>PUEBLO</v>
          </cell>
        </row>
        <row r="6601">
          <cell r="E6601" t="str">
            <v>PUEBLO</v>
          </cell>
        </row>
        <row r="6602">
          <cell r="E6602" t="str">
            <v>PUEBLO</v>
          </cell>
        </row>
        <row r="6603">
          <cell r="E6603" t="str">
            <v>PUEBLO</v>
          </cell>
        </row>
        <row r="6604">
          <cell r="E6604" t="str">
            <v>PUEBLO</v>
          </cell>
        </row>
        <row r="6605">
          <cell r="E6605" t="str">
            <v>PUEBLO</v>
          </cell>
        </row>
        <row r="6606">
          <cell r="E6606" t="str">
            <v>PUEBLO</v>
          </cell>
        </row>
        <row r="6607">
          <cell r="E6607" t="str">
            <v>PUEBLO</v>
          </cell>
        </row>
        <row r="6608">
          <cell r="E6608" t="str">
            <v>PUEBLO</v>
          </cell>
        </row>
        <row r="6609">
          <cell r="E6609" t="str">
            <v>PUEBLO</v>
          </cell>
        </row>
        <row r="6610">
          <cell r="E6610" t="str">
            <v>PUEBLO</v>
          </cell>
        </row>
        <row r="6611">
          <cell r="E6611" t="str">
            <v>PUEBLO</v>
          </cell>
        </row>
        <row r="6612">
          <cell r="E6612" t="str">
            <v>PUEBLO</v>
          </cell>
        </row>
        <row r="6613">
          <cell r="E6613" t="str">
            <v>PUEBLO</v>
          </cell>
        </row>
        <row r="6614">
          <cell r="E6614" t="str">
            <v>PUEBLO</v>
          </cell>
        </row>
        <row r="6615">
          <cell r="E6615" t="str">
            <v>PUEBLO</v>
          </cell>
        </row>
        <row r="6616">
          <cell r="E6616" t="str">
            <v>PUEBLO</v>
          </cell>
        </row>
        <row r="6617">
          <cell r="E6617" t="str">
            <v>PUEBLO</v>
          </cell>
        </row>
        <row r="6618">
          <cell r="E6618" t="str">
            <v>PUEBLO</v>
          </cell>
        </row>
        <row r="6619">
          <cell r="E6619" t="str">
            <v>PUEBLO</v>
          </cell>
        </row>
        <row r="6620">
          <cell r="E6620" t="str">
            <v>PUEBLO</v>
          </cell>
        </row>
        <row r="6621">
          <cell r="E6621" t="str">
            <v>PUEBLO</v>
          </cell>
        </row>
        <row r="6622">
          <cell r="E6622" t="str">
            <v>PUEBLO</v>
          </cell>
        </row>
        <row r="6623">
          <cell r="E6623" t="str">
            <v>PUEBLO</v>
          </cell>
        </row>
        <row r="6624">
          <cell r="E6624" t="str">
            <v>PUEBLO</v>
          </cell>
        </row>
        <row r="6625">
          <cell r="E6625" t="str">
            <v>PUEBLO</v>
          </cell>
        </row>
        <row r="6626">
          <cell r="E6626" t="str">
            <v>PUEBLO</v>
          </cell>
        </row>
        <row r="6627">
          <cell r="E6627" t="str">
            <v>PUEBLO</v>
          </cell>
        </row>
        <row r="6628">
          <cell r="E6628" t="str">
            <v>PUEBLO</v>
          </cell>
        </row>
        <row r="6629">
          <cell r="E6629" t="str">
            <v>PUEBLO</v>
          </cell>
        </row>
        <row r="6630">
          <cell r="E6630" t="str">
            <v>PUEBLO</v>
          </cell>
        </row>
        <row r="6631">
          <cell r="E6631" t="str">
            <v>PUEBLO</v>
          </cell>
        </row>
        <row r="6632">
          <cell r="E6632" t="str">
            <v>PUEBLO</v>
          </cell>
        </row>
        <row r="6633">
          <cell r="E6633" t="str">
            <v>SAN RAFAEL</v>
          </cell>
        </row>
        <row r="6634">
          <cell r="E6634" t="str">
            <v>SAN RAFAEL</v>
          </cell>
        </row>
        <row r="6635">
          <cell r="E6635" t="str">
            <v>SAN RAFAEL</v>
          </cell>
        </row>
        <row r="6636">
          <cell r="E6636" t="str">
            <v>SAN RAFAEL</v>
          </cell>
        </row>
        <row r="6637">
          <cell r="E6637" t="str">
            <v>SAN RAFAEL</v>
          </cell>
        </row>
        <row r="6638">
          <cell r="E6638" t="str">
            <v>SAN RAFAEL</v>
          </cell>
        </row>
        <row r="6639">
          <cell r="E6639" t="str">
            <v>SAN RAFAEL</v>
          </cell>
        </row>
        <row r="6640">
          <cell r="E6640" t="str">
            <v>SAN RAFAEL</v>
          </cell>
        </row>
        <row r="6641">
          <cell r="E6641" t="str">
            <v>SAN RAFAEL</v>
          </cell>
        </row>
        <row r="6642">
          <cell r="E6642" t="str">
            <v>SAN RAFAEL</v>
          </cell>
        </row>
        <row r="6643">
          <cell r="E6643" t="str">
            <v>SAN RAFAEL</v>
          </cell>
        </row>
        <row r="6644">
          <cell r="E6644" t="str">
            <v>SAN RAFAEL</v>
          </cell>
        </row>
        <row r="6645">
          <cell r="E6645" t="str">
            <v>SAN RAFAEL</v>
          </cell>
        </row>
        <row r="6646">
          <cell r="E6646" t="str">
            <v>SAN RAFAEL</v>
          </cell>
        </row>
        <row r="6647">
          <cell r="E6647" t="str">
            <v>SAN RAFAEL</v>
          </cell>
        </row>
        <row r="6648">
          <cell r="E6648" t="str">
            <v>SAN RAFAEL</v>
          </cell>
        </row>
        <row r="6649">
          <cell r="E6649" t="str">
            <v>SAN RAFAEL</v>
          </cell>
        </row>
        <row r="6650">
          <cell r="E6650" t="str">
            <v>SAN RAFAEL</v>
          </cell>
        </row>
        <row r="6651">
          <cell r="E6651" t="str">
            <v>SAN RAFAEL</v>
          </cell>
        </row>
        <row r="6652">
          <cell r="E6652" t="str">
            <v>SAN RAFAEL</v>
          </cell>
        </row>
        <row r="6653">
          <cell r="E6653" t="str">
            <v>SAN RAFAEL</v>
          </cell>
        </row>
        <row r="6654">
          <cell r="E6654" t="str">
            <v>SAN RAFAEL</v>
          </cell>
        </row>
        <row r="6655">
          <cell r="E6655" t="str">
            <v>SAN RAFAEL</v>
          </cell>
        </row>
        <row r="6656">
          <cell r="E6656" t="str">
            <v>SAN RAFAEL</v>
          </cell>
        </row>
        <row r="6657">
          <cell r="E6657" t="str">
            <v>SANTA ROSA A</v>
          </cell>
        </row>
        <row r="6658">
          <cell r="E6658" t="str">
            <v>SANTA ROSA A</v>
          </cell>
        </row>
        <row r="6659">
          <cell r="E6659" t="str">
            <v>SANTA ROSA A</v>
          </cell>
        </row>
        <row r="6660">
          <cell r="E6660" t="str">
            <v>SANTA ROSA A</v>
          </cell>
        </row>
        <row r="6661">
          <cell r="E6661" t="str">
            <v>SANTA ROSA A</v>
          </cell>
        </row>
        <row r="6662">
          <cell r="E6662" t="str">
            <v>SANTA ROSA A</v>
          </cell>
        </row>
        <row r="6663">
          <cell r="E6663" t="str">
            <v>SANTA ROSA A</v>
          </cell>
        </row>
        <row r="6664">
          <cell r="E6664" t="str">
            <v>SANTA ROSA A</v>
          </cell>
        </row>
        <row r="6665">
          <cell r="E6665" t="str">
            <v>SANTA ROSA A</v>
          </cell>
        </row>
        <row r="6666">
          <cell r="E6666" t="str">
            <v>SANTA ROSA A</v>
          </cell>
        </row>
        <row r="6667">
          <cell r="E6667" t="str">
            <v>SANTA ROSA A</v>
          </cell>
        </row>
        <row r="6668">
          <cell r="E6668" t="str">
            <v>SANTA ROSA A</v>
          </cell>
        </row>
        <row r="6669">
          <cell r="E6669" t="str">
            <v>SANTA ROSA A</v>
          </cell>
        </row>
        <row r="6670">
          <cell r="E6670" t="str">
            <v>SANTA ROSA A</v>
          </cell>
        </row>
        <row r="6671">
          <cell r="E6671" t="str">
            <v>SANTA ROSA A</v>
          </cell>
        </row>
        <row r="6672">
          <cell r="E6672" t="str">
            <v>SANTA ROSA A</v>
          </cell>
        </row>
        <row r="6673">
          <cell r="E6673" t="str">
            <v>SANTA ROSA A</v>
          </cell>
        </row>
        <row r="6674">
          <cell r="E6674" t="str">
            <v>SANTA ROSA A</v>
          </cell>
        </row>
        <row r="6675">
          <cell r="E6675" t="str">
            <v>SANTA ROSA A</v>
          </cell>
        </row>
        <row r="6676">
          <cell r="E6676" t="str">
            <v>SANTA ROSA A</v>
          </cell>
        </row>
        <row r="6677">
          <cell r="E6677" t="str">
            <v>SANTA ROSA A</v>
          </cell>
        </row>
        <row r="6678">
          <cell r="E6678" t="str">
            <v>SANTA ROSA A</v>
          </cell>
        </row>
        <row r="6679">
          <cell r="E6679" t="str">
            <v>SANTA ROSA A</v>
          </cell>
        </row>
        <row r="6680">
          <cell r="E6680" t="str">
            <v>SANTA ROSA A</v>
          </cell>
        </row>
        <row r="6681">
          <cell r="E6681" t="str">
            <v>SANTA ROSA A</v>
          </cell>
        </row>
        <row r="6682">
          <cell r="E6682" t="str">
            <v>SANTA ROSA A</v>
          </cell>
        </row>
        <row r="6683">
          <cell r="E6683" t="str">
            <v>SANTA ROSA A</v>
          </cell>
        </row>
        <row r="6684">
          <cell r="E6684" t="str">
            <v>DIXON</v>
          </cell>
        </row>
        <row r="6685">
          <cell r="E6685" t="str">
            <v>SANTA ROSA A</v>
          </cell>
        </row>
        <row r="6686">
          <cell r="E6686" t="str">
            <v>SANTA ROSA A</v>
          </cell>
        </row>
        <row r="6687">
          <cell r="E6687" t="str">
            <v>SANTA ROSA A</v>
          </cell>
        </row>
        <row r="6688">
          <cell r="E6688" t="str">
            <v>SANTA ROSA A</v>
          </cell>
        </row>
        <row r="6689">
          <cell r="E6689" t="str">
            <v>SANTA ROSA A</v>
          </cell>
        </row>
        <row r="6690">
          <cell r="E6690" t="str">
            <v>SANTA ROSA A</v>
          </cell>
        </row>
        <row r="6691">
          <cell r="E6691" t="str">
            <v>SANTA ROSA A</v>
          </cell>
        </row>
        <row r="6692">
          <cell r="E6692" t="str">
            <v>SANTA ROSA A</v>
          </cell>
        </row>
        <row r="6693">
          <cell r="E6693" t="str">
            <v>SANTA ROSA A</v>
          </cell>
        </row>
        <row r="6694">
          <cell r="E6694" t="str">
            <v>SILVERADO</v>
          </cell>
        </row>
        <row r="6695">
          <cell r="E6695" t="str">
            <v>SILVERADO</v>
          </cell>
        </row>
        <row r="6696">
          <cell r="E6696" t="str">
            <v>SILVERADO</v>
          </cell>
        </row>
        <row r="6697">
          <cell r="E6697" t="str">
            <v>SILVERADO</v>
          </cell>
        </row>
        <row r="6698">
          <cell r="E6698" t="str">
            <v>SILVERADO</v>
          </cell>
        </row>
        <row r="6699">
          <cell r="E6699" t="str">
            <v>SILVERADO</v>
          </cell>
        </row>
        <row r="6700">
          <cell r="E6700" t="str">
            <v>SILVERADO</v>
          </cell>
        </row>
        <row r="6701">
          <cell r="E6701" t="str">
            <v>SILVERADO</v>
          </cell>
        </row>
        <row r="6702">
          <cell r="E6702" t="str">
            <v>SILVERADO</v>
          </cell>
        </row>
        <row r="6703">
          <cell r="E6703" t="str">
            <v>SILVERADO</v>
          </cell>
        </row>
        <row r="6704">
          <cell r="E6704" t="str">
            <v>SILVERADO</v>
          </cell>
        </row>
        <row r="6705">
          <cell r="E6705" t="str">
            <v>SILVERADO</v>
          </cell>
        </row>
        <row r="6706">
          <cell r="E6706" t="str">
            <v>SILVERADO</v>
          </cell>
        </row>
        <row r="6707">
          <cell r="E6707" t="str">
            <v>SILVERADO</v>
          </cell>
        </row>
        <row r="6708">
          <cell r="E6708" t="str">
            <v>SILVERADO</v>
          </cell>
        </row>
        <row r="6709">
          <cell r="E6709" t="str">
            <v>SILVERADO</v>
          </cell>
        </row>
        <row r="6710">
          <cell r="E6710" t="str">
            <v>SILVERADO</v>
          </cell>
        </row>
        <row r="6711">
          <cell r="E6711" t="str">
            <v>SILVERADO</v>
          </cell>
        </row>
        <row r="6712">
          <cell r="E6712" t="str">
            <v>SILVERADO</v>
          </cell>
        </row>
        <row r="6713">
          <cell r="E6713" t="str">
            <v>SILVERADO</v>
          </cell>
        </row>
        <row r="6714">
          <cell r="E6714" t="str">
            <v>SKAGGS ISLAND</v>
          </cell>
        </row>
        <row r="6715">
          <cell r="E6715" t="str">
            <v>SKAGGS ISLAND</v>
          </cell>
        </row>
        <row r="6716">
          <cell r="E6716" t="str">
            <v>SONOMA A</v>
          </cell>
        </row>
        <row r="6717">
          <cell r="E6717" t="str">
            <v>SONOMA A</v>
          </cell>
        </row>
        <row r="6718">
          <cell r="E6718" t="str">
            <v>SONOMA A</v>
          </cell>
        </row>
        <row r="6719">
          <cell r="E6719" t="str">
            <v>SONOMA A</v>
          </cell>
        </row>
        <row r="6720">
          <cell r="E6720" t="str">
            <v>SONOMA A</v>
          </cell>
        </row>
        <row r="6721">
          <cell r="E6721" t="str">
            <v>SONOMA A</v>
          </cell>
        </row>
        <row r="6722">
          <cell r="E6722" t="str">
            <v>SONOMA A</v>
          </cell>
        </row>
        <row r="6723">
          <cell r="E6723" t="str">
            <v>SONOMA A</v>
          </cell>
        </row>
        <row r="6724">
          <cell r="E6724" t="str">
            <v>SONOMA A</v>
          </cell>
        </row>
        <row r="6725">
          <cell r="E6725" t="str">
            <v>SONOMA A</v>
          </cell>
        </row>
        <row r="6726">
          <cell r="E6726" t="str">
            <v>SONOMA A</v>
          </cell>
        </row>
        <row r="6727">
          <cell r="E6727" t="str">
            <v>SONOMA A</v>
          </cell>
        </row>
        <row r="6728">
          <cell r="E6728" t="str">
            <v>SONOMA A</v>
          </cell>
        </row>
        <row r="6729">
          <cell r="E6729" t="str">
            <v>SONOMA A</v>
          </cell>
        </row>
        <row r="6730">
          <cell r="E6730" t="str">
            <v>SONOMA A</v>
          </cell>
        </row>
        <row r="6731">
          <cell r="E6731" t="str">
            <v>SONOMA A</v>
          </cell>
        </row>
        <row r="6732">
          <cell r="E6732" t="str">
            <v>SONOMA A</v>
          </cell>
        </row>
        <row r="6733">
          <cell r="E6733" t="str">
            <v>SONOMA A</v>
          </cell>
        </row>
        <row r="6734">
          <cell r="E6734" t="str">
            <v>SONOMA A</v>
          </cell>
        </row>
        <row r="6735">
          <cell r="E6735" t="str">
            <v>SONOMA A</v>
          </cell>
        </row>
        <row r="6736">
          <cell r="E6736" t="str">
            <v>SONOMA A</v>
          </cell>
        </row>
        <row r="6737">
          <cell r="E6737" t="str">
            <v>SONOMA A</v>
          </cell>
        </row>
        <row r="6738">
          <cell r="E6738" t="str">
            <v>SONOMA A</v>
          </cell>
        </row>
        <row r="6739">
          <cell r="E6739" t="str">
            <v>SONOMA A</v>
          </cell>
        </row>
        <row r="6740">
          <cell r="E6740" t="str">
            <v>SONOMA A</v>
          </cell>
        </row>
        <row r="6741">
          <cell r="E6741" t="str">
            <v>SONOMA A</v>
          </cell>
        </row>
        <row r="6742">
          <cell r="E6742" t="str">
            <v>SONOMA A</v>
          </cell>
        </row>
        <row r="6743">
          <cell r="E6743" t="str">
            <v>SONOMA A</v>
          </cell>
        </row>
        <row r="6744">
          <cell r="E6744" t="str">
            <v>SONOMA A</v>
          </cell>
        </row>
        <row r="6745">
          <cell r="E6745" t="str">
            <v>LAKEVILLE</v>
          </cell>
        </row>
        <row r="6746">
          <cell r="E6746" t="str">
            <v>LAKEVILLE</v>
          </cell>
        </row>
        <row r="6747">
          <cell r="E6747" t="str">
            <v>LAKEVILLE</v>
          </cell>
        </row>
        <row r="6748">
          <cell r="E6748" t="str">
            <v>LAKEVILLE</v>
          </cell>
        </row>
        <row r="6749">
          <cell r="E6749" t="str">
            <v>LAKEVILLE</v>
          </cell>
        </row>
        <row r="6750">
          <cell r="E6750" t="str">
            <v>LAKEVILLE</v>
          </cell>
        </row>
        <row r="6751">
          <cell r="E6751" t="str">
            <v>LAKEVILLE</v>
          </cell>
        </row>
        <row r="6752">
          <cell r="E6752" t="str">
            <v>LAKEVILLE</v>
          </cell>
        </row>
        <row r="6753">
          <cell r="E6753" t="str">
            <v>LAKEVILLE</v>
          </cell>
        </row>
        <row r="6754">
          <cell r="E6754" t="str">
            <v>LAKEVILLE</v>
          </cell>
        </row>
        <row r="6755">
          <cell r="E6755" t="str">
            <v>LAKEVILLE</v>
          </cell>
        </row>
        <row r="6756">
          <cell r="E6756" t="str">
            <v>LAKEVILLE</v>
          </cell>
        </row>
        <row r="6757">
          <cell r="E6757" t="str">
            <v>LAKEVILLE</v>
          </cell>
        </row>
        <row r="6758">
          <cell r="E6758" t="str">
            <v>SAN BRUNO</v>
          </cell>
        </row>
        <row r="6759">
          <cell r="E6759" t="str">
            <v>SAN BRUNO</v>
          </cell>
        </row>
        <row r="6760">
          <cell r="E6760" t="str">
            <v>SAN BRUNO</v>
          </cell>
        </row>
        <row r="6761">
          <cell r="E6761" t="str">
            <v>SAN BRUNO</v>
          </cell>
        </row>
        <row r="6762">
          <cell r="E6762" t="str">
            <v>SAN BRUNO</v>
          </cell>
        </row>
        <row r="6763">
          <cell r="E6763" t="str">
            <v>SAN BRUNO</v>
          </cell>
        </row>
        <row r="6764">
          <cell r="E6764" t="str">
            <v>HALF MOON BAY</v>
          </cell>
        </row>
        <row r="6765">
          <cell r="E6765" t="str">
            <v>HALF MOON BAY</v>
          </cell>
        </row>
        <row r="6766">
          <cell r="E6766" t="str">
            <v>DIXON</v>
          </cell>
        </row>
        <row r="6767">
          <cell r="E6767" t="str">
            <v>OAKLAND D</v>
          </cell>
        </row>
        <row r="6768">
          <cell r="E6768" t="str">
            <v>TEJON</v>
          </cell>
        </row>
        <row r="6769">
          <cell r="E6769" t="str">
            <v>TEJON</v>
          </cell>
        </row>
        <row r="6770">
          <cell r="E6770" t="str">
            <v>TEJON</v>
          </cell>
        </row>
        <row r="6771">
          <cell r="E6771" t="str">
            <v>TEJON</v>
          </cell>
        </row>
        <row r="6772">
          <cell r="E6772" t="str">
            <v>TEJON</v>
          </cell>
        </row>
        <row r="6773">
          <cell r="E6773" t="str">
            <v>TEJON</v>
          </cell>
        </row>
        <row r="6774">
          <cell r="E6774" t="str">
            <v>TEJON</v>
          </cell>
        </row>
        <row r="6775">
          <cell r="E6775" t="str">
            <v>TEJON</v>
          </cell>
        </row>
        <row r="6776">
          <cell r="E6776" t="str">
            <v>TEJON</v>
          </cell>
        </row>
        <row r="6777">
          <cell r="E6777" t="str">
            <v>TEJON</v>
          </cell>
        </row>
        <row r="6778">
          <cell r="E6778" t="str">
            <v>TEJON</v>
          </cell>
        </row>
        <row r="6779">
          <cell r="E6779" t="str">
            <v>STAFFORD</v>
          </cell>
        </row>
        <row r="6780">
          <cell r="E6780" t="str">
            <v>STAFFORD</v>
          </cell>
        </row>
        <row r="6781">
          <cell r="E6781" t="str">
            <v>STAFFORD</v>
          </cell>
        </row>
        <row r="6782">
          <cell r="E6782" t="str">
            <v>STAFFORD</v>
          </cell>
        </row>
        <row r="6783">
          <cell r="E6783" t="str">
            <v>STAFFORD</v>
          </cell>
        </row>
        <row r="6784">
          <cell r="E6784" t="str">
            <v>STAFFORD</v>
          </cell>
        </row>
        <row r="6785">
          <cell r="E6785" t="str">
            <v>STAFFORD</v>
          </cell>
        </row>
        <row r="6786">
          <cell r="E6786" t="str">
            <v>STAFFORD</v>
          </cell>
        </row>
        <row r="6787">
          <cell r="E6787" t="str">
            <v>STAFFORD</v>
          </cell>
        </row>
        <row r="6788">
          <cell r="E6788" t="str">
            <v>DALY CITY</v>
          </cell>
        </row>
        <row r="6789">
          <cell r="E6789" t="str">
            <v>SMYRNA</v>
          </cell>
        </row>
        <row r="6790">
          <cell r="E6790" t="str">
            <v>SMYRNA</v>
          </cell>
        </row>
        <row r="6791">
          <cell r="E6791" t="str">
            <v>SMYRNA</v>
          </cell>
        </row>
        <row r="6792">
          <cell r="E6792" t="str">
            <v>SMYRNA</v>
          </cell>
        </row>
        <row r="6793">
          <cell r="E6793" t="str">
            <v>SMYRNA</v>
          </cell>
        </row>
        <row r="6794">
          <cell r="E6794" t="str">
            <v>SMYRNA</v>
          </cell>
        </row>
        <row r="6795">
          <cell r="E6795" t="str">
            <v>SMYRNA</v>
          </cell>
        </row>
        <row r="6796">
          <cell r="E6796" t="str">
            <v>SMYRNA</v>
          </cell>
        </row>
        <row r="6797">
          <cell r="E6797" t="str">
            <v>SMYRNA</v>
          </cell>
        </row>
        <row r="6798">
          <cell r="E6798" t="str">
            <v>SMYRNA</v>
          </cell>
        </row>
        <row r="6799">
          <cell r="E6799" t="str">
            <v>SMYRNA</v>
          </cell>
        </row>
        <row r="6800">
          <cell r="E6800" t="str">
            <v>SMYRNA</v>
          </cell>
        </row>
        <row r="6801">
          <cell r="E6801" t="str">
            <v>SMYRNA</v>
          </cell>
        </row>
        <row r="6802">
          <cell r="E6802" t="str">
            <v>SMYRNA</v>
          </cell>
        </row>
        <row r="6803">
          <cell r="E6803" t="str">
            <v>TOCALOMA</v>
          </cell>
        </row>
        <row r="6804">
          <cell r="E6804" t="str">
            <v>VALLEJO C</v>
          </cell>
        </row>
        <row r="6805">
          <cell r="E6805" t="str">
            <v>VALLEJO C</v>
          </cell>
        </row>
        <row r="6806">
          <cell r="E6806" t="str">
            <v>VALLEJO C</v>
          </cell>
        </row>
        <row r="6807">
          <cell r="E6807" t="str">
            <v>VALLEJO C</v>
          </cell>
        </row>
        <row r="6808">
          <cell r="E6808" t="str">
            <v>MONTE RIO</v>
          </cell>
        </row>
        <row r="6809">
          <cell r="E6809" t="str">
            <v>MONTE RIO</v>
          </cell>
        </row>
        <row r="6810">
          <cell r="E6810" t="str">
            <v>MONTE RIO</v>
          </cell>
        </row>
        <row r="6811">
          <cell r="E6811" t="str">
            <v>WOODACRE</v>
          </cell>
        </row>
        <row r="6812">
          <cell r="E6812" t="str">
            <v>WOODACRE</v>
          </cell>
        </row>
        <row r="6813">
          <cell r="E6813" t="str">
            <v>WOODACRE</v>
          </cell>
        </row>
        <row r="6814">
          <cell r="E6814" t="str">
            <v>WOODACRE</v>
          </cell>
        </row>
        <row r="6815">
          <cell r="E6815" t="str">
            <v>WOODACRE</v>
          </cell>
        </row>
        <row r="6816">
          <cell r="E6816" t="str">
            <v>WOODACRE</v>
          </cell>
        </row>
        <row r="6817">
          <cell r="E6817" t="str">
            <v>WOODACRE</v>
          </cell>
        </row>
        <row r="6818">
          <cell r="E6818" t="str">
            <v>WOODACRE</v>
          </cell>
        </row>
        <row r="6819">
          <cell r="E6819" t="str">
            <v>WOODACRE</v>
          </cell>
        </row>
        <row r="6820">
          <cell r="E6820" t="str">
            <v>WOODACRE</v>
          </cell>
        </row>
        <row r="6821">
          <cell r="E6821" t="str">
            <v>WOODACRE</v>
          </cell>
        </row>
        <row r="6822">
          <cell r="E6822" t="str">
            <v>TEJON</v>
          </cell>
        </row>
        <row r="6823">
          <cell r="E6823" t="str">
            <v>TEJON</v>
          </cell>
        </row>
        <row r="6824">
          <cell r="E6824" t="str">
            <v>TEJON</v>
          </cell>
        </row>
        <row r="6825">
          <cell r="E6825" t="str">
            <v>CONTRA COSTA</v>
          </cell>
        </row>
        <row r="6826">
          <cell r="E6826" t="str">
            <v>CONTRA COSTA</v>
          </cell>
        </row>
        <row r="6827">
          <cell r="E6827" t="str">
            <v>CONTRA COSTA</v>
          </cell>
        </row>
        <row r="6828">
          <cell r="E6828" t="str">
            <v>CONTRA COSTA</v>
          </cell>
        </row>
        <row r="6829">
          <cell r="E6829" t="str">
            <v>CONTRA COSTA</v>
          </cell>
        </row>
        <row r="6830">
          <cell r="E6830" t="str">
            <v>CONTRA COSTA</v>
          </cell>
        </row>
        <row r="6831">
          <cell r="E6831" t="str">
            <v>CONTRA COSTA</v>
          </cell>
        </row>
        <row r="6832">
          <cell r="E6832" t="str">
            <v>CONTRA COSTA</v>
          </cell>
        </row>
        <row r="6833">
          <cell r="E6833" t="str">
            <v>CONTRA COSTA</v>
          </cell>
        </row>
        <row r="6834">
          <cell r="E6834" t="str">
            <v>CONTRA COSTA</v>
          </cell>
        </row>
        <row r="6835">
          <cell r="E6835" t="str">
            <v>CONTRA COSTA</v>
          </cell>
        </row>
        <row r="6836">
          <cell r="E6836" t="str">
            <v>CONTRA COSTA</v>
          </cell>
        </row>
        <row r="6837">
          <cell r="E6837" t="str">
            <v>CONTRA COSTA</v>
          </cell>
        </row>
        <row r="6838">
          <cell r="E6838" t="str">
            <v>CONTRA COSTA</v>
          </cell>
        </row>
        <row r="6839">
          <cell r="E6839" t="str">
            <v>CONTRA COSTA</v>
          </cell>
        </row>
        <row r="6840">
          <cell r="E6840" t="str">
            <v>CONTRA COSTA</v>
          </cell>
        </row>
        <row r="6841">
          <cell r="E6841" t="str">
            <v>CONTRA COSTA</v>
          </cell>
        </row>
        <row r="6842">
          <cell r="E6842" t="str">
            <v>CONTRA COSTA</v>
          </cell>
        </row>
        <row r="6843">
          <cell r="E6843" t="str">
            <v>CONTRA COSTA</v>
          </cell>
        </row>
        <row r="6844">
          <cell r="E6844" t="str">
            <v>CONTRA COSTA</v>
          </cell>
        </row>
        <row r="6845">
          <cell r="E6845" t="str">
            <v>CONTRA COSTA</v>
          </cell>
        </row>
        <row r="6846">
          <cell r="E6846" t="str">
            <v>CONTRA COSTA</v>
          </cell>
        </row>
        <row r="6847">
          <cell r="E6847" t="str">
            <v>CONTRA COSTA</v>
          </cell>
        </row>
        <row r="6848">
          <cell r="E6848" t="str">
            <v>CONTRA COSTA</v>
          </cell>
        </row>
        <row r="6849">
          <cell r="E6849" t="str">
            <v>CONTRA COSTA</v>
          </cell>
        </row>
        <row r="6850">
          <cell r="E6850" t="str">
            <v>CONTRA COSTA</v>
          </cell>
        </row>
        <row r="6851">
          <cell r="E6851" t="str">
            <v>CONTRA COSTA</v>
          </cell>
        </row>
        <row r="6852">
          <cell r="E6852" t="str">
            <v>CONTRA COSTA</v>
          </cell>
        </row>
        <row r="6853">
          <cell r="E6853" t="str">
            <v>CONTRA COSTA</v>
          </cell>
        </row>
        <row r="6854">
          <cell r="E6854" t="str">
            <v>CONTRA COSTA</v>
          </cell>
        </row>
        <row r="6855">
          <cell r="E6855" t="str">
            <v>CONTRA COSTA</v>
          </cell>
        </row>
        <row r="6856">
          <cell r="E6856" t="str">
            <v>CONTRA COSTA</v>
          </cell>
        </row>
        <row r="6857">
          <cell r="E6857" t="str">
            <v>CONTRA COSTA</v>
          </cell>
        </row>
        <row r="6858">
          <cell r="E6858" t="str">
            <v>CONTRA COSTA</v>
          </cell>
        </row>
        <row r="6859">
          <cell r="E6859" t="str">
            <v>CONTRA COSTA</v>
          </cell>
        </row>
        <row r="6860">
          <cell r="E6860" t="str">
            <v>CONTRA COSTA</v>
          </cell>
        </row>
        <row r="6861">
          <cell r="E6861" t="str">
            <v>CONTRA COSTA</v>
          </cell>
        </row>
        <row r="6862">
          <cell r="E6862" t="str">
            <v>CONTRA COSTA</v>
          </cell>
        </row>
        <row r="6863">
          <cell r="E6863" t="str">
            <v>CONTRA COSTA</v>
          </cell>
        </row>
        <row r="6864">
          <cell r="E6864" t="str">
            <v>CONTRA COSTA</v>
          </cell>
        </row>
        <row r="6865">
          <cell r="E6865" t="str">
            <v>CONTRA COSTA</v>
          </cell>
        </row>
        <row r="6866">
          <cell r="E6866" t="str">
            <v>CONTRA COSTA</v>
          </cell>
        </row>
        <row r="6867">
          <cell r="E6867" t="str">
            <v>CONTRA COSTA</v>
          </cell>
        </row>
        <row r="6868">
          <cell r="E6868" t="str">
            <v>CONTRA COSTA</v>
          </cell>
        </row>
        <row r="6869">
          <cell r="E6869" t="str">
            <v>CONTRA COSTA</v>
          </cell>
        </row>
        <row r="6870">
          <cell r="E6870" t="str">
            <v>CONTRA COSTA</v>
          </cell>
        </row>
        <row r="6871">
          <cell r="E6871" t="str">
            <v>CONTRA COSTA</v>
          </cell>
        </row>
        <row r="6872">
          <cell r="E6872" t="str">
            <v>CONTRA COSTA</v>
          </cell>
        </row>
        <row r="6873">
          <cell r="E6873" t="str">
            <v>CONTRA COSTA</v>
          </cell>
        </row>
        <row r="6874">
          <cell r="E6874" t="str">
            <v>CONTRA COSTA</v>
          </cell>
        </row>
        <row r="6875">
          <cell r="E6875" t="str">
            <v>CONTRA COSTA</v>
          </cell>
        </row>
        <row r="6876">
          <cell r="E6876" t="str">
            <v>CONTRA COSTA</v>
          </cell>
        </row>
        <row r="6877">
          <cell r="E6877" t="str">
            <v>EAST PORTAL</v>
          </cell>
        </row>
        <row r="6878">
          <cell r="E6878" t="str">
            <v>EAST PORTAL</v>
          </cell>
        </row>
        <row r="6879">
          <cell r="E6879" t="str">
            <v>EAST PORTAL</v>
          </cell>
        </row>
        <row r="6880">
          <cell r="E6880" t="str">
            <v>EAST PORTAL</v>
          </cell>
        </row>
        <row r="6881">
          <cell r="E6881" t="str">
            <v>IMHOFF</v>
          </cell>
        </row>
        <row r="6882">
          <cell r="E6882" t="str">
            <v>IMHOFF</v>
          </cell>
        </row>
        <row r="6883">
          <cell r="E6883" t="str">
            <v>KIRKER</v>
          </cell>
        </row>
        <row r="6884">
          <cell r="E6884" t="str">
            <v>KIRKER</v>
          </cell>
        </row>
        <row r="6885">
          <cell r="E6885" t="str">
            <v>KIRKER</v>
          </cell>
        </row>
        <row r="6886">
          <cell r="E6886" t="str">
            <v>KIRKER</v>
          </cell>
        </row>
        <row r="6887">
          <cell r="E6887" t="str">
            <v>KIRKER</v>
          </cell>
        </row>
        <row r="6888">
          <cell r="E6888" t="str">
            <v>KIRKER</v>
          </cell>
        </row>
        <row r="6889">
          <cell r="E6889" t="str">
            <v>KIRKER</v>
          </cell>
        </row>
        <row r="6890">
          <cell r="E6890" t="str">
            <v>KIRKER</v>
          </cell>
        </row>
        <row r="6891">
          <cell r="E6891" t="str">
            <v>KIRKER</v>
          </cell>
        </row>
        <row r="6892">
          <cell r="E6892" t="str">
            <v>KIRKER</v>
          </cell>
        </row>
        <row r="6893">
          <cell r="E6893" t="str">
            <v>KIRKER</v>
          </cell>
        </row>
        <row r="6894">
          <cell r="E6894" t="str">
            <v>KIRKER</v>
          </cell>
        </row>
        <row r="6895">
          <cell r="E6895" t="str">
            <v>KIRKER</v>
          </cell>
        </row>
        <row r="6896">
          <cell r="E6896" t="str">
            <v>KIRKER</v>
          </cell>
        </row>
        <row r="6897">
          <cell r="E6897" t="str">
            <v>KIRKER</v>
          </cell>
        </row>
        <row r="6898">
          <cell r="E6898" t="str">
            <v>KIRKER</v>
          </cell>
        </row>
        <row r="6899">
          <cell r="E6899" t="str">
            <v>KIRKER</v>
          </cell>
        </row>
        <row r="6900">
          <cell r="E6900" t="str">
            <v>KIRKER</v>
          </cell>
        </row>
        <row r="6901">
          <cell r="E6901" t="str">
            <v>KIRKER</v>
          </cell>
        </row>
        <row r="6902">
          <cell r="E6902" t="str">
            <v>KIRKER</v>
          </cell>
        </row>
        <row r="6903">
          <cell r="E6903" t="str">
            <v>KIRKER</v>
          </cell>
        </row>
        <row r="6904">
          <cell r="E6904" t="str">
            <v>KIRKER</v>
          </cell>
        </row>
        <row r="6905">
          <cell r="E6905" t="str">
            <v>KIRKER</v>
          </cell>
        </row>
        <row r="6906">
          <cell r="E6906" t="str">
            <v>KIRKER</v>
          </cell>
        </row>
        <row r="6907">
          <cell r="E6907" t="str">
            <v>KIRKER</v>
          </cell>
        </row>
        <row r="6908">
          <cell r="E6908" t="str">
            <v>KIRKER</v>
          </cell>
        </row>
        <row r="6909">
          <cell r="E6909" t="str">
            <v>KIRKER</v>
          </cell>
        </row>
        <row r="6910">
          <cell r="E6910" t="str">
            <v>KIRKER</v>
          </cell>
        </row>
        <row r="6911">
          <cell r="E6911" t="str">
            <v>KIRKER</v>
          </cell>
        </row>
        <row r="6912">
          <cell r="E6912" t="str">
            <v>KIRKER</v>
          </cell>
        </row>
        <row r="6913">
          <cell r="E6913" t="str">
            <v>KIRKER</v>
          </cell>
        </row>
        <row r="6914">
          <cell r="E6914" t="str">
            <v>LAKEWOOD</v>
          </cell>
        </row>
        <row r="6915">
          <cell r="E6915" t="str">
            <v>LAKEWOOD</v>
          </cell>
        </row>
        <row r="6916">
          <cell r="E6916" t="str">
            <v>LAKEWOOD</v>
          </cell>
        </row>
        <row r="6917">
          <cell r="E6917" t="str">
            <v>LAKEWOOD</v>
          </cell>
        </row>
        <row r="6918">
          <cell r="E6918" t="str">
            <v>LAKEWOOD</v>
          </cell>
        </row>
        <row r="6919">
          <cell r="E6919" t="str">
            <v>LAKEWOOD</v>
          </cell>
        </row>
        <row r="6920">
          <cell r="E6920" t="str">
            <v>LAKEWOOD</v>
          </cell>
        </row>
        <row r="6921">
          <cell r="E6921" t="str">
            <v>MIDWAY</v>
          </cell>
        </row>
        <row r="6922">
          <cell r="E6922" t="str">
            <v>MIDWAY</v>
          </cell>
        </row>
        <row r="6923">
          <cell r="E6923" t="str">
            <v>MIDWAY</v>
          </cell>
        </row>
        <row r="6924">
          <cell r="E6924" t="str">
            <v>MIDWAY</v>
          </cell>
        </row>
        <row r="6925">
          <cell r="E6925" t="str">
            <v>MIDWAY</v>
          </cell>
        </row>
        <row r="6926">
          <cell r="E6926" t="str">
            <v>MIDWAY</v>
          </cell>
        </row>
        <row r="6927">
          <cell r="E6927" t="str">
            <v>MIDWAY</v>
          </cell>
        </row>
        <row r="6928">
          <cell r="E6928" t="str">
            <v>MIDWAY</v>
          </cell>
        </row>
        <row r="6929">
          <cell r="E6929" t="str">
            <v>MIDWAY</v>
          </cell>
        </row>
        <row r="6930">
          <cell r="E6930" t="str">
            <v>MIDWAY</v>
          </cell>
        </row>
        <row r="6931">
          <cell r="E6931" t="str">
            <v>MIDWAY</v>
          </cell>
        </row>
        <row r="6932">
          <cell r="E6932" t="str">
            <v>MIDWAY</v>
          </cell>
        </row>
        <row r="6933">
          <cell r="E6933" t="str">
            <v>MIDWAY</v>
          </cell>
        </row>
        <row r="6934">
          <cell r="E6934" t="str">
            <v>SCHINDLER</v>
          </cell>
        </row>
        <row r="6935">
          <cell r="E6935" t="str">
            <v>SCHINDLER</v>
          </cell>
        </row>
        <row r="6936">
          <cell r="E6936" t="str">
            <v>LAKEWOOD</v>
          </cell>
        </row>
        <row r="6937">
          <cell r="E6937" t="str">
            <v>LAKEWOOD</v>
          </cell>
        </row>
        <row r="6938">
          <cell r="E6938" t="str">
            <v>LAKEWOOD</v>
          </cell>
        </row>
        <row r="6939">
          <cell r="E6939" t="str">
            <v>LAKEWOOD</v>
          </cell>
        </row>
        <row r="6940">
          <cell r="E6940" t="str">
            <v>LAKEWOOD</v>
          </cell>
        </row>
        <row r="6941">
          <cell r="E6941" t="str">
            <v>LAKEWOOD</v>
          </cell>
        </row>
        <row r="6942">
          <cell r="E6942" t="str">
            <v>LAKEWOOD</v>
          </cell>
        </row>
        <row r="6943">
          <cell r="E6943" t="str">
            <v>LAKEWOOD</v>
          </cell>
        </row>
        <row r="6944">
          <cell r="E6944" t="str">
            <v>LAKEWOOD</v>
          </cell>
        </row>
        <row r="6945">
          <cell r="E6945" t="str">
            <v>LAKEWOOD</v>
          </cell>
        </row>
        <row r="6946">
          <cell r="E6946" t="str">
            <v>LAKEWOOD</v>
          </cell>
        </row>
        <row r="6947">
          <cell r="E6947" t="str">
            <v>LAKEWOOD</v>
          </cell>
        </row>
        <row r="6948">
          <cell r="E6948" t="str">
            <v>LAKEWOOD</v>
          </cell>
        </row>
        <row r="6949">
          <cell r="E6949" t="str">
            <v>LAKEWOOD</v>
          </cell>
        </row>
        <row r="6950">
          <cell r="E6950" t="str">
            <v>LAKEWOOD</v>
          </cell>
        </row>
        <row r="6951">
          <cell r="E6951" t="str">
            <v>LAKEWOOD</v>
          </cell>
        </row>
        <row r="6952">
          <cell r="E6952" t="str">
            <v>LAKEWOOD</v>
          </cell>
        </row>
        <row r="6953">
          <cell r="E6953" t="str">
            <v>LAKEWOOD</v>
          </cell>
        </row>
        <row r="6954">
          <cell r="E6954" t="str">
            <v>LAKEWOOD</v>
          </cell>
        </row>
        <row r="6955">
          <cell r="E6955" t="str">
            <v>LAKEWOOD</v>
          </cell>
        </row>
        <row r="6956">
          <cell r="E6956" t="str">
            <v>LAKEWOOD</v>
          </cell>
        </row>
        <row r="6957">
          <cell r="E6957" t="str">
            <v>LAKEWOOD</v>
          </cell>
        </row>
        <row r="6958">
          <cell r="E6958" t="str">
            <v>LAKEWOOD</v>
          </cell>
        </row>
        <row r="6959">
          <cell r="E6959" t="str">
            <v>LAKEWOOD</v>
          </cell>
        </row>
        <row r="6960">
          <cell r="E6960" t="str">
            <v>LAKEWOOD</v>
          </cell>
        </row>
        <row r="6961">
          <cell r="E6961" t="str">
            <v>LAKEWOOD</v>
          </cell>
        </row>
        <row r="6962">
          <cell r="E6962" t="str">
            <v>LAKEWOOD</v>
          </cell>
        </row>
        <row r="6963">
          <cell r="E6963" t="str">
            <v>LAKEWOOD</v>
          </cell>
        </row>
        <row r="6964">
          <cell r="E6964" t="str">
            <v>LAKEWOOD</v>
          </cell>
        </row>
        <row r="6965">
          <cell r="E6965" t="str">
            <v>LAKEWOOD</v>
          </cell>
        </row>
        <row r="6966">
          <cell r="E6966" t="str">
            <v>LAKEWOOD</v>
          </cell>
        </row>
        <row r="6967">
          <cell r="E6967" t="str">
            <v>LAKEWOOD</v>
          </cell>
        </row>
        <row r="6968">
          <cell r="E6968" t="str">
            <v>LAKEWOOD</v>
          </cell>
        </row>
        <row r="6969">
          <cell r="E6969" t="str">
            <v>TEJON</v>
          </cell>
        </row>
        <row r="6970">
          <cell r="E6970" t="str">
            <v>LAKEWOOD</v>
          </cell>
        </row>
        <row r="6971">
          <cell r="E6971" t="str">
            <v>LAKEWOOD</v>
          </cell>
        </row>
        <row r="6972">
          <cell r="E6972" t="str">
            <v>LAKEWOOD</v>
          </cell>
        </row>
        <row r="6973">
          <cell r="E6973" t="str">
            <v>LAKEWOOD</v>
          </cell>
        </row>
        <row r="6974">
          <cell r="E6974" t="str">
            <v>LAKEWOOD</v>
          </cell>
        </row>
        <row r="6975">
          <cell r="E6975" t="str">
            <v>LAKEWOOD</v>
          </cell>
        </row>
        <row r="6976">
          <cell r="E6976" t="str">
            <v>LAKEWOOD</v>
          </cell>
        </row>
        <row r="6977">
          <cell r="E6977" t="str">
            <v>LAKEWOOD</v>
          </cell>
        </row>
        <row r="6978">
          <cell r="E6978" t="str">
            <v>LAKEWOOD</v>
          </cell>
        </row>
        <row r="6979">
          <cell r="E6979" t="str">
            <v>LAKEWOOD</v>
          </cell>
        </row>
        <row r="6980">
          <cell r="E6980" t="str">
            <v>LAKEWOOD</v>
          </cell>
        </row>
        <row r="6981">
          <cell r="E6981" t="str">
            <v>LAKEWOOD</v>
          </cell>
        </row>
        <row r="6982">
          <cell r="E6982" t="str">
            <v>LAKEWOOD</v>
          </cell>
        </row>
        <row r="6983">
          <cell r="E6983" t="str">
            <v>LAKEWOOD</v>
          </cell>
        </row>
        <row r="6984">
          <cell r="E6984" t="str">
            <v>HALF MOON BAY</v>
          </cell>
        </row>
        <row r="6985">
          <cell r="E6985" t="str">
            <v>HALF MOON BAY</v>
          </cell>
        </row>
        <row r="6986">
          <cell r="E6986" t="str">
            <v>HALF MOON BAY</v>
          </cell>
        </row>
        <row r="6987">
          <cell r="E6987" t="str">
            <v>FAIRVIEW</v>
          </cell>
        </row>
        <row r="6988">
          <cell r="E6988" t="str">
            <v>FAIRVIEW</v>
          </cell>
        </row>
        <row r="6989">
          <cell r="E6989" t="str">
            <v>FAIRVIEW</v>
          </cell>
        </row>
        <row r="6990">
          <cell r="E6990" t="str">
            <v>FAIRVIEW</v>
          </cell>
        </row>
        <row r="6991">
          <cell r="E6991" t="str">
            <v>FAIRVIEW</v>
          </cell>
        </row>
        <row r="6992">
          <cell r="E6992" t="str">
            <v>FAIRVIEW</v>
          </cell>
        </row>
        <row r="6993">
          <cell r="E6993" t="str">
            <v>FAIRVIEW</v>
          </cell>
        </row>
        <row r="6994">
          <cell r="E6994" t="str">
            <v>FAIRVIEW</v>
          </cell>
        </row>
        <row r="6995">
          <cell r="E6995" t="str">
            <v>FAIRVIEW</v>
          </cell>
        </row>
        <row r="6996">
          <cell r="E6996" t="str">
            <v>FAIRVIEW</v>
          </cell>
        </row>
        <row r="6997">
          <cell r="E6997" t="str">
            <v>FAIRVIEW</v>
          </cell>
        </row>
        <row r="6998">
          <cell r="E6998" t="str">
            <v>FAIRVIEW</v>
          </cell>
        </row>
        <row r="6999">
          <cell r="E6999" t="str">
            <v>FAIRVIEW</v>
          </cell>
        </row>
        <row r="7000">
          <cell r="E7000" t="str">
            <v>FAIRVIEW</v>
          </cell>
        </row>
        <row r="7001">
          <cell r="E7001" t="str">
            <v>FAIRVIEW</v>
          </cell>
        </row>
        <row r="7002">
          <cell r="E7002" t="str">
            <v>FAIRVIEW</v>
          </cell>
        </row>
        <row r="7003">
          <cell r="E7003" t="str">
            <v>FAIRVIEW</v>
          </cell>
        </row>
        <row r="7004">
          <cell r="E7004" t="str">
            <v>FAIRVIEW</v>
          </cell>
        </row>
        <row r="7005">
          <cell r="E7005" t="str">
            <v>FAIRVIEW</v>
          </cell>
        </row>
        <row r="7006">
          <cell r="E7006" t="str">
            <v>FAIRVIEW</v>
          </cell>
        </row>
        <row r="7007">
          <cell r="E7007" t="str">
            <v>FAIRVIEW</v>
          </cell>
        </row>
        <row r="7008">
          <cell r="E7008" t="str">
            <v>FAIRVIEW</v>
          </cell>
        </row>
        <row r="7009">
          <cell r="E7009" t="str">
            <v>FAIRVIEW</v>
          </cell>
        </row>
        <row r="7010">
          <cell r="E7010" t="str">
            <v>FAIRVIEW</v>
          </cell>
        </row>
        <row r="7011">
          <cell r="E7011" t="str">
            <v>FAIRVIEW</v>
          </cell>
        </row>
        <row r="7012">
          <cell r="E7012" t="str">
            <v>FAIRVIEW</v>
          </cell>
        </row>
        <row r="7013">
          <cell r="E7013" t="str">
            <v>FAIRVIEW</v>
          </cell>
        </row>
        <row r="7014">
          <cell r="E7014" t="str">
            <v>FAIRVIEW</v>
          </cell>
        </row>
        <row r="7015">
          <cell r="E7015" t="str">
            <v>FAIRVIEW</v>
          </cell>
        </row>
        <row r="7016">
          <cell r="E7016" t="str">
            <v>FAIRVIEW</v>
          </cell>
        </row>
        <row r="7017">
          <cell r="E7017" t="str">
            <v>FAIRVIEW</v>
          </cell>
        </row>
        <row r="7018">
          <cell r="E7018" t="str">
            <v>FAIRVIEW</v>
          </cell>
        </row>
        <row r="7019">
          <cell r="E7019" t="str">
            <v>FAIRVIEW</v>
          </cell>
        </row>
        <row r="7020">
          <cell r="E7020" t="str">
            <v>FAIRVIEW</v>
          </cell>
        </row>
        <row r="7021">
          <cell r="E7021" t="str">
            <v>FAIRVIEW</v>
          </cell>
        </row>
        <row r="7022">
          <cell r="E7022" t="str">
            <v>FAIRVIEW</v>
          </cell>
        </row>
        <row r="7023">
          <cell r="E7023" t="str">
            <v>FAIRVIEW</v>
          </cell>
        </row>
        <row r="7024">
          <cell r="E7024" t="str">
            <v>FAIRVIEW</v>
          </cell>
        </row>
        <row r="7025">
          <cell r="E7025" t="str">
            <v>FAIRVIEW</v>
          </cell>
        </row>
        <row r="7026">
          <cell r="E7026" t="str">
            <v>FAIRVIEW</v>
          </cell>
        </row>
        <row r="7027">
          <cell r="E7027" t="str">
            <v>FAIRVIEW</v>
          </cell>
        </row>
        <row r="7028">
          <cell r="E7028" t="str">
            <v>FAIRVIEW</v>
          </cell>
        </row>
        <row r="7029">
          <cell r="E7029" t="str">
            <v>FAIRVIEW</v>
          </cell>
        </row>
        <row r="7030">
          <cell r="E7030" t="str">
            <v>FRANKLIN</v>
          </cell>
        </row>
        <row r="7031">
          <cell r="E7031" t="str">
            <v>FRANKLIN</v>
          </cell>
        </row>
        <row r="7032">
          <cell r="E7032" t="str">
            <v>FRANKLIN</v>
          </cell>
        </row>
        <row r="7033">
          <cell r="E7033" t="str">
            <v>FRANKLIN</v>
          </cell>
        </row>
        <row r="7034">
          <cell r="E7034" t="str">
            <v>FRANKLIN</v>
          </cell>
        </row>
        <row r="7035">
          <cell r="E7035" t="str">
            <v>FRANKLIN</v>
          </cell>
        </row>
        <row r="7036">
          <cell r="E7036" t="str">
            <v>FRANKLIN</v>
          </cell>
        </row>
        <row r="7037">
          <cell r="E7037" t="str">
            <v>FRANKLIN</v>
          </cell>
        </row>
        <row r="7038">
          <cell r="E7038" t="str">
            <v>FRANKLIN</v>
          </cell>
        </row>
        <row r="7039">
          <cell r="E7039" t="str">
            <v>FRANKLIN</v>
          </cell>
        </row>
        <row r="7040">
          <cell r="E7040" t="str">
            <v>FRANKLIN</v>
          </cell>
        </row>
        <row r="7041">
          <cell r="E7041" t="str">
            <v>FRANKLIN</v>
          </cell>
        </row>
        <row r="7042">
          <cell r="E7042" t="str">
            <v>FRANKLIN</v>
          </cell>
        </row>
        <row r="7043">
          <cell r="E7043" t="str">
            <v>FRANKLIN</v>
          </cell>
        </row>
        <row r="7044">
          <cell r="E7044" t="str">
            <v>FRANKLIN</v>
          </cell>
        </row>
        <row r="7045">
          <cell r="E7045" t="str">
            <v>FRANKLIN</v>
          </cell>
        </row>
        <row r="7046">
          <cell r="E7046" t="str">
            <v>FRANKLIN</v>
          </cell>
        </row>
        <row r="7047">
          <cell r="E7047" t="str">
            <v>FRANKLIN</v>
          </cell>
        </row>
        <row r="7048">
          <cell r="E7048" t="str">
            <v>FRANKLIN</v>
          </cell>
        </row>
        <row r="7049">
          <cell r="E7049" t="str">
            <v>MARSH</v>
          </cell>
        </row>
        <row r="7050">
          <cell r="E7050" t="str">
            <v>MARSH</v>
          </cell>
        </row>
        <row r="7051">
          <cell r="E7051" t="str">
            <v>MARSH</v>
          </cell>
        </row>
        <row r="7052">
          <cell r="E7052" t="str">
            <v>MEADOW LANE</v>
          </cell>
        </row>
        <row r="7053">
          <cell r="E7053" t="str">
            <v>MEADOW LANE</v>
          </cell>
        </row>
        <row r="7054">
          <cell r="E7054" t="str">
            <v>MEADOW LANE</v>
          </cell>
        </row>
        <row r="7055">
          <cell r="E7055" t="str">
            <v>MEADOW LANE</v>
          </cell>
        </row>
        <row r="7056">
          <cell r="E7056" t="str">
            <v>MEADOW LANE</v>
          </cell>
        </row>
        <row r="7057">
          <cell r="E7057" t="str">
            <v>MEADOW LANE</v>
          </cell>
        </row>
        <row r="7058">
          <cell r="E7058" t="str">
            <v>MEADOW LANE</v>
          </cell>
        </row>
        <row r="7059">
          <cell r="E7059" t="str">
            <v>MEADOW LANE</v>
          </cell>
        </row>
        <row r="7060">
          <cell r="E7060" t="str">
            <v>MEADOW LANE</v>
          </cell>
        </row>
        <row r="7061">
          <cell r="E7061" t="str">
            <v>MEADOW LANE</v>
          </cell>
        </row>
        <row r="7062">
          <cell r="E7062" t="str">
            <v>MEADOW LANE</v>
          </cell>
        </row>
        <row r="7063">
          <cell r="E7063" t="str">
            <v>MEADOW LANE</v>
          </cell>
        </row>
        <row r="7064">
          <cell r="E7064" t="str">
            <v>MEADOW LANE</v>
          </cell>
        </row>
        <row r="7065">
          <cell r="E7065" t="str">
            <v>MEADOW LANE</v>
          </cell>
        </row>
        <row r="7066">
          <cell r="E7066" t="str">
            <v>MEADOW LANE</v>
          </cell>
        </row>
        <row r="7067">
          <cell r="E7067" t="str">
            <v>MEADOW LANE</v>
          </cell>
        </row>
        <row r="7068">
          <cell r="E7068" t="str">
            <v>MEADOW LANE</v>
          </cell>
        </row>
        <row r="7069">
          <cell r="E7069" t="str">
            <v>MEADOW LANE</v>
          </cell>
        </row>
        <row r="7070">
          <cell r="E7070" t="str">
            <v>MEADOW LANE</v>
          </cell>
        </row>
        <row r="7071">
          <cell r="E7071" t="str">
            <v>MEADOW LANE</v>
          </cell>
        </row>
        <row r="7072">
          <cell r="E7072" t="str">
            <v>MEADOW LANE</v>
          </cell>
        </row>
        <row r="7073">
          <cell r="E7073" t="str">
            <v>MEADOW LANE</v>
          </cell>
        </row>
        <row r="7074">
          <cell r="E7074" t="str">
            <v>MEADOW LANE</v>
          </cell>
        </row>
        <row r="7075">
          <cell r="E7075" t="str">
            <v>MEADOW LANE</v>
          </cell>
        </row>
        <row r="7076">
          <cell r="E7076" t="str">
            <v>MEADOW LANE</v>
          </cell>
        </row>
        <row r="7077">
          <cell r="E7077" t="str">
            <v>MEADOW LANE</v>
          </cell>
        </row>
        <row r="7078">
          <cell r="E7078" t="str">
            <v>MEADOW LANE</v>
          </cell>
        </row>
        <row r="7079">
          <cell r="E7079" t="str">
            <v>MEADOW LANE</v>
          </cell>
        </row>
        <row r="7080">
          <cell r="E7080" t="str">
            <v>MEADOW LANE</v>
          </cell>
        </row>
        <row r="7081">
          <cell r="E7081" t="str">
            <v>MEADOW LANE</v>
          </cell>
        </row>
        <row r="7082">
          <cell r="E7082" t="str">
            <v>MEADOW LANE</v>
          </cell>
        </row>
        <row r="7083">
          <cell r="E7083" t="str">
            <v>MEADOW LANE</v>
          </cell>
        </row>
        <row r="7084">
          <cell r="E7084" t="str">
            <v>MEADOW LANE</v>
          </cell>
        </row>
        <row r="7085">
          <cell r="E7085" t="str">
            <v>ROSSMOOR</v>
          </cell>
        </row>
        <row r="7086">
          <cell r="E7086" t="str">
            <v>ROSSMOOR</v>
          </cell>
        </row>
        <row r="7087">
          <cell r="E7087" t="str">
            <v>ROSSMOOR</v>
          </cell>
        </row>
        <row r="7088">
          <cell r="E7088" t="str">
            <v>ROSSMOOR</v>
          </cell>
        </row>
        <row r="7089">
          <cell r="E7089" t="str">
            <v>ROSSMOOR</v>
          </cell>
        </row>
        <row r="7090">
          <cell r="E7090" t="str">
            <v>ROSSMOOR</v>
          </cell>
        </row>
        <row r="7091">
          <cell r="E7091" t="str">
            <v>ROSSMOOR</v>
          </cell>
        </row>
        <row r="7092">
          <cell r="E7092" t="str">
            <v>ROSSMOOR</v>
          </cell>
        </row>
        <row r="7093">
          <cell r="E7093" t="str">
            <v>ROSSMOOR</v>
          </cell>
        </row>
        <row r="7094">
          <cell r="E7094" t="str">
            <v>ROSSMOOR</v>
          </cell>
        </row>
        <row r="7095">
          <cell r="E7095" t="str">
            <v>ROSSMOOR</v>
          </cell>
        </row>
        <row r="7096">
          <cell r="E7096" t="str">
            <v>ROSSMOOR</v>
          </cell>
        </row>
        <row r="7097">
          <cell r="E7097" t="str">
            <v>ROSSMOOR</v>
          </cell>
        </row>
        <row r="7098">
          <cell r="E7098" t="str">
            <v>ROSSMOOR</v>
          </cell>
        </row>
        <row r="7099">
          <cell r="E7099" t="str">
            <v>ROSSMOOR</v>
          </cell>
        </row>
        <row r="7100">
          <cell r="E7100" t="str">
            <v>ROSSMOOR</v>
          </cell>
        </row>
        <row r="7101">
          <cell r="E7101" t="str">
            <v>ROSSMOOR</v>
          </cell>
        </row>
        <row r="7102">
          <cell r="E7102" t="str">
            <v>ROSSMOOR</v>
          </cell>
        </row>
        <row r="7103">
          <cell r="E7103" t="str">
            <v>ROSSMOOR</v>
          </cell>
        </row>
        <row r="7104">
          <cell r="E7104" t="str">
            <v>ROSSMOOR</v>
          </cell>
        </row>
        <row r="7105">
          <cell r="E7105" t="str">
            <v>ROSSMOOR</v>
          </cell>
        </row>
        <row r="7106">
          <cell r="E7106" t="str">
            <v>ROSSMOOR</v>
          </cell>
        </row>
        <row r="7107">
          <cell r="E7107" t="str">
            <v>ROSSMOOR</v>
          </cell>
        </row>
        <row r="7108">
          <cell r="E7108" t="str">
            <v>ROSSMOOR</v>
          </cell>
        </row>
        <row r="7109">
          <cell r="E7109" t="str">
            <v>ROSSMOOR</v>
          </cell>
        </row>
        <row r="7110">
          <cell r="E7110" t="str">
            <v>ROSSMOOR</v>
          </cell>
        </row>
        <row r="7111">
          <cell r="E7111" t="str">
            <v>ROSSMOOR</v>
          </cell>
        </row>
        <row r="7112">
          <cell r="E7112" t="str">
            <v>ROSSMOOR</v>
          </cell>
        </row>
        <row r="7113">
          <cell r="E7113" t="str">
            <v>ROSSMOOR</v>
          </cell>
        </row>
        <row r="7114">
          <cell r="E7114" t="str">
            <v>ROSSMOOR</v>
          </cell>
        </row>
        <row r="7115">
          <cell r="E7115" t="str">
            <v>ROSSMOOR</v>
          </cell>
        </row>
        <row r="7116">
          <cell r="E7116" t="str">
            <v>ROSSMOOR</v>
          </cell>
        </row>
        <row r="7117">
          <cell r="E7117" t="str">
            <v>ROSSMOOR</v>
          </cell>
        </row>
        <row r="7118">
          <cell r="E7118" t="str">
            <v>ROSSMOOR</v>
          </cell>
        </row>
        <row r="7119">
          <cell r="E7119" t="str">
            <v>MORAGA</v>
          </cell>
        </row>
        <row r="7120">
          <cell r="E7120" t="str">
            <v>MORAGA</v>
          </cell>
        </row>
        <row r="7121">
          <cell r="E7121" t="str">
            <v>MORAGA</v>
          </cell>
        </row>
        <row r="7122">
          <cell r="E7122" t="str">
            <v>MORAGA</v>
          </cell>
        </row>
        <row r="7123">
          <cell r="E7123" t="str">
            <v>MORAGA</v>
          </cell>
        </row>
        <row r="7124">
          <cell r="E7124" t="str">
            <v>MORAGA</v>
          </cell>
        </row>
        <row r="7125">
          <cell r="E7125" t="str">
            <v>MORAGA</v>
          </cell>
        </row>
        <row r="7126">
          <cell r="E7126" t="str">
            <v>MORAGA</v>
          </cell>
        </row>
        <row r="7127">
          <cell r="E7127" t="str">
            <v>MORAGA</v>
          </cell>
        </row>
        <row r="7128">
          <cell r="E7128" t="str">
            <v>MORAGA</v>
          </cell>
        </row>
        <row r="7129">
          <cell r="E7129" t="str">
            <v>MORAGA</v>
          </cell>
        </row>
        <row r="7130">
          <cell r="E7130" t="str">
            <v>MORAGA</v>
          </cell>
        </row>
        <row r="7131">
          <cell r="E7131" t="str">
            <v>MORAGA</v>
          </cell>
        </row>
        <row r="7132">
          <cell r="E7132" t="str">
            <v>MORAGA</v>
          </cell>
        </row>
        <row r="7133">
          <cell r="E7133" t="str">
            <v>MORAGA</v>
          </cell>
        </row>
        <row r="7134">
          <cell r="E7134" t="str">
            <v>MORAGA</v>
          </cell>
        </row>
        <row r="7135">
          <cell r="E7135" t="str">
            <v>MORAGA</v>
          </cell>
        </row>
        <row r="7136">
          <cell r="E7136" t="str">
            <v>MORAGA</v>
          </cell>
        </row>
        <row r="7137">
          <cell r="E7137" t="str">
            <v>MORAGA</v>
          </cell>
        </row>
        <row r="7138">
          <cell r="E7138" t="str">
            <v>SAN JOSE B</v>
          </cell>
        </row>
        <row r="7139">
          <cell r="E7139" t="str">
            <v>SAN JOSE B</v>
          </cell>
        </row>
        <row r="7140">
          <cell r="E7140" t="e">
            <v>#VALUE!</v>
          </cell>
        </row>
        <row r="7141">
          <cell r="E7141" t="e">
            <v>#VALUE!</v>
          </cell>
        </row>
        <row r="7142">
          <cell r="E7142" t="e">
            <v>#VALUE!</v>
          </cell>
        </row>
        <row r="7143">
          <cell r="E7143" t="e">
            <v>#VALUE!</v>
          </cell>
        </row>
        <row r="7144">
          <cell r="E7144" t="e">
            <v>#VALUE!</v>
          </cell>
        </row>
        <row r="7145">
          <cell r="E7145" t="e">
            <v>#VALUE!</v>
          </cell>
        </row>
        <row r="7146">
          <cell r="E7146" t="e">
            <v>#VALUE!</v>
          </cell>
        </row>
        <row r="7147">
          <cell r="E7147" t="str">
            <v>SALINAS</v>
          </cell>
        </row>
        <row r="7148">
          <cell r="E7148" t="str">
            <v>SALINAS</v>
          </cell>
        </row>
        <row r="7149">
          <cell r="E7149" t="str">
            <v>SALINAS</v>
          </cell>
        </row>
        <row r="7150">
          <cell r="E7150" t="str">
            <v>SALINAS</v>
          </cell>
        </row>
        <row r="7151">
          <cell r="E7151" t="str">
            <v>SALINAS</v>
          </cell>
        </row>
        <row r="7152">
          <cell r="E7152" t="str">
            <v>SALINAS</v>
          </cell>
        </row>
        <row r="7153">
          <cell r="E7153" t="e">
            <v>#VALUE!</v>
          </cell>
        </row>
        <row r="7154">
          <cell r="E7154" t="e">
            <v>#VALUE!</v>
          </cell>
        </row>
        <row r="7155">
          <cell r="E7155" t="str">
            <v>SAN MATEO</v>
          </cell>
        </row>
        <row r="7156">
          <cell r="E7156" t="str">
            <v>SAN BRUNO</v>
          </cell>
        </row>
        <row r="7157">
          <cell r="E7157" t="str">
            <v>SALINAS</v>
          </cell>
        </row>
        <row r="7158">
          <cell r="E7158" t="str">
            <v>SALINAS</v>
          </cell>
        </row>
        <row r="7159">
          <cell r="E7159" t="str">
            <v>SALINAS</v>
          </cell>
        </row>
        <row r="7160">
          <cell r="E7160" t="str">
            <v>SALINAS</v>
          </cell>
        </row>
        <row r="7161">
          <cell r="E7161" t="str">
            <v>SALINAS</v>
          </cell>
        </row>
        <row r="7162">
          <cell r="E7162" t="str">
            <v>SALINAS</v>
          </cell>
        </row>
        <row r="7163">
          <cell r="E7163" t="str">
            <v>DEVILS DEN</v>
          </cell>
        </row>
        <row r="7164">
          <cell r="E7164" t="str">
            <v>DEVILS DEN</v>
          </cell>
        </row>
        <row r="7165">
          <cell r="E7165" t="str">
            <v>DEVILS DEN</v>
          </cell>
        </row>
        <row r="7166">
          <cell r="E7166" t="str">
            <v>DEVILS DEN</v>
          </cell>
        </row>
        <row r="7167">
          <cell r="E7167" t="str">
            <v>DEVILS DEN</v>
          </cell>
        </row>
        <row r="7168">
          <cell r="E7168" t="str">
            <v>DEVILS DEN</v>
          </cell>
        </row>
        <row r="7169">
          <cell r="E7169" t="str">
            <v>DEVILS DEN</v>
          </cell>
        </row>
        <row r="7170">
          <cell r="E7170" t="str">
            <v>DEVILS DEN</v>
          </cell>
        </row>
        <row r="7171">
          <cell r="E7171" t="str">
            <v>DEVILS DEN</v>
          </cell>
        </row>
        <row r="7172">
          <cell r="E7172" t="str">
            <v>DEVILS DEN</v>
          </cell>
        </row>
        <row r="7173">
          <cell r="E7173" t="str">
            <v>DEVILS DEN</v>
          </cell>
        </row>
        <row r="7174">
          <cell r="E7174" t="str">
            <v>OAKLAND D</v>
          </cell>
        </row>
        <row r="7175">
          <cell r="E7175" t="str">
            <v>SAN BRUNO</v>
          </cell>
        </row>
        <row r="7176">
          <cell r="E7176" t="str">
            <v>REDBUD</v>
          </cell>
        </row>
        <row r="7177">
          <cell r="E7177" t="str">
            <v>REDBUD</v>
          </cell>
        </row>
        <row r="7178">
          <cell r="E7178" t="str">
            <v>REDBUD</v>
          </cell>
        </row>
        <row r="7179">
          <cell r="E7179" t="str">
            <v>REDBUD</v>
          </cell>
        </row>
        <row r="7180">
          <cell r="E7180" t="str">
            <v>REDBUD</v>
          </cell>
        </row>
        <row r="7181">
          <cell r="E7181" t="str">
            <v>PAUL SWEET</v>
          </cell>
        </row>
        <row r="7182">
          <cell r="E7182" t="str">
            <v>PAUL SWEET</v>
          </cell>
        </row>
        <row r="7183">
          <cell r="E7183" t="str">
            <v>PAUL SWEET</v>
          </cell>
        </row>
        <row r="7184">
          <cell r="E7184" t="str">
            <v>RIO DELL</v>
          </cell>
        </row>
        <row r="7185">
          <cell r="E7185" t="str">
            <v>RIO DELL</v>
          </cell>
        </row>
        <row r="7186">
          <cell r="E7186" t="str">
            <v>RIO DELL</v>
          </cell>
        </row>
        <row r="7187">
          <cell r="E7187" t="str">
            <v>EL PATIO</v>
          </cell>
        </row>
        <row r="7188">
          <cell r="E7188" t="str">
            <v>EL PATIO</v>
          </cell>
        </row>
        <row r="7189">
          <cell r="E7189" t="str">
            <v>EL PATIO</v>
          </cell>
        </row>
        <row r="7190">
          <cell r="E7190" t="str">
            <v>EL PATIO</v>
          </cell>
        </row>
        <row r="7191">
          <cell r="E7191" t="str">
            <v>EL PATIO</v>
          </cell>
        </row>
        <row r="7192">
          <cell r="E7192" t="str">
            <v>EL PATIO</v>
          </cell>
        </row>
        <row r="7193">
          <cell r="E7193" t="str">
            <v>EL PATIO</v>
          </cell>
        </row>
        <row r="7194">
          <cell r="E7194" t="str">
            <v>EL PATIO</v>
          </cell>
        </row>
        <row r="7195">
          <cell r="E7195" t="str">
            <v>EL PATIO</v>
          </cell>
        </row>
        <row r="7196">
          <cell r="E7196" t="str">
            <v>EL PATIO</v>
          </cell>
        </row>
        <row r="7197">
          <cell r="E7197" t="str">
            <v>EL PATIO</v>
          </cell>
        </row>
        <row r="7198">
          <cell r="E7198" t="str">
            <v>EL PATIO</v>
          </cell>
        </row>
        <row r="7199">
          <cell r="E7199" t="str">
            <v>EL PATIO</v>
          </cell>
        </row>
        <row r="7200">
          <cell r="E7200" t="str">
            <v>EL PATIO</v>
          </cell>
        </row>
        <row r="7201">
          <cell r="E7201" t="str">
            <v>EL PATIO</v>
          </cell>
        </row>
        <row r="7202">
          <cell r="E7202" t="str">
            <v>EL PATIO</v>
          </cell>
        </row>
        <row r="7203">
          <cell r="E7203" t="str">
            <v>EL PATIO</v>
          </cell>
        </row>
        <row r="7204">
          <cell r="E7204" t="str">
            <v>EL PATIO</v>
          </cell>
        </row>
        <row r="7205">
          <cell r="E7205" t="str">
            <v>EL PATIO</v>
          </cell>
        </row>
        <row r="7206">
          <cell r="E7206" t="str">
            <v>EL PATIO</v>
          </cell>
        </row>
        <row r="7207">
          <cell r="E7207" t="str">
            <v>RIO DELL</v>
          </cell>
        </row>
        <row r="7208">
          <cell r="E7208" t="str">
            <v>RIO DELL</v>
          </cell>
        </row>
        <row r="7209">
          <cell r="E7209" t="str">
            <v>RIO DELL</v>
          </cell>
        </row>
        <row r="7210">
          <cell r="E7210" t="str">
            <v>MEADOW LANE</v>
          </cell>
        </row>
        <row r="7211">
          <cell r="E7211" t="str">
            <v>MEADOW LANE</v>
          </cell>
        </row>
        <row r="7212">
          <cell r="E7212" t="str">
            <v>WOODCHUCK</v>
          </cell>
        </row>
        <row r="7213">
          <cell r="E7213" t="str">
            <v>JARVIS</v>
          </cell>
        </row>
        <row r="7214">
          <cell r="E7214" t="str">
            <v>JARVIS</v>
          </cell>
        </row>
        <row r="7215">
          <cell r="E7215" t="str">
            <v>JARVIS</v>
          </cell>
        </row>
        <row r="7216">
          <cell r="E7216" t="str">
            <v>MT EDEN</v>
          </cell>
        </row>
        <row r="7217">
          <cell r="E7217" t="str">
            <v>MT EDEN</v>
          </cell>
        </row>
        <row r="7218">
          <cell r="E7218" t="str">
            <v>MT EDEN</v>
          </cell>
        </row>
        <row r="7219">
          <cell r="E7219" t="str">
            <v>MT EDEN</v>
          </cell>
        </row>
        <row r="7220">
          <cell r="E7220" t="str">
            <v>SAN RAMON</v>
          </cell>
        </row>
        <row r="7221">
          <cell r="E7221" t="str">
            <v>SAN RAMON</v>
          </cell>
        </row>
        <row r="7222">
          <cell r="E7222" t="str">
            <v>SAN RAMON</v>
          </cell>
        </row>
        <row r="7223">
          <cell r="E7223" t="str">
            <v>SAN RAMON</v>
          </cell>
        </row>
        <row r="7224">
          <cell r="E7224" t="str">
            <v>TASSAJARA</v>
          </cell>
        </row>
        <row r="7225">
          <cell r="E7225" t="str">
            <v>TASSAJARA</v>
          </cell>
        </row>
        <row r="7226">
          <cell r="E7226" t="str">
            <v>TASSAJARA</v>
          </cell>
        </row>
        <row r="7227">
          <cell r="E7227" t="str">
            <v>TASSAJARA</v>
          </cell>
        </row>
        <row r="7228">
          <cell r="E7228" t="str">
            <v>TASSAJARA</v>
          </cell>
        </row>
        <row r="7229">
          <cell r="E7229" t="str">
            <v>TASSAJARA</v>
          </cell>
        </row>
        <row r="7230">
          <cell r="E7230" t="str">
            <v>TASSAJARA</v>
          </cell>
        </row>
        <row r="7231">
          <cell r="E7231" t="str">
            <v>FRANKLIN</v>
          </cell>
        </row>
        <row r="7232">
          <cell r="E7232" t="str">
            <v>FORT BRAGG A</v>
          </cell>
        </row>
        <row r="7233">
          <cell r="E7233" t="str">
            <v>FORT BRAGG A</v>
          </cell>
        </row>
        <row r="7234">
          <cell r="E7234" t="str">
            <v>FORT BRAGG A</v>
          </cell>
        </row>
        <row r="7235">
          <cell r="E7235" t="str">
            <v>FORT BRAGG A</v>
          </cell>
        </row>
        <row r="7236">
          <cell r="E7236" t="str">
            <v>EL PATIO</v>
          </cell>
        </row>
        <row r="7237">
          <cell r="E7237" t="str">
            <v>MCCALL</v>
          </cell>
        </row>
        <row r="7238">
          <cell r="E7238" t="str">
            <v>MCCALL</v>
          </cell>
        </row>
        <row r="7239">
          <cell r="E7239" t="str">
            <v>MCCALL</v>
          </cell>
        </row>
        <row r="7240">
          <cell r="E7240" t="str">
            <v>NEWARK DIST</v>
          </cell>
        </row>
        <row r="7241">
          <cell r="E7241" t="str">
            <v>NEWARK DIST</v>
          </cell>
        </row>
        <row r="7242">
          <cell r="E7242" t="str">
            <v>NEWARK DIST</v>
          </cell>
        </row>
        <row r="7243">
          <cell r="E7243" t="str">
            <v>NEWARK DIST</v>
          </cell>
        </row>
        <row r="7244">
          <cell r="E7244" t="str">
            <v>NEWARK DIST</v>
          </cell>
        </row>
        <row r="7245">
          <cell r="E7245" t="str">
            <v>EDES</v>
          </cell>
        </row>
        <row r="7246">
          <cell r="E7246" t="str">
            <v>EDES</v>
          </cell>
        </row>
        <row r="7247">
          <cell r="E7247" t="str">
            <v>EDES</v>
          </cell>
        </row>
        <row r="7248">
          <cell r="E7248" t="str">
            <v>EDES</v>
          </cell>
        </row>
        <row r="7249">
          <cell r="E7249" t="str">
            <v>WHISMAN</v>
          </cell>
        </row>
        <row r="7250">
          <cell r="E7250" t="str">
            <v>WHISMAN</v>
          </cell>
        </row>
        <row r="7251">
          <cell r="E7251" t="str">
            <v>WHISMAN</v>
          </cell>
        </row>
        <row r="7252">
          <cell r="E7252" t="str">
            <v>BUENA VISTA</v>
          </cell>
        </row>
        <row r="7253">
          <cell r="E7253" t="str">
            <v>BUENA VISTA</v>
          </cell>
        </row>
        <row r="7254">
          <cell r="E7254" t="str">
            <v>BUENA VISTA</v>
          </cell>
        </row>
        <row r="7255">
          <cell r="E7255" t="str">
            <v>DINUBA</v>
          </cell>
        </row>
        <row r="7256">
          <cell r="E7256" t="str">
            <v>DINUBA</v>
          </cell>
        </row>
        <row r="7257">
          <cell r="E7257" t="str">
            <v>DINUBA</v>
          </cell>
        </row>
        <row r="7258">
          <cell r="E7258" t="str">
            <v>DINUBA</v>
          </cell>
        </row>
        <row r="7259">
          <cell r="E7259" t="str">
            <v>DINUBA</v>
          </cell>
        </row>
        <row r="7260">
          <cell r="E7260" t="str">
            <v>DINUBA</v>
          </cell>
        </row>
        <row r="7261">
          <cell r="E7261" t="str">
            <v>MIRABEL</v>
          </cell>
        </row>
        <row r="7262">
          <cell r="E7262" t="str">
            <v>MIRABEL</v>
          </cell>
        </row>
        <row r="7263">
          <cell r="E7263" t="str">
            <v>MIRABEL</v>
          </cell>
        </row>
        <row r="7264">
          <cell r="E7264" t="str">
            <v>MIRABEL</v>
          </cell>
        </row>
        <row r="7265">
          <cell r="E7265" t="str">
            <v>MIRABEL</v>
          </cell>
        </row>
        <row r="7266">
          <cell r="E7266" t="str">
            <v>MIRABEL</v>
          </cell>
        </row>
        <row r="7267">
          <cell r="E7267" t="str">
            <v>SNEATH LANE</v>
          </cell>
        </row>
        <row r="7268">
          <cell r="E7268" t="str">
            <v>SIXTH AVE</v>
          </cell>
        </row>
        <row r="7269">
          <cell r="E7269" t="str">
            <v>SIXTH AVE</v>
          </cell>
        </row>
        <row r="7270">
          <cell r="E7270" t="str">
            <v>SIXTH AVE</v>
          </cell>
        </row>
        <row r="7271">
          <cell r="E7271" t="str">
            <v>SIXTH AVE</v>
          </cell>
        </row>
        <row r="7272">
          <cell r="E7272" t="str">
            <v>REDBUD</v>
          </cell>
        </row>
        <row r="7273">
          <cell r="E7273" t="str">
            <v>MEADOW LANE</v>
          </cell>
        </row>
        <row r="7274">
          <cell r="E7274" t="str">
            <v>KERN OIL</v>
          </cell>
        </row>
        <row r="7275">
          <cell r="E7275" t="str">
            <v>KERN OIL</v>
          </cell>
        </row>
        <row r="7276">
          <cell r="E7276" t="str">
            <v>EAST NICOLAUS</v>
          </cell>
        </row>
        <row r="7277">
          <cell r="E7277" t="str">
            <v>EAST NICOLAUS</v>
          </cell>
        </row>
        <row r="7278">
          <cell r="E7278" t="str">
            <v>EAST NICOLAUS</v>
          </cell>
        </row>
        <row r="7279">
          <cell r="E7279" t="str">
            <v>EAST NICOLAUS</v>
          </cell>
        </row>
        <row r="7280">
          <cell r="E7280" t="str">
            <v>EAST NICOLAUS</v>
          </cell>
        </row>
        <row r="7281">
          <cell r="E7281" t="str">
            <v>EAST NICOLAUS</v>
          </cell>
        </row>
        <row r="7282">
          <cell r="E7282" t="str">
            <v>EAST NICOLAUS</v>
          </cell>
        </row>
        <row r="7283">
          <cell r="E7283" t="str">
            <v>EAST NICOLAUS</v>
          </cell>
        </row>
        <row r="7284">
          <cell r="E7284" t="str">
            <v>EAST NICOLAUS</v>
          </cell>
        </row>
        <row r="7285">
          <cell r="E7285" t="str">
            <v>EAST NICOLAUS</v>
          </cell>
        </row>
        <row r="7286">
          <cell r="E7286" t="str">
            <v>EAST NICOLAUS</v>
          </cell>
        </row>
        <row r="7287">
          <cell r="E7287" t="str">
            <v>EAST NICOLAUS</v>
          </cell>
        </row>
        <row r="7288">
          <cell r="E7288" t="str">
            <v>EAST NICOLAUS</v>
          </cell>
        </row>
        <row r="7289">
          <cell r="E7289" t="str">
            <v>ANITA</v>
          </cell>
        </row>
        <row r="7290">
          <cell r="E7290" t="str">
            <v>ANITA</v>
          </cell>
        </row>
        <row r="7291">
          <cell r="E7291" t="str">
            <v>ANITA</v>
          </cell>
        </row>
        <row r="7292">
          <cell r="E7292" t="str">
            <v>ANITA</v>
          </cell>
        </row>
        <row r="7293">
          <cell r="E7293" t="str">
            <v>ANITA</v>
          </cell>
        </row>
        <row r="7294">
          <cell r="E7294" t="str">
            <v>ANITA</v>
          </cell>
        </row>
        <row r="7295">
          <cell r="E7295" t="str">
            <v>ANITA</v>
          </cell>
        </row>
        <row r="7296">
          <cell r="E7296" t="str">
            <v>ANITA</v>
          </cell>
        </row>
        <row r="7297">
          <cell r="E7297" t="str">
            <v>ANITA</v>
          </cell>
        </row>
        <row r="7298">
          <cell r="E7298" t="str">
            <v>ANITA</v>
          </cell>
        </row>
        <row r="7299">
          <cell r="E7299" t="str">
            <v>ANITA</v>
          </cell>
        </row>
        <row r="7300">
          <cell r="E7300" t="str">
            <v>STOCKDALE</v>
          </cell>
        </row>
        <row r="7301">
          <cell r="E7301" t="str">
            <v>STOCKDALE</v>
          </cell>
        </row>
        <row r="7302">
          <cell r="E7302" t="str">
            <v>STOCKDALE</v>
          </cell>
        </row>
        <row r="7303">
          <cell r="E7303" t="str">
            <v>STOCKDALE</v>
          </cell>
        </row>
        <row r="7304">
          <cell r="E7304" t="str">
            <v>STOREY</v>
          </cell>
        </row>
        <row r="7305">
          <cell r="E7305" t="str">
            <v>STOREY</v>
          </cell>
        </row>
        <row r="7306">
          <cell r="E7306" t="str">
            <v>STOREY</v>
          </cell>
        </row>
        <row r="7307">
          <cell r="E7307" t="str">
            <v>STOREY</v>
          </cell>
        </row>
        <row r="7308">
          <cell r="E7308" t="str">
            <v>CONTRA COSTA</v>
          </cell>
        </row>
        <row r="7309">
          <cell r="E7309" t="str">
            <v>CONTRA COSTA</v>
          </cell>
        </row>
        <row r="7310">
          <cell r="E7310" t="str">
            <v>CONTRA COSTA</v>
          </cell>
        </row>
        <row r="7311">
          <cell r="E7311" t="str">
            <v>EAST NICOLAUS</v>
          </cell>
        </row>
        <row r="7312">
          <cell r="E7312" t="str">
            <v>EAST NICOLAUS</v>
          </cell>
        </row>
        <row r="7313">
          <cell r="E7313" t="str">
            <v>EAST NICOLAUS</v>
          </cell>
        </row>
        <row r="7314">
          <cell r="E7314" t="str">
            <v>SANTA YNEZ</v>
          </cell>
        </row>
        <row r="7315">
          <cell r="E7315" t="str">
            <v>SANTA YNEZ</v>
          </cell>
        </row>
        <row r="7316">
          <cell r="E7316" t="str">
            <v>SANTA YNEZ</v>
          </cell>
        </row>
        <row r="7317">
          <cell r="E7317" t="str">
            <v>SANTA YNEZ</v>
          </cell>
        </row>
        <row r="7318">
          <cell r="E7318" t="str">
            <v>SANTA YNEZ</v>
          </cell>
        </row>
        <row r="7319">
          <cell r="E7319" t="str">
            <v>SANTA YNEZ</v>
          </cell>
        </row>
        <row r="7320">
          <cell r="E7320" t="str">
            <v>SANTA YNEZ</v>
          </cell>
        </row>
        <row r="7321">
          <cell r="E7321" t="str">
            <v>SANTA YNEZ</v>
          </cell>
        </row>
        <row r="7322">
          <cell r="E7322" t="str">
            <v>SANTA YNEZ</v>
          </cell>
        </row>
        <row r="7323">
          <cell r="E7323" t="str">
            <v>SANTA YNEZ</v>
          </cell>
        </row>
        <row r="7324">
          <cell r="E7324" t="str">
            <v>SANTA YNEZ</v>
          </cell>
        </row>
        <row r="7325">
          <cell r="E7325" t="str">
            <v>LOCKHEED #2</v>
          </cell>
        </row>
        <row r="7326">
          <cell r="E7326" t="str">
            <v>LOCKHEED #2</v>
          </cell>
        </row>
        <row r="7327">
          <cell r="E7327" t="str">
            <v>LOCKHEED #2</v>
          </cell>
        </row>
        <row r="7328">
          <cell r="E7328" t="str">
            <v>LOCKHEED #2</v>
          </cell>
        </row>
        <row r="7329">
          <cell r="E7329" t="str">
            <v>LOCKHEED #2</v>
          </cell>
        </row>
        <row r="7330">
          <cell r="E7330" t="str">
            <v>LOCKHEED #2</v>
          </cell>
        </row>
        <row r="7331">
          <cell r="E7331" t="str">
            <v>LOCKHEED #2</v>
          </cell>
        </row>
        <row r="7332">
          <cell r="E7332" t="str">
            <v>LOCKHEED #2</v>
          </cell>
        </row>
        <row r="7333">
          <cell r="E7333" t="str">
            <v>LOCKHEED #2</v>
          </cell>
        </row>
        <row r="7334">
          <cell r="E7334" t="str">
            <v>LOCKHEED #2</v>
          </cell>
        </row>
        <row r="7335">
          <cell r="E7335" t="str">
            <v>LOCKHEED #2</v>
          </cell>
        </row>
        <row r="7336">
          <cell r="E7336" t="str">
            <v>LOCKHEED #2</v>
          </cell>
        </row>
        <row r="7337">
          <cell r="E7337" t="str">
            <v>LOCKHEED #2</v>
          </cell>
        </row>
        <row r="7338">
          <cell r="E7338" t="str">
            <v>LOCKHEED #2</v>
          </cell>
        </row>
        <row r="7339">
          <cell r="E7339" t="str">
            <v>LOCKHEED #2</v>
          </cell>
        </row>
        <row r="7340">
          <cell r="E7340" t="str">
            <v>DAIRYLAND</v>
          </cell>
        </row>
        <row r="7341">
          <cell r="E7341" t="str">
            <v>DAIRYLAND</v>
          </cell>
        </row>
        <row r="7342">
          <cell r="E7342" t="str">
            <v>GATES</v>
          </cell>
        </row>
        <row r="7343">
          <cell r="E7343" t="str">
            <v>GATES</v>
          </cell>
        </row>
        <row r="7344">
          <cell r="E7344" t="str">
            <v>GATES</v>
          </cell>
        </row>
        <row r="7345">
          <cell r="E7345" t="str">
            <v>DAIRYLAND</v>
          </cell>
        </row>
        <row r="7346">
          <cell r="E7346" t="str">
            <v>DAIRYLAND</v>
          </cell>
        </row>
        <row r="7347">
          <cell r="E7347" t="str">
            <v>DAIRYLAND</v>
          </cell>
        </row>
        <row r="7348">
          <cell r="E7348" t="str">
            <v>LAS PALMAS</v>
          </cell>
        </row>
        <row r="7349">
          <cell r="E7349" t="str">
            <v>LAS PALMAS</v>
          </cell>
        </row>
        <row r="7350">
          <cell r="E7350" t="str">
            <v>LAS PALMAS</v>
          </cell>
        </row>
        <row r="7351">
          <cell r="E7351" t="str">
            <v>ORO LOMA</v>
          </cell>
        </row>
        <row r="7352">
          <cell r="E7352" t="str">
            <v>ORO LOMA</v>
          </cell>
        </row>
        <row r="7353">
          <cell r="E7353" t="str">
            <v>ORO LOMA</v>
          </cell>
        </row>
        <row r="7354">
          <cell r="E7354" t="str">
            <v>ORO LOMA</v>
          </cell>
        </row>
        <row r="7355">
          <cell r="E7355" t="str">
            <v>ORO LOMA</v>
          </cell>
        </row>
        <row r="7356">
          <cell r="E7356" t="str">
            <v>ORO LOMA</v>
          </cell>
        </row>
        <row r="7357">
          <cell r="E7357" t="str">
            <v>ORO LOMA</v>
          </cell>
        </row>
        <row r="7358">
          <cell r="E7358" t="str">
            <v>ORO LOMA</v>
          </cell>
        </row>
        <row r="7359">
          <cell r="E7359" t="str">
            <v>ORO LOMA</v>
          </cell>
        </row>
        <row r="7360">
          <cell r="E7360" t="str">
            <v>ORO LOMA</v>
          </cell>
        </row>
        <row r="7361">
          <cell r="E7361" t="str">
            <v>ORO LOMA</v>
          </cell>
        </row>
        <row r="7362">
          <cell r="E7362" t="str">
            <v>ORO LOMA</v>
          </cell>
        </row>
        <row r="7363">
          <cell r="E7363" t="str">
            <v>ORO LOMA</v>
          </cell>
        </row>
        <row r="7364">
          <cell r="E7364" t="str">
            <v>ORO LOMA</v>
          </cell>
        </row>
        <row r="7365">
          <cell r="E7365" t="str">
            <v>ORO LOMA</v>
          </cell>
        </row>
        <row r="7366">
          <cell r="E7366" t="str">
            <v>ORO LOMA</v>
          </cell>
        </row>
        <row r="7367">
          <cell r="E7367" t="str">
            <v>ORO LOMA</v>
          </cell>
        </row>
        <row r="7368">
          <cell r="E7368" t="str">
            <v>ORO LOMA</v>
          </cell>
        </row>
        <row r="7369">
          <cell r="E7369" t="str">
            <v>ORO LOMA</v>
          </cell>
        </row>
        <row r="7370">
          <cell r="E7370" t="str">
            <v>STOCKDALE</v>
          </cell>
        </row>
        <row r="7371">
          <cell r="E7371" t="str">
            <v>FAIRHAVEN</v>
          </cell>
        </row>
        <row r="7372">
          <cell r="E7372" t="str">
            <v>FAIRHAVEN</v>
          </cell>
        </row>
        <row r="7373">
          <cell r="E7373" t="str">
            <v>FAIRHAVEN</v>
          </cell>
        </row>
        <row r="7374">
          <cell r="E7374" t="str">
            <v>FAIRHAVEN</v>
          </cell>
        </row>
        <row r="7375">
          <cell r="E7375" t="str">
            <v>FAIRHAVEN</v>
          </cell>
        </row>
        <row r="7376">
          <cell r="E7376" t="str">
            <v>FAIRHAVEN</v>
          </cell>
        </row>
        <row r="7377">
          <cell r="E7377" t="str">
            <v>FAIRHAVEN</v>
          </cell>
        </row>
        <row r="7378">
          <cell r="E7378" t="str">
            <v>FAIRHAVEN</v>
          </cell>
        </row>
        <row r="7379">
          <cell r="E7379" t="str">
            <v>FAIRHAVEN</v>
          </cell>
        </row>
        <row r="7380">
          <cell r="E7380" t="str">
            <v>FAIRHAVEN</v>
          </cell>
        </row>
        <row r="7381">
          <cell r="E7381" t="str">
            <v>SAN CARLOS</v>
          </cell>
        </row>
        <row r="7382">
          <cell r="E7382" t="str">
            <v>SAN CARLOS</v>
          </cell>
        </row>
        <row r="7383">
          <cell r="E7383" t="str">
            <v>SAN CARLOS</v>
          </cell>
        </row>
        <row r="7384">
          <cell r="E7384" t="str">
            <v>SAN CARLOS</v>
          </cell>
        </row>
        <row r="7385">
          <cell r="E7385" t="str">
            <v>SAN CARLOS</v>
          </cell>
        </row>
        <row r="7386">
          <cell r="E7386" t="str">
            <v>SAN CARLOS</v>
          </cell>
        </row>
        <row r="7387">
          <cell r="E7387" t="str">
            <v>SRI</v>
          </cell>
        </row>
        <row r="7388">
          <cell r="E7388" t="str">
            <v>OCEANO</v>
          </cell>
        </row>
        <row r="7389">
          <cell r="E7389" t="str">
            <v>OCEANO</v>
          </cell>
        </row>
        <row r="7390">
          <cell r="E7390" t="str">
            <v>OCEANO</v>
          </cell>
        </row>
        <row r="7391">
          <cell r="E7391" t="str">
            <v>OCEANO</v>
          </cell>
        </row>
        <row r="7392">
          <cell r="E7392" t="str">
            <v>WATERSHED</v>
          </cell>
        </row>
        <row r="7393">
          <cell r="E7393" t="str">
            <v>WATERSHED</v>
          </cell>
        </row>
        <row r="7394">
          <cell r="E7394" t="str">
            <v>WATERSHED</v>
          </cell>
        </row>
        <row r="7395">
          <cell r="E7395" t="str">
            <v>RALSTON</v>
          </cell>
        </row>
        <row r="7396">
          <cell r="E7396" t="str">
            <v>BAY MEADOWS</v>
          </cell>
        </row>
        <row r="7397">
          <cell r="E7397" t="str">
            <v>BAY MEADOWS</v>
          </cell>
        </row>
        <row r="7398">
          <cell r="E7398" t="str">
            <v>BAY MEADOWS</v>
          </cell>
        </row>
        <row r="7399">
          <cell r="E7399" t="str">
            <v>BELMONT</v>
          </cell>
        </row>
        <row r="7400">
          <cell r="E7400" t="str">
            <v>BELMONT</v>
          </cell>
        </row>
        <row r="7401">
          <cell r="E7401" t="str">
            <v>BELMONT</v>
          </cell>
        </row>
        <row r="7402">
          <cell r="E7402" t="str">
            <v>BELMONT</v>
          </cell>
        </row>
        <row r="7403">
          <cell r="E7403" t="str">
            <v>BELMONT</v>
          </cell>
        </row>
        <row r="7404">
          <cell r="E7404" t="str">
            <v>PEASE</v>
          </cell>
        </row>
        <row r="7405">
          <cell r="E7405" t="str">
            <v>PEASE</v>
          </cell>
        </row>
        <row r="7406">
          <cell r="E7406" t="str">
            <v>PEASE</v>
          </cell>
        </row>
        <row r="7407">
          <cell r="E7407" t="str">
            <v>PEASE</v>
          </cell>
        </row>
        <row r="7408">
          <cell r="E7408" t="str">
            <v>PEASE</v>
          </cell>
        </row>
        <row r="7409">
          <cell r="E7409" t="str">
            <v>PEASE</v>
          </cell>
        </row>
        <row r="7410">
          <cell r="E7410" t="str">
            <v>PEASE</v>
          </cell>
        </row>
        <row r="7411">
          <cell r="E7411" t="str">
            <v>PEASE</v>
          </cell>
        </row>
        <row r="7412">
          <cell r="E7412" t="str">
            <v>PEASE</v>
          </cell>
        </row>
        <row r="7413">
          <cell r="E7413" t="str">
            <v>PEASE</v>
          </cell>
        </row>
        <row r="7414">
          <cell r="E7414" t="str">
            <v>OCEANO</v>
          </cell>
        </row>
        <row r="7415">
          <cell r="E7415" t="str">
            <v>OCEANO</v>
          </cell>
        </row>
        <row r="7416">
          <cell r="E7416" t="str">
            <v>SEACLIFF</v>
          </cell>
        </row>
        <row r="7417">
          <cell r="E7417" t="str">
            <v>SEACLIFF</v>
          </cell>
        </row>
        <row r="7418">
          <cell r="E7418" t="str">
            <v>SOQUEL</v>
          </cell>
        </row>
        <row r="7419">
          <cell r="E7419" t="str">
            <v>SOQUEL</v>
          </cell>
        </row>
        <row r="7420">
          <cell r="E7420" t="str">
            <v>BOGUE</v>
          </cell>
        </row>
        <row r="7421">
          <cell r="E7421" t="str">
            <v>BOGUE</v>
          </cell>
        </row>
        <row r="7422">
          <cell r="E7422" t="str">
            <v>POSO MTN</v>
          </cell>
        </row>
        <row r="7423">
          <cell r="E7423" t="str">
            <v>POSO MTN</v>
          </cell>
        </row>
        <row r="7424">
          <cell r="E7424" t="str">
            <v>POSO MTN</v>
          </cell>
        </row>
        <row r="7425">
          <cell r="E7425" t="str">
            <v>POSO MTN</v>
          </cell>
        </row>
        <row r="7426">
          <cell r="E7426" t="str">
            <v>POSO MTN</v>
          </cell>
        </row>
        <row r="7427">
          <cell r="E7427" t="str">
            <v>POSO MTN</v>
          </cell>
        </row>
        <row r="7428">
          <cell r="E7428" t="str">
            <v>POSO MTN</v>
          </cell>
        </row>
        <row r="7429">
          <cell r="E7429" t="str">
            <v>POSO MTN</v>
          </cell>
        </row>
        <row r="7430">
          <cell r="E7430" t="str">
            <v>POSO MTN</v>
          </cell>
        </row>
        <row r="7431">
          <cell r="E7431" t="str">
            <v>POSO MTN</v>
          </cell>
        </row>
        <row r="7432">
          <cell r="E7432" t="str">
            <v>POSO MTN</v>
          </cell>
        </row>
        <row r="7433">
          <cell r="E7433" t="str">
            <v>POSO MTN</v>
          </cell>
        </row>
        <row r="7434">
          <cell r="E7434" t="str">
            <v>POSO MTN</v>
          </cell>
        </row>
        <row r="7435">
          <cell r="E7435" t="str">
            <v>POSO MTN</v>
          </cell>
        </row>
        <row r="7436">
          <cell r="E7436" t="str">
            <v>POSO MTN</v>
          </cell>
        </row>
        <row r="7437">
          <cell r="E7437" t="str">
            <v>EIGHT MILE</v>
          </cell>
        </row>
        <row r="7438">
          <cell r="E7438" t="str">
            <v>EIGHT MILE</v>
          </cell>
        </row>
        <row r="7439">
          <cell r="E7439" t="str">
            <v>EIGHT MILE</v>
          </cell>
        </row>
        <row r="7440">
          <cell r="E7440" t="str">
            <v>EIGHT MILE</v>
          </cell>
        </row>
        <row r="7441">
          <cell r="E7441" t="str">
            <v>EIGHT MILE</v>
          </cell>
        </row>
        <row r="7442">
          <cell r="E7442" t="str">
            <v>EIGHT MILE</v>
          </cell>
        </row>
        <row r="7443">
          <cell r="E7443" t="str">
            <v>EIGHT MILE</v>
          </cell>
        </row>
        <row r="7444">
          <cell r="E7444" t="str">
            <v>EIGHT MILE</v>
          </cell>
        </row>
        <row r="7445">
          <cell r="E7445" t="str">
            <v>EIGHT MILE</v>
          </cell>
        </row>
        <row r="7446">
          <cell r="E7446" t="str">
            <v>EIGHT MILE</v>
          </cell>
        </row>
        <row r="7447">
          <cell r="E7447" t="str">
            <v>EIGHT MILE</v>
          </cell>
        </row>
        <row r="7448">
          <cell r="E7448" t="str">
            <v>EIGHT MILE</v>
          </cell>
        </row>
        <row r="7449">
          <cell r="E7449" t="str">
            <v>EIGHT MILE</v>
          </cell>
        </row>
        <row r="7450">
          <cell r="E7450" t="str">
            <v>EIGHT MILE</v>
          </cell>
        </row>
        <row r="7451">
          <cell r="E7451" t="str">
            <v>EIGHT MILE</v>
          </cell>
        </row>
        <row r="7452">
          <cell r="E7452" t="str">
            <v>EIGHT MILE</v>
          </cell>
        </row>
        <row r="7453">
          <cell r="E7453" t="str">
            <v>EIGHT MILE</v>
          </cell>
        </row>
        <row r="7454">
          <cell r="E7454" t="str">
            <v>EIGHT MILE</v>
          </cell>
        </row>
        <row r="7455">
          <cell r="E7455" t="str">
            <v>EIGHT MILE</v>
          </cell>
        </row>
        <row r="7456">
          <cell r="E7456" t="str">
            <v>EIGHT MILE</v>
          </cell>
        </row>
        <row r="7457">
          <cell r="E7457" t="str">
            <v>EIGHT MILE</v>
          </cell>
        </row>
        <row r="7458">
          <cell r="E7458" t="str">
            <v>EIGHT MILE</v>
          </cell>
        </row>
        <row r="7459">
          <cell r="E7459" t="str">
            <v>EIGHT MILE</v>
          </cell>
        </row>
        <row r="7460">
          <cell r="E7460" t="str">
            <v>EIGHT MILE</v>
          </cell>
        </row>
        <row r="7461">
          <cell r="E7461" t="str">
            <v>EIGHT MILE</v>
          </cell>
        </row>
        <row r="7462">
          <cell r="E7462" t="str">
            <v>EIGHT MILE</v>
          </cell>
        </row>
        <row r="7463">
          <cell r="E7463" t="str">
            <v>EIGHT MILE</v>
          </cell>
        </row>
        <row r="7464">
          <cell r="E7464" t="str">
            <v>EIGHT MILE</v>
          </cell>
        </row>
        <row r="7465">
          <cell r="E7465" t="str">
            <v>EIGHT MILE</v>
          </cell>
        </row>
        <row r="7466">
          <cell r="E7466" t="str">
            <v>EIGHT MILE</v>
          </cell>
        </row>
        <row r="7467">
          <cell r="E7467" t="str">
            <v>EIGHT MILE</v>
          </cell>
        </row>
        <row r="7468">
          <cell r="E7468" t="str">
            <v>ALPINE</v>
          </cell>
        </row>
        <row r="7469">
          <cell r="E7469" t="str">
            <v>ALPINE</v>
          </cell>
        </row>
        <row r="7470">
          <cell r="E7470" t="str">
            <v>ALPINE</v>
          </cell>
        </row>
        <row r="7471">
          <cell r="E7471" t="str">
            <v>ALPINE</v>
          </cell>
        </row>
        <row r="7472">
          <cell r="E7472" t="str">
            <v>ALPINE</v>
          </cell>
        </row>
        <row r="7473">
          <cell r="E7473" t="str">
            <v>ALPINE</v>
          </cell>
        </row>
        <row r="7474">
          <cell r="E7474" t="str">
            <v>ALPINE</v>
          </cell>
        </row>
        <row r="7475">
          <cell r="E7475" t="str">
            <v>ALPINE</v>
          </cell>
        </row>
        <row r="7476">
          <cell r="E7476" t="e">
            <v>#VALUE!</v>
          </cell>
        </row>
        <row r="7477">
          <cell r="E7477" t="e">
            <v>#VALUE!</v>
          </cell>
        </row>
        <row r="7478">
          <cell r="E7478" t="e">
            <v>#VALUE!</v>
          </cell>
        </row>
        <row r="7479">
          <cell r="E7479" t="e">
            <v>#VALUE!</v>
          </cell>
        </row>
        <row r="7480">
          <cell r="E7480" t="str">
            <v>LOCKEFORD</v>
          </cell>
        </row>
        <row r="7481">
          <cell r="E7481" t="str">
            <v>LOCKEFORD</v>
          </cell>
        </row>
        <row r="7482">
          <cell r="E7482" t="str">
            <v>LOCKEFORD</v>
          </cell>
        </row>
        <row r="7483">
          <cell r="E7483" t="str">
            <v>LOCKEFORD</v>
          </cell>
        </row>
        <row r="7484">
          <cell r="E7484" t="str">
            <v>LOCKEFORD</v>
          </cell>
        </row>
        <row r="7485">
          <cell r="E7485" t="str">
            <v>LOCKEFORD</v>
          </cell>
        </row>
        <row r="7486">
          <cell r="E7486" t="str">
            <v>LOCKEFORD</v>
          </cell>
        </row>
        <row r="7487">
          <cell r="E7487" t="str">
            <v>LOCKEFORD</v>
          </cell>
        </row>
        <row r="7488">
          <cell r="E7488" t="str">
            <v>LOCKEFORD</v>
          </cell>
        </row>
        <row r="7489">
          <cell r="E7489" t="str">
            <v>RIVERBANK</v>
          </cell>
        </row>
        <row r="7490">
          <cell r="E7490" t="str">
            <v>RIVERBANK</v>
          </cell>
        </row>
        <row r="7491">
          <cell r="E7491" t="str">
            <v>RIVERBANK</v>
          </cell>
        </row>
        <row r="7492">
          <cell r="E7492" t="str">
            <v>RIVERBANK</v>
          </cell>
        </row>
        <row r="7493">
          <cell r="E7493" t="str">
            <v>RIVERBANK</v>
          </cell>
        </row>
        <row r="7494">
          <cell r="E7494" t="str">
            <v>RIVERBANK</v>
          </cell>
        </row>
        <row r="7495">
          <cell r="E7495" t="str">
            <v>RIVERBANK</v>
          </cell>
        </row>
        <row r="7496">
          <cell r="E7496" t="str">
            <v>RIVERBANK</v>
          </cell>
        </row>
        <row r="7497">
          <cell r="E7497" t="str">
            <v>RIVERBANK</v>
          </cell>
        </row>
        <row r="7498">
          <cell r="E7498" t="str">
            <v>RIVERBANK</v>
          </cell>
        </row>
        <row r="7499">
          <cell r="E7499" t="str">
            <v>RIVERBANK</v>
          </cell>
        </row>
        <row r="7500">
          <cell r="E7500" t="str">
            <v>RIVERBANK</v>
          </cell>
        </row>
        <row r="7501">
          <cell r="E7501" t="str">
            <v>RIVERBANK</v>
          </cell>
        </row>
        <row r="7502">
          <cell r="E7502" t="str">
            <v>RIVERBANK</v>
          </cell>
        </row>
        <row r="7503">
          <cell r="E7503" t="str">
            <v>RIVERBANK</v>
          </cell>
        </row>
        <row r="7504">
          <cell r="E7504" t="str">
            <v>RIVERBANK</v>
          </cell>
        </row>
        <row r="7505">
          <cell r="E7505" t="str">
            <v>RIVERBANK</v>
          </cell>
        </row>
        <row r="7506">
          <cell r="E7506" t="str">
            <v>RIVERBANK</v>
          </cell>
        </row>
        <row r="7507">
          <cell r="E7507" t="str">
            <v>JANES CREEK</v>
          </cell>
        </row>
        <row r="7508">
          <cell r="E7508" t="str">
            <v>STOCKTON A</v>
          </cell>
        </row>
        <row r="7509">
          <cell r="E7509" t="str">
            <v>STOCKTON A</v>
          </cell>
        </row>
        <row r="7510">
          <cell r="E7510" t="str">
            <v>STOCKTON A</v>
          </cell>
        </row>
        <row r="7511">
          <cell r="E7511" t="str">
            <v>STOCKTON A</v>
          </cell>
        </row>
        <row r="7512">
          <cell r="E7512" t="str">
            <v>STOCKTON A</v>
          </cell>
        </row>
        <row r="7513">
          <cell r="E7513" t="str">
            <v>STOCKTON A</v>
          </cell>
        </row>
        <row r="7514">
          <cell r="E7514" t="str">
            <v>STOCKTON A</v>
          </cell>
        </row>
        <row r="7515">
          <cell r="E7515" t="str">
            <v>STOCKTON A</v>
          </cell>
        </row>
        <row r="7516">
          <cell r="E7516" t="str">
            <v>STOCKTON A</v>
          </cell>
        </row>
        <row r="7517">
          <cell r="E7517" t="str">
            <v>STOCKTON A</v>
          </cell>
        </row>
        <row r="7518">
          <cell r="E7518" t="str">
            <v>STOCKTON A</v>
          </cell>
        </row>
        <row r="7519">
          <cell r="E7519" t="str">
            <v>STOCKTON A</v>
          </cell>
        </row>
        <row r="7520">
          <cell r="E7520" t="str">
            <v>STOCKTON A</v>
          </cell>
        </row>
        <row r="7521">
          <cell r="E7521" t="str">
            <v>STOCKTON A</v>
          </cell>
        </row>
        <row r="7522">
          <cell r="E7522" t="str">
            <v>STOCKTON A</v>
          </cell>
        </row>
        <row r="7523">
          <cell r="E7523" t="str">
            <v>STOCKTON A</v>
          </cell>
        </row>
        <row r="7524">
          <cell r="E7524" t="str">
            <v>STOCKTON A</v>
          </cell>
        </row>
        <row r="7525">
          <cell r="E7525" t="str">
            <v>STOCKTON A</v>
          </cell>
        </row>
        <row r="7526">
          <cell r="E7526" t="str">
            <v>STOCKTON A</v>
          </cell>
        </row>
        <row r="7527">
          <cell r="E7527" t="str">
            <v>STOCKTON A</v>
          </cell>
        </row>
        <row r="7528">
          <cell r="E7528" t="str">
            <v>STOCKTON A</v>
          </cell>
        </row>
        <row r="7529">
          <cell r="E7529" t="str">
            <v>STOCKTON A</v>
          </cell>
        </row>
        <row r="7530">
          <cell r="E7530" t="str">
            <v>STOCKTON A</v>
          </cell>
        </row>
        <row r="7531">
          <cell r="E7531" t="str">
            <v>STOCKTON A</v>
          </cell>
        </row>
        <row r="7532">
          <cell r="E7532" t="str">
            <v>STOCKTON A</v>
          </cell>
        </row>
        <row r="7533">
          <cell r="E7533" t="str">
            <v>STOCKTON A</v>
          </cell>
        </row>
        <row r="7534">
          <cell r="E7534" t="str">
            <v>STOCKTON A</v>
          </cell>
        </row>
        <row r="7535">
          <cell r="E7535" t="str">
            <v>STOCKTON A</v>
          </cell>
        </row>
        <row r="7536">
          <cell r="E7536" t="str">
            <v>STOCKTON A</v>
          </cell>
        </row>
        <row r="7537">
          <cell r="E7537" t="str">
            <v>STOCKTON A</v>
          </cell>
        </row>
        <row r="7538">
          <cell r="E7538" t="str">
            <v>STOCKTON A</v>
          </cell>
        </row>
        <row r="7539">
          <cell r="E7539" t="str">
            <v>STOCKTON A</v>
          </cell>
        </row>
        <row r="7540">
          <cell r="E7540" t="str">
            <v>STOCKTON A</v>
          </cell>
        </row>
        <row r="7541">
          <cell r="E7541" t="str">
            <v>STOCKTON A</v>
          </cell>
        </row>
        <row r="7542">
          <cell r="E7542" t="str">
            <v>STOCKTON A</v>
          </cell>
        </row>
        <row r="7543">
          <cell r="E7543" t="str">
            <v>STOCKTON A</v>
          </cell>
        </row>
        <row r="7544">
          <cell r="E7544" t="str">
            <v>LODI</v>
          </cell>
        </row>
        <row r="7545">
          <cell r="E7545" t="str">
            <v>LODI</v>
          </cell>
        </row>
        <row r="7546">
          <cell r="E7546" t="str">
            <v>LODI</v>
          </cell>
        </row>
        <row r="7547">
          <cell r="E7547" t="str">
            <v>LODI</v>
          </cell>
        </row>
        <row r="7548">
          <cell r="E7548" t="str">
            <v>LODI</v>
          </cell>
        </row>
        <row r="7549">
          <cell r="E7549" t="str">
            <v>LODI</v>
          </cell>
        </row>
        <row r="7550">
          <cell r="E7550" t="str">
            <v>TRACY</v>
          </cell>
        </row>
        <row r="7551">
          <cell r="E7551" t="str">
            <v>HOLLISTER</v>
          </cell>
        </row>
        <row r="7552">
          <cell r="E7552" t="str">
            <v>HOLLISTER</v>
          </cell>
        </row>
        <row r="7553">
          <cell r="E7553" t="str">
            <v>HOLLISTER</v>
          </cell>
        </row>
        <row r="7554">
          <cell r="E7554" t="str">
            <v>FOOTHILL</v>
          </cell>
        </row>
        <row r="7555">
          <cell r="E7555" t="str">
            <v>BARTON</v>
          </cell>
        </row>
        <row r="7556">
          <cell r="E7556" t="str">
            <v>BARTON</v>
          </cell>
        </row>
        <row r="7557">
          <cell r="E7557" t="str">
            <v>BARTON</v>
          </cell>
        </row>
        <row r="7558">
          <cell r="E7558" t="str">
            <v>LAMONT</v>
          </cell>
        </row>
        <row r="7559">
          <cell r="E7559" t="str">
            <v>CORCORAN</v>
          </cell>
        </row>
        <row r="7560">
          <cell r="E7560" t="str">
            <v>CORCORAN</v>
          </cell>
        </row>
        <row r="7561">
          <cell r="E7561" t="str">
            <v>CORCORAN</v>
          </cell>
        </row>
        <row r="7562">
          <cell r="E7562" t="str">
            <v>CORCORAN</v>
          </cell>
        </row>
        <row r="7563">
          <cell r="E7563" t="str">
            <v>CORCORAN</v>
          </cell>
        </row>
        <row r="7564">
          <cell r="E7564" t="str">
            <v>CORCORAN</v>
          </cell>
        </row>
        <row r="7565">
          <cell r="E7565" t="str">
            <v>CORCORAN</v>
          </cell>
        </row>
        <row r="7566">
          <cell r="E7566" t="str">
            <v>CORCORAN</v>
          </cell>
        </row>
        <row r="7567">
          <cell r="E7567" t="str">
            <v>CORCORAN</v>
          </cell>
        </row>
        <row r="7568">
          <cell r="E7568" t="str">
            <v>ALTO</v>
          </cell>
        </row>
        <row r="7569">
          <cell r="E7569" t="str">
            <v>ALTO</v>
          </cell>
        </row>
        <row r="7570">
          <cell r="E7570" t="str">
            <v>ALTO</v>
          </cell>
        </row>
        <row r="7571">
          <cell r="E7571" t="str">
            <v>LAMONT</v>
          </cell>
        </row>
        <row r="7572">
          <cell r="E7572" t="str">
            <v>RIVERBANK</v>
          </cell>
        </row>
        <row r="7573">
          <cell r="E7573" t="str">
            <v>RIVERBANK</v>
          </cell>
        </row>
        <row r="7574">
          <cell r="E7574" t="str">
            <v>RIVERBANK</v>
          </cell>
        </row>
        <row r="7575">
          <cell r="E7575" t="str">
            <v>SALINAS</v>
          </cell>
        </row>
        <row r="7576">
          <cell r="E7576" t="str">
            <v>SALINAS</v>
          </cell>
        </row>
        <row r="7577">
          <cell r="E7577" t="str">
            <v>SALINAS</v>
          </cell>
        </row>
        <row r="7578">
          <cell r="E7578" t="str">
            <v>ALTO</v>
          </cell>
        </row>
        <row r="7579">
          <cell r="E7579" t="str">
            <v>ALTO</v>
          </cell>
        </row>
        <row r="7580">
          <cell r="E7580" t="str">
            <v>ALTO</v>
          </cell>
        </row>
        <row r="7581">
          <cell r="E7581" t="str">
            <v>ALTO</v>
          </cell>
        </row>
        <row r="7582">
          <cell r="E7582" t="str">
            <v>PLACERVILLE</v>
          </cell>
        </row>
        <row r="7583">
          <cell r="E7583" t="str">
            <v>PLACERVILLE</v>
          </cell>
        </row>
        <row r="7584">
          <cell r="E7584" t="str">
            <v>LAMONT</v>
          </cell>
        </row>
        <row r="7585">
          <cell r="E7585" t="str">
            <v>POSO MTN</v>
          </cell>
        </row>
        <row r="7586">
          <cell r="E7586" t="str">
            <v>POSO MTN</v>
          </cell>
        </row>
        <row r="7587">
          <cell r="E7587" t="str">
            <v>POSO MTN</v>
          </cell>
        </row>
        <row r="7588">
          <cell r="E7588" t="str">
            <v>POSO MTN</v>
          </cell>
        </row>
        <row r="7589">
          <cell r="E7589" t="str">
            <v>POSO MTN</v>
          </cell>
        </row>
        <row r="7590">
          <cell r="E7590" t="str">
            <v>POSO MTN</v>
          </cell>
        </row>
        <row r="7591">
          <cell r="E7591" t="str">
            <v>POSO MTN</v>
          </cell>
        </row>
        <row r="7592">
          <cell r="E7592" t="str">
            <v>POSO MTN</v>
          </cell>
        </row>
        <row r="7593">
          <cell r="E7593" t="str">
            <v>POSO MTN</v>
          </cell>
        </row>
        <row r="7594">
          <cell r="E7594" t="str">
            <v>POSO MTN</v>
          </cell>
        </row>
        <row r="7595">
          <cell r="E7595" t="str">
            <v>POSO MTN</v>
          </cell>
        </row>
        <row r="7596">
          <cell r="E7596" t="str">
            <v>PRUNEDALE</v>
          </cell>
        </row>
        <row r="7597">
          <cell r="E7597" t="str">
            <v>PRUNEDALE</v>
          </cell>
        </row>
        <row r="7598">
          <cell r="E7598" t="str">
            <v>ORLAND B</v>
          </cell>
        </row>
        <row r="7599">
          <cell r="E7599" t="str">
            <v>POSO MTN</v>
          </cell>
        </row>
        <row r="7600">
          <cell r="E7600" t="str">
            <v>POSO MTN</v>
          </cell>
        </row>
        <row r="7601">
          <cell r="E7601" t="str">
            <v>POSO MTN</v>
          </cell>
        </row>
        <row r="7602">
          <cell r="E7602" t="str">
            <v>POSO MTN</v>
          </cell>
        </row>
        <row r="7603">
          <cell r="E7603" t="str">
            <v>POSO MTN</v>
          </cell>
        </row>
        <row r="7604">
          <cell r="E7604" t="str">
            <v>FORT BRAGG A</v>
          </cell>
        </row>
        <row r="7605">
          <cell r="E7605" t="str">
            <v>FORT BRAGG A</v>
          </cell>
        </row>
        <row r="7606">
          <cell r="E7606" t="str">
            <v>OCEANO</v>
          </cell>
        </row>
        <row r="7607">
          <cell r="E7607" t="str">
            <v>OCEANO</v>
          </cell>
        </row>
        <row r="7608">
          <cell r="E7608" t="str">
            <v>OCEANO</v>
          </cell>
        </row>
        <row r="7609">
          <cell r="E7609" t="str">
            <v>IGNACIO</v>
          </cell>
        </row>
        <row r="7610">
          <cell r="E7610" t="str">
            <v>NORTH TOWER</v>
          </cell>
        </row>
        <row r="7611">
          <cell r="E7611" t="str">
            <v>GOOSE LAKE</v>
          </cell>
        </row>
        <row r="7612">
          <cell r="E7612" t="str">
            <v>GOOSE LAKE</v>
          </cell>
        </row>
        <row r="7613">
          <cell r="E7613" t="str">
            <v>GOOSE LAKE</v>
          </cell>
        </row>
        <row r="7614">
          <cell r="E7614" t="str">
            <v>PANOCHE</v>
          </cell>
        </row>
        <row r="7615">
          <cell r="E7615" t="str">
            <v>PANOCHE</v>
          </cell>
        </row>
        <row r="7616">
          <cell r="E7616" t="str">
            <v>PANOCHE</v>
          </cell>
        </row>
        <row r="7617">
          <cell r="E7617" t="str">
            <v>PANOCHE</v>
          </cell>
        </row>
        <row r="7618">
          <cell r="E7618" t="str">
            <v>PANOCHE</v>
          </cell>
        </row>
        <row r="7619">
          <cell r="E7619" t="str">
            <v>PANOCHE</v>
          </cell>
        </row>
        <row r="7620">
          <cell r="E7620" t="str">
            <v>PANOCHE</v>
          </cell>
        </row>
        <row r="7621">
          <cell r="E7621" t="str">
            <v>PANOCHE</v>
          </cell>
        </row>
        <row r="7622">
          <cell r="E7622" t="str">
            <v>PANOCHE</v>
          </cell>
        </row>
        <row r="7623">
          <cell r="E7623" t="str">
            <v>PANOCHE</v>
          </cell>
        </row>
        <row r="7624">
          <cell r="E7624" t="str">
            <v>PANOCHE</v>
          </cell>
        </row>
        <row r="7625">
          <cell r="E7625" t="str">
            <v>PANOCHE</v>
          </cell>
        </row>
        <row r="7626">
          <cell r="E7626" t="str">
            <v>PANOCHE</v>
          </cell>
        </row>
        <row r="7627">
          <cell r="E7627" t="str">
            <v>PANOCHE</v>
          </cell>
        </row>
        <row r="7628">
          <cell r="E7628" t="str">
            <v>PANOCHE</v>
          </cell>
        </row>
        <row r="7629">
          <cell r="E7629" t="str">
            <v>FAIRVIEW</v>
          </cell>
        </row>
        <row r="7630">
          <cell r="E7630" t="str">
            <v>CHRISTIE</v>
          </cell>
        </row>
        <row r="7631">
          <cell r="E7631" t="str">
            <v>BLACKWELL</v>
          </cell>
        </row>
        <row r="7632">
          <cell r="E7632" t="str">
            <v>BLACKWELL</v>
          </cell>
        </row>
        <row r="7633">
          <cell r="E7633" t="str">
            <v>BLACKWELL</v>
          </cell>
        </row>
        <row r="7634">
          <cell r="E7634" t="str">
            <v>WEST FRESNO</v>
          </cell>
        </row>
        <row r="7635">
          <cell r="E7635" t="str">
            <v>WEST FRESNO</v>
          </cell>
        </row>
        <row r="7636">
          <cell r="E7636" t="str">
            <v>WEST FRESNO</v>
          </cell>
        </row>
        <row r="7637">
          <cell r="E7637" t="str">
            <v>WEST FRESNO</v>
          </cell>
        </row>
        <row r="7638">
          <cell r="E7638" t="str">
            <v>WEST FRESNO</v>
          </cell>
        </row>
        <row r="7639">
          <cell r="E7639" t="str">
            <v>WEST FRESNO</v>
          </cell>
        </row>
        <row r="7640">
          <cell r="E7640" t="str">
            <v>WEST FRESNO</v>
          </cell>
        </row>
        <row r="7641">
          <cell r="E7641" t="str">
            <v>WEST FRESNO</v>
          </cell>
        </row>
        <row r="7642">
          <cell r="E7642" t="str">
            <v>WEST FRESNO</v>
          </cell>
        </row>
        <row r="7643">
          <cell r="E7643" t="str">
            <v>WEST FRESNO</v>
          </cell>
        </row>
        <row r="7644">
          <cell r="E7644" t="str">
            <v>WEST FRESNO</v>
          </cell>
        </row>
        <row r="7645">
          <cell r="E7645" t="str">
            <v>WEST FRESNO</v>
          </cell>
        </row>
        <row r="7646">
          <cell r="E7646" t="str">
            <v>WEST FRESNO</v>
          </cell>
        </row>
        <row r="7647">
          <cell r="E7647" t="str">
            <v>WEST FRESNO</v>
          </cell>
        </row>
        <row r="7648">
          <cell r="E7648" t="str">
            <v>WEST FRESNO</v>
          </cell>
        </row>
        <row r="7649">
          <cell r="E7649" t="str">
            <v>WEST FRESNO</v>
          </cell>
        </row>
        <row r="7650">
          <cell r="E7650" t="str">
            <v>WEST FRESNO</v>
          </cell>
        </row>
        <row r="7651">
          <cell r="E7651" t="str">
            <v>TWISSELMAN</v>
          </cell>
        </row>
        <row r="7652">
          <cell r="E7652" t="str">
            <v>TWISSELMAN</v>
          </cell>
        </row>
        <row r="7653">
          <cell r="E7653" t="str">
            <v>TWISSELMAN</v>
          </cell>
        </row>
        <row r="7654">
          <cell r="E7654" t="str">
            <v>TWISSELMAN</v>
          </cell>
        </row>
        <row r="7655">
          <cell r="E7655" t="str">
            <v>TWISSELMAN</v>
          </cell>
        </row>
        <row r="7656">
          <cell r="E7656" t="str">
            <v>TWISSELMAN</v>
          </cell>
        </row>
        <row r="7657">
          <cell r="E7657" t="str">
            <v>TWISSELMAN</v>
          </cell>
        </row>
        <row r="7658">
          <cell r="E7658" t="str">
            <v>SCHINDLER</v>
          </cell>
        </row>
        <row r="7659">
          <cell r="E7659" t="str">
            <v>SCHINDLER</v>
          </cell>
        </row>
        <row r="7660">
          <cell r="E7660" t="str">
            <v>SCHINDLER</v>
          </cell>
        </row>
        <row r="7661">
          <cell r="E7661" t="str">
            <v>SCHINDLER</v>
          </cell>
        </row>
        <row r="7662">
          <cell r="E7662" t="str">
            <v>SCHINDLER</v>
          </cell>
        </row>
        <row r="7663">
          <cell r="E7663" t="str">
            <v>SCHINDLER</v>
          </cell>
        </row>
        <row r="7664">
          <cell r="E7664" t="str">
            <v>SCHINDLER</v>
          </cell>
        </row>
        <row r="7665">
          <cell r="E7665" t="str">
            <v>SCHINDLER</v>
          </cell>
        </row>
        <row r="7666">
          <cell r="E7666" t="str">
            <v>SCHINDLER</v>
          </cell>
        </row>
        <row r="7667">
          <cell r="E7667" t="str">
            <v>SCHINDLER</v>
          </cell>
        </row>
        <row r="7668">
          <cell r="E7668" t="str">
            <v>SCHINDLER</v>
          </cell>
        </row>
        <row r="7669">
          <cell r="E7669" t="str">
            <v>SCHINDLER</v>
          </cell>
        </row>
        <row r="7670">
          <cell r="E7670" t="str">
            <v>SCHINDLER</v>
          </cell>
        </row>
        <row r="7671">
          <cell r="E7671" t="str">
            <v>SCHINDLER</v>
          </cell>
        </row>
        <row r="7672">
          <cell r="E7672" t="str">
            <v>SCHINDLER</v>
          </cell>
        </row>
        <row r="7673">
          <cell r="E7673" t="str">
            <v>SCHINDLER</v>
          </cell>
        </row>
        <row r="7674">
          <cell r="E7674" t="str">
            <v>SCHINDLER</v>
          </cell>
        </row>
        <row r="7675">
          <cell r="E7675" t="str">
            <v>SCHINDLER</v>
          </cell>
        </row>
        <row r="7676">
          <cell r="E7676" t="str">
            <v>SCHINDLER</v>
          </cell>
        </row>
        <row r="7677">
          <cell r="E7677" t="str">
            <v>DINUBA</v>
          </cell>
        </row>
        <row r="7678">
          <cell r="E7678" t="str">
            <v>DINUBA</v>
          </cell>
        </row>
        <row r="7679">
          <cell r="E7679" t="str">
            <v>ALPAUGH</v>
          </cell>
        </row>
        <row r="7680">
          <cell r="E7680" t="str">
            <v>ALPAUGH</v>
          </cell>
        </row>
        <row r="7681">
          <cell r="E7681" t="str">
            <v>ALPAUGH</v>
          </cell>
        </row>
        <row r="7682">
          <cell r="E7682" t="str">
            <v>ALPAUGH</v>
          </cell>
        </row>
        <row r="7683">
          <cell r="E7683" t="str">
            <v>GUERNSEY</v>
          </cell>
        </row>
        <row r="7684">
          <cell r="E7684" t="str">
            <v>GUERNSEY</v>
          </cell>
        </row>
        <row r="7685">
          <cell r="E7685" t="str">
            <v>GUERNSEY</v>
          </cell>
        </row>
        <row r="7686">
          <cell r="E7686" t="str">
            <v>GUERNSEY</v>
          </cell>
        </row>
        <row r="7687">
          <cell r="E7687" t="str">
            <v>MANCHESTER</v>
          </cell>
        </row>
        <row r="7688">
          <cell r="E7688" t="str">
            <v>MANCHESTER</v>
          </cell>
        </row>
        <row r="7689">
          <cell r="E7689" t="str">
            <v>MANCHESTER</v>
          </cell>
        </row>
        <row r="7690">
          <cell r="E7690" t="str">
            <v>MANCHESTER</v>
          </cell>
        </row>
        <row r="7691">
          <cell r="E7691" t="str">
            <v>MANCHESTER</v>
          </cell>
        </row>
        <row r="7692">
          <cell r="E7692" t="str">
            <v>MANCHESTER</v>
          </cell>
        </row>
        <row r="7693">
          <cell r="E7693" t="str">
            <v>MANCHESTER</v>
          </cell>
        </row>
        <row r="7694">
          <cell r="E7694" t="str">
            <v>MANCHESTER</v>
          </cell>
        </row>
        <row r="7695">
          <cell r="E7695" t="str">
            <v>MANCHESTER</v>
          </cell>
        </row>
        <row r="7696">
          <cell r="E7696" t="str">
            <v>MANCHESTER</v>
          </cell>
        </row>
        <row r="7697">
          <cell r="E7697" t="str">
            <v>MANCHESTER</v>
          </cell>
        </row>
        <row r="7698">
          <cell r="E7698" t="str">
            <v>MANCHESTER</v>
          </cell>
        </row>
        <row r="7699">
          <cell r="E7699" t="str">
            <v>MANCHESTER</v>
          </cell>
        </row>
        <row r="7700">
          <cell r="E7700" t="str">
            <v>MANCHESTER</v>
          </cell>
        </row>
        <row r="7701">
          <cell r="E7701" t="str">
            <v>MANCHESTER</v>
          </cell>
        </row>
        <row r="7702">
          <cell r="E7702" t="str">
            <v>MANCHESTER</v>
          </cell>
        </row>
        <row r="7703">
          <cell r="E7703" t="str">
            <v>MANCHESTER</v>
          </cell>
        </row>
        <row r="7704">
          <cell r="E7704" t="str">
            <v>MANCHESTER</v>
          </cell>
        </row>
        <row r="7705">
          <cell r="E7705" t="str">
            <v>MANCHESTER</v>
          </cell>
        </row>
        <row r="7706">
          <cell r="E7706" t="str">
            <v>MANCHESTER</v>
          </cell>
        </row>
        <row r="7707">
          <cell r="E7707" t="str">
            <v>MANCHESTER</v>
          </cell>
        </row>
        <row r="7708">
          <cell r="E7708" t="str">
            <v>MCCALL</v>
          </cell>
        </row>
        <row r="7709">
          <cell r="E7709" t="str">
            <v>MCCALL</v>
          </cell>
        </row>
        <row r="7710">
          <cell r="E7710" t="str">
            <v>MCCALL</v>
          </cell>
        </row>
        <row r="7711">
          <cell r="E7711" t="str">
            <v>HARRIS</v>
          </cell>
        </row>
        <row r="7712">
          <cell r="E7712" t="str">
            <v>ALPAUGH</v>
          </cell>
        </row>
        <row r="7713">
          <cell r="E7713" t="str">
            <v>ALPAUGH</v>
          </cell>
        </row>
        <row r="7714">
          <cell r="E7714" t="str">
            <v>ALPAUGH</v>
          </cell>
        </row>
        <row r="7715">
          <cell r="E7715" t="str">
            <v>ALPAUGH</v>
          </cell>
        </row>
        <row r="7716">
          <cell r="E7716" t="str">
            <v>ALPAUGH</v>
          </cell>
        </row>
        <row r="7717">
          <cell r="E7717" t="str">
            <v>ALPAUGH</v>
          </cell>
        </row>
        <row r="7718">
          <cell r="E7718" t="str">
            <v>ALPAUGH</v>
          </cell>
        </row>
        <row r="7719">
          <cell r="E7719" t="str">
            <v>ALPAUGH</v>
          </cell>
        </row>
        <row r="7720">
          <cell r="E7720" t="str">
            <v>ALPAUGH</v>
          </cell>
        </row>
        <row r="7721">
          <cell r="E7721" t="str">
            <v>ALPAUGH</v>
          </cell>
        </row>
        <row r="7722">
          <cell r="E7722" t="str">
            <v>ALPAUGH</v>
          </cell>
        </row>
        <row r="7723">
          <cell r="E7723" t="str">
            <v>OLD RIVER</v>
          </cell>
        </row>
        <row r="7724">
          <cell r="E7724" t="str">
            <v>OLD RIVER</v>
          </cell>
        </row>
        <row r="7725">
          <cell r="E7725" t="str">
            <v>OLD RIVER</v>
          </cell>
        </row>
        <row r="7726">
          <cell r="E7726" t="str">
            <v>OLD RIVER</v>
          </cell>
        </row>
        <row r="7727">
          <cell r="E7727" t="str">
            <v>OLD RIVER</v>
          </cell>
        </row>
        <row r="7728">
          <cell r="E7728" t="str">
            <v>OLD RIVER</v>
          </cell>
        </row>
        <row r="7729">
          <cell r="E7729" t="str">
            <v>OLD RIVER</v>
          </cell>
        </row>
        <row r="7730">
          <cell r="E7730" t="str">
            <v>OLD RIVER</v>
          </cell>
        </row>
        <row r="7731">
          <cell r="E7731" t="str">
            <v>OLD RIVER</v>
          </cell>
        </row>
        <row r="7732">
          <cell r="E7732" t="str">
            <v>OLD RIVER</v>
          </cell>
        </row>
        <row r="7733">
          <cell r="E7733" t="str">
            <v>OLD RIVER</v>
          </cell>
        </row>
        <row r="7734">
          <cell r="E7734" t="str">
            <v>OLD RIVER</v>
          </cell>
        </row>
        <row r="7735">
          <cell r="E7735" t="str">
            <v>OLD RIVER</v>
          </cell>
        </row>
        <row r="7736">
          <cell r="E7736" t="str">
            <v>OLD RIVER</v>
          </cell>
        </row>
        <row r="7737">
          <cell r="E7737" t="str">
            <v>OLD RIVER</v>
          </cell>
        </row>
        <row r="7738">
          <cell r="E7738" t="str">
            <v>OLD RIVER</v>
          </cell>
        </row>
        <row r="7739">
          <cell r="E7739" t="str">
            <v>OLD RIVER</v>
          </cell>
        </row>
        <row r="7740">
          <cell r="E7740" t="str">
            <v>LAKEVIEW</v>
          </cell>
        </row>
        <row r="7741">
          <cell r="E7741" t="str">
            <v>LAKEVIEW</v>
          </cell>
        </row>
        <row r="7742">
          <cell r="E7742" t="str">
            <v>LAKEVIEW</v>
          </cell>
        </row>
        <row r="7743">
          <cell r="E7743" t="str">
            <v>LAKEVIEW</v>
          </cell>
        </row>
        <row r="7744">
          <cell r="E7744" t="str">
            <v>LAKEVIEW</v>
          </cell>
        </row>
        <row r="7745">
          <cell r="E7745" t="str">
            <v>LAKEVIEW</v>
          </cell>
        </row>
        <row r="7746">
          <cell r="E7746" t="str">
            <v>LAKEVIEW</v>
          </cell>
        </row>
        <row r="7747">
          <cell r="E7747" t="str">
            <v>LAKEVIEW</v>
          </cell>
        </row>
        <row r="7748">
          <cell r="E7748" t="str">
            <v>LAKEVIEW</v>
          </cell>
        </row>
        <row r="7749">
          <cell r="E7749" t="str">
            <v>LAKEVIEW</v>
          </cell>
        </row>
        <row r="7750">
          <cell r="E7750" t="str">
            <v>LAKEVIEW</v>
          </cell>
        </row>
        <row r="7751">
          <cell r="E7751" t="str">
            <v>LAKEVIEW</v>
          </cell>
        </row>
        <row r="7752">
          <cell r="E7752" t="str">
            <v>LAKEVIEW</v>
          </cell>
        </row>
        <row r="7753">
          <cell r="E7753" t="str">
            <v>LAKEVIEW</v>
          </cell>
        </row>
        <row r="7754">
          <cell r="E7754" t="str">
            <v>LAKEVIEW</v>
          </cell>
        </row>
        <row r="7755">
          <cell r="E7755" t="str">
            <v>LAKEVIEW</v>
          </cell>
        </row>
        <row r="7756">
          <cell r="E7756" t="str">
            <v>LAKEVIEW</v>
          </cell>
        </row>
        <row r="7757">
          <cell r="E7757" t="str">
            <v>LAKEVIEW</v>
          </cell>
        </row>
        <row r="7758">
          <cell r="E7758" t="str">
            <v>VALLEY HOME</v>
          </cell>
        </row>
        <row r="7759">
          <cell r="E7759" t="str">
            <v>VALLEY HOME</v>
          </cell>
        </row>
        <row r="7760">
          <cell r="E7760" t="str">
            <v>VALLEY HOME</v>
          </cell>
        </row>
        <row r="7761">
          <cell r="E7761" t="str">
            <v>VALLEY HOME</v>
          </cell>
        </row>
        <row r="7762">
          <cell r="E7762" t="str">
            <v>VALLEY HOME</v>
          </cell>
        </row>
        <row r="7763">
          <cell r="E7763" t="str">
            <v>VALLEY HOME</v>
          </cell>
        </row>
        <row r="7764">
          <cell r="E7764" t="str">
            <v>VALLEY HOME</v>
          </cell>
        </row>
        <row r="7765">
          <cell r="E7765" t="str">
            <v>VALLEY HOME</v>
          </cell>
        </row>
        <row r="7766">
          <cell r="E7766" t="str">
            <v>VALLEY HOME</v>
          </cell>
        </row>
        <row r="7767">
          <cell r="E7767" t="str">
            <v>VALLEY HOME</v>
          </cell>
        </row>
        <row r="7768">
          <cell r="E7768" t="str">
            <v>VALLEY HOME</v>
          </cell>
        </row>
        <row r="7769">
          <cell r="E7769" t="str">
            <v>REDWOOD CITY</v>
          </cell>
        </row>
        <row r="7770">
          <cell r="E7770" t="str">
            <v>REDWOOD CITY</v>
          </cell>
        </row>
        <row r="7771">
          <cell r="E7771" t="str">
            <v>REDWOOD CITY</v>
          </cell>
        </row>
        <row r="7772">
          <cell r="E7772" t="str">
            <v>REDWOOD CITY</v>
          </cell>
        </row>
        <row r="7773">
          <cell r="E7773" t="str">
            <v>REDWOOD CITY</v>
          </cell>
        </row>
        <row r="7774">
          <cell r="E7774" t="str">
            <v>REDWOOD CITY</v>
          </cell>
        </row>
        <row r="7775">
          <cell r="E7775" t="str">
            <v>OLD KEARNEY</v>
          </cell>
        </row>
        <row r="7776">
          <cell r="E7776" t="str">
            <v>OLD KEARNEY</v>
          </cell>
        </row>
        <row r="7777">
          <cell r="E7777" t="str">
            <v>GRASS VALLEY</v>
          </cell>
        </row>
        <row r="7778">
          <cell r="E7778" t="str">
            <v>GRASS VALLEY</v>
          </cell>
        </row>
        <row r="7779">
          <cell r="E7779" t="str">
            <v>GRASS VALLEY</v>
          </cell>
        </row>
        <row r="7780">
          <cell r="E7780" t="str">
            <v>GRASS VALLEY</v>
          </cell>
        </row>
        <row r="7781">
          <cell r="E7781" t="str">
            <v>GRASS VALLEY</v>
          </cell>
        </row>
        <row r="7782">
          <cell r="E7782" t="str">
            <v>GRASS VALLEY</v>
          </cell>
        </row>
        <row r="7783">
          <cell r="E7783" t="str">
            <v>GRASS VALLEY</v>
          </cell>
        </row>
        <row r="7784">
          <cell r="E7784" t="str">
            <v>GRASS VALLEY</v>
          </cell>
        </row>
        <row r="7785">
          <cell r="E7785" t="str">
            <v>GRASS VALLEY</v>
          </cell>
        </row>
        <row r="7786">
          <cell r="E7786" t="str">
            <v>GRASS VALLEY</v>
          </cell>
        </row>
        <row r="7787">
          <cell r="E7787" t="str">
            <v>GRASS VALLEY</v>
          </cell>
        </row>
        <row r="7788">
          <cell r="E7788" t="str">
            <v>GRASS VALLEY</v>
          </cell>
        </row>
        <row r="7789">
          <cell r="E7789" t="str">
            <v>GRASS VALLEY</v>
          </cell>
        </row>
        <row r="7790">
          <cell r="E7790" t="str">
            <v>GRASS VALLEY</v>
          </cell>
        </row>
        <row r="7791">
          <cell r="E7791" t="str">
            <v>GRASS VALLEY</v>
          </cell>
        </row>
        <row r="7792">
          <cell r="E7792" t="str">
            <v>GRASS VALLEY</v>
          </cell>
        </row>
        <row r="7793">
          <cell r="E7793" t="str">
            <v>GRASS VALLEY</v>
          </cell>
        </row>
        <row r="7794">
          <cell r="E7794" t="str">
            <v>GRASS VALLEY</v>
          </cell>
        </row>
        <row r="7795">
          <cell r="E7795" t="str">
            <v>INDUSTRIAL ACRES</v>
          </cell>
        </row>
        <row r="7796">
          <cell r="E7796" t="str">
            <v>INDUSTRIAL ACRES</v>
          </cell>
        </row>
        <row r="7797">
          <cell r="E7797" t="str">
            <v>INDUSTRIAL ACRES</v>
          </cell>
        </row>
        <row r="7798">
          <cell r="E7798" t="str">
            <v>INDUSTRIAL ACRES</v>
          </cell>
        </row>
        <row r="7799">
          <cell r="E7799" t="str">
            <v>INDUSTRIAL ACRES</v>
          </cell>
        </row>
        <row r="7800">
          <cell r="E7800" t="str">
            <v>INDUSTRIAL ACRES</v>
          </cell>
        </row>
        <row r="7801">
          <cell r="E7801" t="str">
            <v>FITCH MTN</v>
          </cell>
        </row>
        <row r="7802">
          <cell r="E7802" t="str">
            <v>BASALT</v>
          </cell>
        </row>
        <row r="7803">
          <cell r="E7803" t="str">
            <v>BASALT</v>
          </cell>
        </row>
        <row r="7804">
          <cell r="E7804" t="str">
            <v>BASALT</v>
          </cell>
        </row>
        <row r="7805">
          <cell r="E7805" t="str">
            <v>BASALT</v>
          </cell>
        </row>
        <row r="7806">
          <cell r="E7806" t="str">
            <v>BASALT</v>
          </cell>
        </row>
        <row r="7807">
          <cell r="E7807" t="str">
            <v>BASALT</v>
          </cell>
        </row>
        <row r="7808">
          <cell r="E7808" t="str">
            <v>INDUSTRIAL ACRES</v>
          </cell>
        </row>
        <row r="7809">
          <cell r="E7809" t="str">
            <v>INDUSTRIAL ACRES</v>
          </cell>
        </row>
        <row r="7810">
          <cell r="E7810" t="str">
            <v>CATLETT</v>
          </cell>
        </row>
        <row r="7811">
          <cell r="E7811" t="str">
            <v>CATLETT</v>
          </cell>
        </row>
        <row r="7812">
          <cell r="E7812" t="str">
            <v>CATLETT</v>
          </cell>
        </row>
        <row r="7813">
          <cell r="E7813" t="str">
            <v>CATLETT</v>
          </cell>
        </row>
        <row r="7814">
          <cell r="E7814" t="str">
            <v>CATLETT</v>
          </cell>
        </row>
        <row r="7815">
          <cell r="E7815" t="str">
            <v>CATLETT</v>
          </cell>
        </row>
        <row r="7816">
          <cell r="E7816" t="str">
            <v>CATLETT</v>
          </cell>
        </row>
        <row r="7817">
          <cell r="E7817" t="str">
            <v>CHICO B</v>
          </cell>
        </row>
        <row r="7818">
          <cell r="E7818" t="str">
            <v>CHICO B</v>
          </cell>
        </row>
        <row r="7819">
          <cell r="E7819" t="str">
            <v>CHICO B</v>
          </cell>
        </row>
        <row r="7820">
          <cell r="E7820" t="str">
            <v>PASO ROBLES</v>
          </cell>
        </row>
        <row r="7821">
          <cell r="E7821" t="str">
            <v>PASO ROBLES</v>
          </cell>
        </row>
        <row r="7822">
          <cell r="E7822" t="str">
            <v>PASO ROBLES</v>
          </cell>
        </row>
        <row r="7823">
          <cell r="E7823" t="str">
            <v>PASO ROBLES</v>
          </cell>
        </row>
        <row r="7824">
          <cell r="E7824" t="str">
            <v>PASO ROBLES</v>
          </cell>
        </row>
        <row r="7825">
          <cell r="E7825" t="str">
            <v>OLD RIVER</v>
          </cell>
        </row>
        <row r="7826">
          <cell r="E7826" t="str">
            <v>DIVIDE</v>
          </cell>
        </row>
        <row r="7827">
          <cell r="E7827" t="str">
            <v>DIVIDE</v>
          </cell>
        </row>
        <row r="7828">
          <cell r="E7828" t="str">
            <v>DIVIDE</v>
          </cell>
        </row>
        <row r="7829">
          <cell r="E7829" t="str">
            <v>DIVIDE</v>
          </cell>
        </row>
        <row r="7830">
          <cell r="E7830" t="str">
            <v>INDUSTRIAL ACRES</v>
          </cell>
        </row>
        <row r="7831">
          <cell r="E7831" t="str">
            <v>PEABODY</v>
          </cell>
        </row>
        <row r="7832">
          <cell r="E7832" t="str">
            <v>PEABODY</v>
          </cell>
        </row>
        <row r="7833">
          <cell r="E7833" t="str">
            <v>PEABODY</v>
          </cell>
        </row>
        <row r="7834">
          <cell r="E7834" t="str">
            <v>PEABODY</v>
          </cell>
        </row>
        <row r="7835">
          <cell r="E7835" t="str">
            <v>LOS COCHES</v>
          </cell>
        </row>
        <row r="7836">
          <cell r="E7836" t="str">
            <v>LOS COCHES</v>
          </cell>
        </row>
        <row r="7837">
          <cell r="E7837" t="str">
            <v>LOS COCHES</v>
          </cell>
        </row>
        <row r="7838">
          <cell r="E7838" t="str">
            <v>LAYTONVILLE</v>
          </cell>
        </row>
        <row r="7839">
          <cell r="E7839" t="str">
            <v>DIVIDE</v>
          </cell>
        </row>
        <row r="7840">
          <cell r="E7840" t="str">
            <v>DIVIDE</v>
          </cell>
        </row>
        <row r="7841">
          <cell r="E7841" t="str">
            <v>DIVIDE</v>
          </cell>
        </row>
        <row r="7842">
          <cell r="E7842" t="str">
            <v>DIVIDE</v>
          </cell>
        </row>
        <row r="7843">
          <cell r="E7843" t="str">
            <v>DIVIDE</v>
          </cell>
        </row>
        <row r="7844">
          <cell r="E7844" t="str">
            <v>DIVIDE</v>
          </cell>
        </row>
        <row r="7845">
          <cell r="E7845" t="str">
            <v>DIVIDE</v>
          </cell>
        </row>
        <row r="7846">
          <cell r="E7846" t="str">
            <v>DIVIDE</v>
          </cell>
        </row>
        <row r="7847">
          <cell r="E7847" t="str">
            <v>DIVIDE</v>
          </cell>
        </row>
        <row r="7848">
          <cell r="E7848" t="str">
            <v>DIVIDE</v>
          </cell>
        </row>
        <row r="7849">
          <cell r="E7849" t="str">
            <v>DIVIDE</v>
          </cell>
        </row>
        <row r="7850">
          <cell r="E7850" t="str">
            <v>DIVIDE</v>
          </cell>
        </row>
        <row r="7851">
          <cell r="E7851" t="str">
            <v>WEST FRESNO</v>
          </cell>
        </row>
        <row r="7852">
          <cell r="E7852" t="str">
            <v>WEST FRESNO</v>
          </cell>
        </row>
        <row r="7853">
          <cell r="E7853" t="str">
            <v>WEST FRESNO</v>
          </cell>
        </row>
        <row r="7854">
          <cell r="E7854" t="str">
            <v>WEST FRESNO</v>
          </cell>
        </row>
        <row r="7855">
          <cell r="E7855" t="str">
            <v>WEST FRESNO</v>
          </cell>
        </row>
        <row r="7856">
          <cell r="E7856" t="str">
            <v>WEST FRESNO</v>
          </cell>
        </row>
        <row r="7857">
          <cell r="E7857" t="str">
            <v>WEST FRESNO</v>
          </cell>
        </row>
        <row r="7858">
          <cell r="E7858" t="str">
            <v>WEST FRESNO</v>
          </cell>
        </row>
        <row r="7859">
          <cell r="E7859" t="str">
            <v>WEST FRESNO</v>
          </cell>
        </row>
        <row r="7860">
          <cell r="E7860" t="str">
            <v>WEST FRESNO</v>
          </cell>
        </row>
        <row r="7861">
          <cell r="E7861" t="str">
            <v>WEST FRESNO</v>
          </cell>
        </row>
        <row r="7862">
          <cell r="E7862" t="str">
            <v>WEST FRESNO</v>
          </cell>
        </row>
        <row r="7863">
          <cell r="E7863" t="str">
            <v>CATLETT</v>
          </cell>
        </row>
        <row r="7864">
          <cell r="E7864" t="str">
            <v>HENRIETTA</v>
          </cell>
        </row>
        <row r="7865">
          <cell r="E7865" t="str">
            <v>HENRIETTA</v>
          </cell>
        </row>
        <row r="7866">
          <cell r="E7866" t="str">
            <v>HENRIETTA</v>
          </cell>
        </row>
        <row r="7867">
          <cell r="E7867" t="str">
            <v>HENRIETTA</v>
          </cell>
        </row>
        <row r="7868">
          <cell r="E7868" t="str">
            <v>HENRIETTA</v>
          </cell>
        </row>
        <row r="7869">
          <cell r="E7869" t="str">
            <v>DAVIS</v>
          </cell>
        </row>
        <row r="7870">
          <cell r="E7870" t="str">
            <v>DAVIS</v>
          </cell>
        </row>
        <row r="7871">
          <cell r="E7871" t="str">
            <v>DAVIS</v>
          </cell>
        </row>
        <row r="7872">
          <cell r="E7872" t="str">
            <v>LAS GALLINAS A</v>
          </cell>
        </row>
        <row r="7873">
          <cell r="E7873" t="str">
            <v>LAS GALLINAS A</v>
          </cell>
        </row>
        <row r="7874">
          <cell r="E7874" t="str">
            <v>TULARE LAKE</v>
          </cell>
        </row>
        <row r="7875">
          <cell r="E7875" t="str">
            <v>ELK HILLS</v>
          </cell>
        </row>
        <row r="7876">
          <cell r="E7876" t="str">
            <v>FORT ROSS</v>
          </cell>
        </row>
        <row r="7877">
          <cell r="E7877" t="str">
            <v>FORT ROSS</v>
          </cell>
        </row>
        <row r="7878">
          <cell r="E7878" t="str">
            <v>JOLON</v>
          </cell>
        </row>
        <row r="7879">
          <cell r="E7879" t="str">
            <v>JOLON</v>
          </cell>
        </row>
        <row r="7880">
          <cell r="E7880" t="str">
            <v>STOCKDALE</v>
          </cell>
        </row>
        <row r="7881">
          <cell r="E7881" t="str">
            <v>HENRIETTA</v>
          </cell>
        </row>
        <row r="7882">
          <cell r="E7882" t="str">
            <v>JOLON</v>
          </cell>
        </row>
        <row r="7883">
          <cell r="E7883" t="str">
            <v>JOLON</v>
          </cell>
        </row>
        <row r="7884">
          <cell r="E7884" t="str">
            <v>JOLON</v>
          </cell>
        </row>
        <row r="7885">
          <cell r="E7885" t="str">
            <v>JOLON</v>
          </cell>
        </row>
        <row r="7886">
          <cell r="E7886" t="str">
            <v>JOLON</v>
          </cell>
        </row>
        <row r="7887">
          <cell r="E7887" t="str">
            <v>JOLON</v>
          </cell>
        </row>
        <row r="7888">
          <cell r="E7888" t="str">
            <v>TAMARACK</v>
          </cell>
        </row>
        <row r="7889">
          <cell r="E7889" t="str">
            <v>TAMARACK</v>
          </cell>
        </row>
        <row r="7890">
          <cell r="E7890" t="str">
            <v>TAMARACK</v>
          </cell>
        </row>
        <row r="7891">
          <cell r="E7891" t="str">
            <v>TAMARACK</v>
          </cell>
        </row>
        <row r="7892">
          <cell r="E7892" t="str">
            <v>TAMARACK</v>
          </cell>
        </row>
        <row r="7893">
          <cell r="E7893" t="str">
            <v>TAMARACK</v>
          </cell>
        </row>
        <row r="7894">
          <cell r="E7894" t="str">
            <v>TAMARACK</v>
          </cell>
        </row>
        <row r="7895">
          <cell r="E7895" t="str">
            <v>TAMARACK</v>
          </cell>
        </row>
        <row r="7896">
          <cell r="E7896" t="str">
            <v>OAKLAND J</v>
          </cell>
        </row>
        <row r="7897">
          <cell r="E7897" t="str">
            <v>OAKLAND J</v>
          </cell>
        </row>
        <row r="7898">
          <cell r="E7898" t="str">
            <v>OAKLAND J</v>
          </cell>
        </row>
        <row r="7899">
          <cell r="E7899" t="str">
            <v>OAKLAND J</v>
          </cell>
        </row>
        <row r="7900">
          <cell r="E7900" t="str">
            <v>OAKLAND J</v>
          </cell>
        </row>
        <row r="7901">
          <cell r="E7901" t="str">
            <v>WEEDPATCH</v>
          </cell>
        </row>
        <row r="7902">
          <cell r="E7902" t="str">
            <v>LAS GALLINAS A</v>
          </cell>
        </row>
        <row r="7903">
          <cell r="E7903" t="str">
            <v>FORT SEWARD</v>
          </cell>
        </row>
        <row r="7904">
          <cell r="E7904" t="str">
            <v>FORT SEWARD</v>
          </cell>
        </row>
        <row r="7905">
          <cell r="E7905" t="str">
            <v>HENRIETTA</v>
          </cell>
        </row>
        <row r="7906">
          <cell r="E7906" t="str">
            <v>HENRIETTA</v>
          </cell>
        </row>
        <row r="7907">
          <cell r="E7907" t="str">
            <v>HENRIETTA</v>
          </cell>
        </row>
        <row r="7908">
          <cell r="E7908" t="str">
            <v>HENRIETTA</v>
          </cell>
        </row>
        <row r="7909">
          <cell r="E7909" t="str">
            <v>HENRIETTA</v>
          </cell>
        </row>
        <row r="7910">
          <cell r="E7910" t="str">
            <v>HENRIETTA</v>
          </cell>
        </row>
        <row r="7911">
          <cell r="E7911" t="str">
            <v>HENRIETTA</v>
          </cell>
        </row>
        <row r="7912">
          <cell r="E7912" t="str">
            <v>KERN OIL</v>
          </cell>
        </row>
        <row r="7913">
          <cell r="E7913" t="str">
            <v>MCKEE</v>
          </cell>
        </row>
        <row r="7914">
          <cell r="E7914" t="str">
            <v>MCKEE</v>
          </cell>
        </row>
        <row r="7915">
          <cell r="E7915" t="str">
            <v>MCKEE</v>
          </cell>
        </row>
        <row r="7916">
          <cell r="E7916" t="str">
            <v>MCKEE</v>
          </cell>
        </row>
        <row r="7917">
          <cell r="E7917" t="str">
            <v>MCKEE</v>
          </cell>
        </row>
        <row r="7918">
          <cell r="E7918" t="str">
            <v>SANTA MARIA</v>
          </cell>
        </row>
        <row r="7919">
          <cell r="E7919" t="str">
            <v>SANTA MARIA</v>
          </cell>
        </row>
        <row r="7920">
          <cell r="E7920" t="str">
            <v>BERRENDA A</v>
          </cell>
        </row>
        <row r="7921">
          <cell r="E7921" t="str">
            <v>TAFT</v>
          </cell>
        </row>
        <row r="7922">
          <cell r="E7922" t="str">
            <v>TAFT</v>
          </cell>
        </row>
        <row r="7923">
          <cell r="E7923" t="str">
            <v>SEMITROPIC</v>
          </cell>
        </row>
        <row r="7924">
          <cell r="E7924" t="str">
            <v>SEMITROPIC</v>
          </cell>
        </row>
        <row r="7925">
          <cell r="E7925" t="str">
            <v>SEMITROPIC</v>
          </cell>
        </row>
        <row r="7926">
          <cell r="E7926" t="str">
            <v>SEMITROPIC</v>
          </cell>
        </row>
        <row r="7927">
          <cell r="E7927" t="str">
            <v>SEMITROPIC</v>
          </cell>
        </row>
        <row r="7928">
          <cell r="E7928" t="str">
            <v>SEMITROPIC</v>
          </cell>
        </row>
        <row r="7929">
          <cell r="E7929" t="str">
            <v>SEMITROPIC</v>
          </cell>
        </row>
        <row r="7930">
          <cell r="E7930" t="str">
            <v>SEMITROPIC</v>
          </cell>
        </row>
        <row r="7931">
          <cell r="E7931" t="str">
            <v>SEMITROPIC</v>
          </cell>
        </row>
        <row r="7932">
          <cell r="E7932" t="str">
            <v>SEMITROPIC</v>
          </cell>
        </row>
        <row r="7933">
          <cell r="E7933" t="str">
            <v>SEMITROPIC</v>
          </cell>
        </row>
        <row r="7934">
          <cell r="E7934" t="str">
            <v>SEMITROPIC</v>
          </cell>
        </row>
        <row r="7935">
          <cell r="E7935" t="str">
            <v>SEMITROPIC</v>
          </cell>
        </row>
        <row r="7936">
          <cell r="E7936" t="str">
            <v>CAMDEN</v>
          </cell>
        </row>
        <row r="7937">
          <cell r="E7937" t="str">
            <v>CAMDEN</v>
          </cell>
        </row>
        <row r="7938">
          <cell r="E7938" t="str">
            <v>CAMDEN</v>
          </cell>
        </row>
        <row r="7939">
          <cell r="E7939" t="str">
            <v>CAMDEN</v>
          </cell>
        </row>
        <row r="7940">
          <cell r="E7940" t="str">
            <v>CAMDEN</v>
          </cell>
        </row>
        <row r="7941">
          <cell r="E7941" t="str">
            <v>CAMDEN</v>
          </cell>
        </row>
        <row r="7942">
          <cell r="E7942" t="str">
            <v>CAMDEN</v>
          </cell>
        </row>
        <row r="7943">
          <cell r="E7943" t="str">
            <v>LAKEVIEW</v>
          </cell>
        </row>
        <row r="7944">
          <cell r="E7944" t="str">
            <v>LAKEVIEW</v>
          </cell>
        </row>
        <row r="7945">
          <cell r="E7945" t="str">
            <v>LAKEVIEW</v>
          </cell>
        </row>
        <row r="7946">
          <cell r="E7946" t="str">
            <v>LAKEVIEW</v>
          </cell>
        </row>
        <row r="7947">
          <cell r="E7947" t="str">
            <v>LAKEVIEW</v>
          </cell>
        </row>
        <row r="7948">
          <cell r="E7948" t="str">
            <v>LAKEVIEW</v>
          </cell>
        </row>
        <row r="7949">
          <cell r="E7949" t="str">
            <v>LAKEVIEW</v>
          </cell>
        </row>
        <row r="7950">
          <cell r="E7950" t="str">
            <v>PARLIER</v>
          </cell>
        </row>
        <row r="7951">
          <cell r="E7951" t="str">
            <v>PARLIER</v>
          </cell>
        </row>
        <row r="7952">
          <cell r="E7952" t="str">
            <v>PARLIER</v>
          </cell>
        </row>
        <row r="7953">
          <cell r="E7953" t="str">
            <v>EAST STOCKTON</v>
          </cell>
        </row>
        <row r="7954">
          <cell r="E7954" t="str">
            <v>EAST STOCKTON</v>
          </cell>
        </row>
        <row r="7955">
          <cell r="E7955" t="str">
            <v>EAST STOCKTON</v>
          </cell>
        </row>
        <row r="7956">
          <cell r="E7956" t="str">
            <v>EAST STOCKTON</v>
          </cell>
        </row>
        <row r="7957">
          <cell r="E7957" t="str">
            <v>EAST STOCKTON</v>
          </cell>
        </row>
        <row r="7958">
          <cell r="E7958" t="str">
            <v>EAST STOCKTON</v>
          </cell>
        </row>
        <row r="7959">
          <cell r="E7959" t="str">
            <v>EAST STOCKTON</v>
          </cell>
        </row>
        <row r="7960">
          <cell r="E7960" t="str">
            <v>EAST STOCKTON</v>
          </cell>
        </row>
        <row r="7961">
          <cell r="E7961" t="str">
            <v>EAST STOCKTON</v>
          </cell>
        </row>
        <row r="7962">
          <cell r="E7962" t="str">
            <v>EAST STOCKTON</v>
          </cell>
        </row>
        <row r="7963">
          <cell r="E7963" t="str">
            <v>STAGG</v>
          </cell>
        </row>
        <row r="7964">
          <cell r="E7964" t="str">
            <v>STAGG</v>
          </cell>
        </row>
        <row r="7965">
          <cell r="E7965" t="str">
            <v>STAGG</v>
          </cell>
        </row>
        <row r="7966">
          <cell r="E7966" t="str">
            <v>STAGG</v>
          </cell>
        </row>
        <row r="7967">
          <cell r="E7967" t="str">
            <v>STAGG</v>
          </cell>
        </row>
        <row r="7968">
          <cell r="E7968" t="str">
            <v>STAGG</v>
          </cell>
        </row>
        <row r="7969">
          <cell r="E7969" t="str">
            <v>STAGG</v>
          </cell>
        </row>
        <row r="7970">
          <cell r="E7970" t="str">
            <v>STAGG</v>
          </cell>
        </row>
        <row r="7971">
          <cell r="E7971" t="str">
            <v>STAGG</v>
          </cell>
        </row>
        <row r="7972">
          <cell r="E7972" t="str">
            <v>STAGG</v>
          </cell>
        </row>
        <row r="7973">
          <cell r="E7973" t="str">
            <v>STAGG</v>
          </cell>
        </row>
        <row r="7974">
          <cell r="E7974" t="str">
            <v>STAGG</v>
          </cell>
        </row>
        <row r="7975">
          <cell r="E7975" t="str">
            <v>STAGG</v>
          </cell>
        </row>
        <row r="7976">
          <cell r="E7976" t="str">
            <v>STAGG</v>
          </cell>
        </row>
        <row r="7977">
          <cell r="E7977" t="str">
            <v>STAGG</v>
          </cell>
        </row>
        <row r="7978">
          <cell r="E7978" t="str">
            <v>STAGG</v>
          </cell>
        </row>
        <row r="7979">
          <cell r="E7979" t="str">
            <v>STAGG</v>
          </cell>
        </row>
        <row r="7980">
          <cell r="E7980" t="str">
            <v>STAGG</v>
          </cell>
        </row>
        <row r="7981">
          <cell r="E7981" t="str">
            <v>STAGG</v>
          </cell>
        </row>
        <row r="7982">
          <cell r="E7982" t="str">
            <v>STAGG</v>
          </cell>
        </row>
        <row r="7983">
          <cell r="E7983" t="str">
            <v>STAGG</v>
          </cell>
        </row>
        <row r="7984">
          <cell r="E7984" t="str">
            <v>STAGG</v>
          </cell>
        </row>
        <row r="7985">
          <cell r="E7985" t="str">
            <v>STAGG</v>
          </cell>
        </row>
        <row r="7986">
          <cell r="E7986" t="str">
            <v>EEL RIVER</v>
          </cell>
        </row>
        <row r="7987">
          <cell r="E7987" t="str">
            <v>EEL RIVER</v>
          </cell>
        </row>
        <row r="7988">
          <cell r="E7988" t="str">
            <v>EEL RIVER</v>
          </cell>
        </row>
        <row r="7989">
          <cell r="E7989" t="str">
            <v>EEL RIVER</v>
          </cell>
        </row>
        <row r="7990">
          <cell r="E7990" t="str">
            <v>EEL RIVER</v>
          </cell>
        </row>
        <row r="7991">
          <cell r="E7991" t="str">
            <v>KINGSBURG</v>
          </cell>
        </row>
        <row r="7992">
          <cell r="E7992" t="str">
            <v>KINGSBURG</v>
          </cell>
        </row>
        <row r="7993">
          <cell r="E7993" t="str">
            <v>KINGSBURG</v>
          </cell>
        </row>
        <row r="7994">
          <cell r="E7994" t="str">
            <v>KINGSBURG</v>
          </cell>
        </row>
        <row r="7995">
          <cell r="E7995" t="str">
            <v>EEL RIVER</v>
          </cell>
        </row>
        <row r="7996">
          <cell r="E7996" t="str">
            <v>EEL RIVER</v>
          </cell>
        </row>
        <row r="7997">
          <cell r="E7997" t="str">
            <v>EEL RIVER</v>
          </cell>
        </row>
        <row r="7998">
          <cell r="E7998" t="str">
            <v>SAN RAFAEL</v>
          </cell>
        </row>
        <row r="7999">
          <cell r="E7999" t="str">
            <v>SAN RAFAEL</v>
          </cell>
        </row>
        <row r="8000">
          <cell r="E8000" t="str">
            <v>SAN RAFAEL</v>
          </cell>
        </row>
        <row r="8001">
          <cell r="E8001" t="str">
            <v>SAN RAFAEL</v>
          </cell>
        </row>
        <row r="8002">
          <cell r="E8002" t="str">
            <v>LAS POSITAS</v>
          </cell>
        </row>
        <row r="8003">
          <cell r="E8003" t="str">
            <v>RIVERBANK</v>
          </cell>
        </row>
        <row r="8004">
          <cell r="E8004" t="str">
            <v>WOODLAND</v>
          </cell>
        </row>
        <row r="8005">
          <cell r="E8005" t="str">
            <v>MANCHESTER</v>
          </cell>
        </row>
        <row r="8006">
          <cell r="E8006" t="str">
            <v>MANCHESTER</v>
          </cell>
        </row>
        <row r="8007">
          <cell r="E8007" t="str">
            <v>MANCHESTER</v>
          </cell>
        </row>
        <row r="8008">
          <cell r="E8008" t="str">
            <v>MANCHESTER</v>
          </cell>
        </row>
        <row r="8009">
          <cell r="E8009" t="str">
            <v>MANCHESTER</v>
          </cell>
        </row>
        <row r="8010">
          <cell r="E8010" t="str">
            <v>MANCHESTER</v>
          </cell>
        </row>
        <row r="8011">
          <cell r="E8011" t="str">
            <v>MANCHESTER</v>
          </cell>
        </row>
        <row r="8012">
          <cell r="E8012" t="str">
            <v>MANCHESTER</v>
          </cell>
        </row>
        <row r="8013">
          <cell r="E8013" t="str">
            <v>MANCHESTER</v>
          </cell>
        </row>
        <row r="8014">
          <cell r="E8014" t="str">
            <v>MANCHESTER</v>
          </cell>
        </row>
        <row r="8015">
          <cell r="E8015" t="str">
            <v>MANCHESTER</v>
          </cell>
        </row>
        <row r="8016">
          <cell r="E8016" t="str">
            <v>MANCHESTER</v>
          </cell>
        </row>
        <row r="8017">
          <cell r="E8017" t="str">
            <v>MANCHESTER</v>
          </cell>
        </row>
        <row r="8018">
          <cell r="E8018" t="str">
            <v>MANCHESTER</v>
          </cell>
        </row>
        <row r="8019">
          <cell r="E8019" t="str">
            <v>MANCHESTER</v>
          </cell>
        </row>
        <row r="8020">
          <cell r="E8020" t="str">
            <v>MANCHESTER</v>
          </cell>
        </row>
        <row r="8021">
          <cell r="E8021" t="str">
            <v>MANCHESTER</v>
          </cell>
        </row>
        <row r="8022">
          <cell r="E8022" t="str">
            <v>MANCHESTER</v>
          </cell>
        </row>
        <row r="8023">
          <cell r="E8023" t="str">
            <v>MANCHESTER</v>
          </cell>
        </row>
        <row r="8024">
          <cell r="E8024" t="str">
            <v>MANCHESTER</v>
          </cell>
        </row>
        <row r="8025">
          <cell r="E8025" t="str">
            <v>MANCHESTER</v>
          </cell>
        </row>
        <row r="8026">
          <cell r="E8026" t="str">
            <v>MANCHESTER</v>
          </cell>
        </row>
        <row r="8027">
          <cell r="E8027" t="str">
            <v>MANCHESTER</v>
          </cell>
        </row>
        <row r="8028">
          <cell r="E8028" t="str">
            <v>MANCHESTER</v>
          </cell>
        </row>
        <row r="8029">
          <cell r="E8029" t="str">
            <v>MANCHESTER</v>
          </cell>
        </row>
        <row r="8030">
          <cell r="E8030" t="str">
            <v>MANCHESTER</v>
          </cell>
        </row>
        <row r="8031">
          <cell r="E8031" t="str">
            <v>MANCHESTER</v>
          </cell>
        </row>
        <row r="8032">
          <cell r="E8032" t="str">
            <v>LAKEVIEW</v>
          </cell>
        </row>
        <row r="8033">
          <cell r="E8033" t="str">
            <v>LAKEVIEW</v>
          </cell>
        </row>
        <row r="8034">
          <cell r="E8034" t="str">
            <v>LAKEVIEW</v>
          </cell>
        </row>
        <row r="8035">
          <cell r="E8035" t="str">
            <v>LAKEVIEW</v>
          </cell>
        </row>
        <row r="8036">
          <cell r="E8036" t="str">
            <v>LAKEVIEW</v>
          </cell>
        </row>
        <row r="8037">
          <cell r="E8037" t="str">
            <v>LAKEVIEW</v>
          </cell>
        </row>
        <row r="8038">
          <cell r="E8038" t="str">
            <v>FREMONT</v>
          </cell>
        </row>
        <row r="8039">
          <cell r="E8039" t="str">
            <v>LODI</v>
          </cell>
        </row>
        <row r="8040">
          <cell r="E8040" t="str">
            <v>LODI</v>
          </cell>
        </row>
        <row r="8041">
          <cell r="E8041" t="str">
            <v>LODI</v>
          </cell>
        </row>
        <row r="8042">
          <cell r="E8042" t="str">
            <v>WEST SACRAMENTO</v>
          </cell>
        </row>
        <row r="8043">
          <cell r="E8043" t="str">
            <v>WEST SACRAMENTO</v>
          </cell>
        </row>
        <row r="8044">
          <cell r="E8044" t="str">
            <v>WEST SACRAMENTO</v>
          </cell>
        </row>
        <row r="8045">
          <cell r="E8045" t="str">
            <v>PLAINFIELD</v>
          </cell>
        </row>
        <row r="8046">
          <cell r="E8046" t="str">
            <v>PLAINFIELD</v>
          </cell>
        </row>
        <row r="8047">
          <cell r="E8047" t="str">
            <v>CORDELIA</v>
          </cell>
        </row>
        <row r="8048">
          <cell r="E8048" t="str">
            <v>CORDELIA</v>
          </cell>
        </row>
        <row r="8049">
          <cell r="E8049" t="str">
            <v>CORDELIA</v>
          </cell>
        </row>
        <row r="8050">
          <cell r="E8050" t="str">
            <v>CORDELIA</v>
          </cell>
        </row>
        <row r="8051">
          <cell r="E8051" t="str">
            <v>CORDELIA</v>
          </cell>
        </row>
        <row r="8052">
          <cell r="E8052" t="str">
            <v>CORDELIA</v>
          </cell>
        </row>
        <row r="8053">
          <cell r="E8053" t="str">
            <v>CORDELIA</v>
          </cell>
        </row>
        <row r="8054">
          <cell r="E8054" t="str">
            <v>SAN RAFAEL</v>
          </cell>
        </row>
        <row r="8055">
          <cell r="E8055" t="str">
            <v>SAN RAFAEL</v>
          </cell>
        </row>
        <row r="8056">
          <cell r="E8056" t="str">
            <v>SAN RAFAEL</v>
          </cell>
        </row>
        <row r="8057">
          <cell r="E8057" t="str">
            <v>BORONDA</v>
          </cell>
        </row>
        <row r="8058">
          <cell r="E8058" t="str">
            <v>BORONDA</v>
          </cell>
        </row>
        <row r="8059">
          <cell r="E8059" t="str">
            <v>BORONDA</v>
          </cell>
        </row>
        <row r="8060">
          <cell r="E8060" t="str">
            <v>BORONDA</v>
          </cell>
        </row>
        <row r="8061">
          <cell r="E8061" t="str">
            <v>BORONDA</v>
          </cell>
        </row>
        <row r="8062">
          <cell r="E8062" t="str">
            <v>BORONDA</v>
          </cell>
        </row>
        <row r="8063">
          <cell r="E8063" t="str">
            <v>BORONDA</v>
          </cell>
        </row>
        <row r="8064">
          <cell r="E8064" t="str">
            <v>BORONDA</v>
          </cell>
        </row>
        <row r="8065">
          <cell r="E8065" t="str">
            <v>BORONDA</v>
          </cell>
        </row>
        <row r="8066">
          <cell r="E8066" t="str">
            <v>BORONDA</v>
          </cell>
        </row>
        <row r="8067">
          <cell r="E8067" t="str">
            <v>EUREKA E</v>
          </cell>
        </row>
        <row r="8068">
          <cell r="E8068" t="str">
            <v>EUREKA E</v>
          </cell>
        </row>
        <row r="8069">
          <cell r="E8069" t="str">
            <v>EUREKA E</v>
          </cell>
        </row>
        <row r="8070">
          <cell r="E8070" t="str">
            <v>EUREKA E</v>
          </cell>
        </row>
        <row r="8071">
          <cell r="E8071" t="str">
            <v>EUREKA E</v>
          </cell>
        </row>
        <row r="8072">
          <cell r="E8072" t="str">
            <v>EUREKA E</v>
          </cell>
        </row>
        <row r="8073">
          <cell r="E8073" t="str">
            <v>EUREKA E</v>
          </cell>
        </row>
        <row r="8074">
          <cell r="E8074" t="str">
            <v>EUREKA E</v>
          </cell>
        </row>
        <row r="8075">
          <cell r="E8075" t="str">
            <v>EUREKA E</v>
          </cell>
        </row>
        <row r="8076">
          <cell r="E8076" t="str">
            <v>EUREKA E</v>
          </cell>
        </row>
        <row r="8077">
          <cell r="E8077" t="str">
            <v>EUREKA E</v>
          </cell>
        </row>
        <row r="8078">
          <cell r="E8078" t="str">
            <v>EUREKA E</v>
          </cell>
        </row>
        <row r="8079">
          <cell r="E8079" t="str">
            <v>EUREKA E</v>
          </cell>
        </row>
        <row r="8080">
          <cell r="E8080" t="str">
            <v>EUREKA E</v>
          </cell>
        </row>
        <row r="8081">
          <cell r="E8081" t="str">
            <v>EUREKA E</v>
          </cell>
        </row>
        <row r="8082">
          <cell r="E8082" t="str">
            <v>EUREKA E</v>
          </cell>
        </row>
        <row r="8083">
          <cell r="E8083" t="str">
            <v>EUREKA E</v>
          </cell>
        </row>
        <row r="8084">
          <cell r="E8084" t="str">
            <v>EUREKA E</v>
          </cell>
        </row>
        <row r="8085">
          <cell r="E8085" t="str">
            <v>LAS GALLINAS A</v>
          </cell>
        </row>
        <row r="8086">
          <cell r="E8086" t="str">
            <v>LAS GALLINAS A</v>
          </cell>
        </row>
        <row r="8087">
          <cell r="E8087" t="str">
            <v>LAS GALLINAS A</v>
          </cell>
        </row>
        <row r="8088">
          <cell r="E8088" t="str">
            <v>MADISON</v>
          </cell>
        </row>
        <row r="8089">
          <cell r="E8089" t="str">
            <v>LAKEWOOD</v>
          </cell>
        </row>
        <row r="8090">
          <cell r="E8090" t="str">
            <v>LAKEWOOD</v>
          </cell>
        </row>
        <row r="8091">
          <cell r="E8091" t="str">
            <v>LAKEWOOD</v>
          </cell>
        </row>
        <row r="8092">
          <cell r="E8092" t="str">
            <v>LAKEWOOD</v>
          </cell>
        </row>
        <row r="8093">
          <cell r="E8093" t="str">
            <v>LAKEWOOD</v>
          </cell>
        </row>
        <row r="8094">
          <cell r="E8094" t="str">
            <v>LAKEWOOD</v>
          </cell>
        </row>
        <row r="8095">
          <cell r="E8095" t="str">
            <v>LAKEWOOD</v>
          </cell>
        </row>
        <row r="8096">
          <cell r="E8096" t="str">
            <v>LAKEWOOD</v>
          </cell>
        </row>
        <row r="8097">
          <cell r="E8097" t="str">
            <v>LAKEWOOD</v>
          </cell>
        </row>
        <row r="8098">
          <cell r="E8098" t="str">
            <v>LAKEWOOD</v>
          </cell>
        </row>
        <row r="8099">
          <cell r="E8099" t="str">
            <v>LAKEWOOD</v>
          </cell>
        </row>
        <row r="8100">
          <cell r="E8100" t="str">
            <v>LAKEWOOD</v>
          </cell>
        </row>
        <row r="8101">
          <cell r="E8101" t="str">
            <v>LAKEWOOD</v>
          </cell>
        </row>
        <row r="8102">
          <cell r="E8102" t="str">
            <v>LAKEWOOD</v>
          </cell>
        </row>
        <row r="8103">
          <cell r="E8103" t="str">
            <v>LAKEWOOD</v>
          </cell>
        </row>
        <row r="8104">
          <cell r="E8104" t="str">
            <v>LAKEWOOD</v>
          </cell>
        </row>
        <row r="8105">
          <cell r="E8105" t="str">
            <v>LAKEWOOD</v>
          </cell>
        </row>
        <row r="8106">
          <cell r="E8106" t="str">
            <v>LAKEWOOD</v>
          </cell>
        </row>
        <row r="8107">
          <cell r="E8107" t="str">
            <v>LAKEWOOD</v>
          </cell>
        </row>
        <row r="8108">
          <cell r="E8108" t="str">
            <v>LAKEWOOD</v>
          </cell>
        </row>
        <row r="8109">
          <cell r="E8109" t="str">
            <v>LAS GALLINAS A</v>
          </cell>
        </row>
        <row r="8110">
          <cell r="E8110" t="str">
            <v>LAS GALLINAS A</v>
          </cell>
        </row>
        <row r="8111">
          <cell r="E8111" t="str">
            <v>SHAFTER</v>
          </cell>
        </row>
        <row r="8112">
          <cell r="E8112" t="str">
            <v>SHAFTER</v>
          </cell>
        </row>
        <row r="8113">
          <cell r="E8113" t="str">
            <v>SHAFTER</v>
          </cell>
        </row>
        <row r="8114">
          <cell r="E8114" t="str">
            <v>SHAFTER</v>
          </cell>
        </row>
        <row r="8115">
          <cell r="E8115" t="str">
            <v>SHAFTER</v>
          </cell>
        </row>
        <row r="8116">
          <cell r="E8116" t="str">
            <v>SHAFTER</v>
          </cell>
        </row>
        <row r="8117">
          <cell r="E8117" t="str">
            <v>SHAFTER</v>
          </cell>
        </row>
        <row r="8118">
          <cell r="E8118" t="str">
            <v>SHAFTER</v>
          </cell>
        </row>
        <row r="8119">
          <cell r="E8119" t="str">
            <v>SHAFTER</v>
          </cell>
        </row>
        <row r="8120">
          <cell r="E8120" t="str">
            <v>SHAFTER</v>
          </cell>
        </row>
        <row r="8121">
          <cell r="E8121" t="str">
            <v>SHAFTER</v>
          </cell>
        </row>
        <row r="8122">
          <cell r="E8122" t="str">
            <v>RIPON</v>
          </cell>
        </row>
        <row r="8123">
          <cell r="E8123" t="str">
            <v>RIPON</v>
          </cell>
        </row>
        <row r="8124">
          <cell r="E8124" t="str">
            <v>RIPON</v>
          </cell>
        </row>
        <row r="8125">
          <cell r="E8125" t="str">
            <v>RIPON</v>
          </cell>
        </row>
        <row r="8126">
          <cell r="E8126" t="str">
            <v>RIPON</v>
          </cell>
        </row>
        <row r="8127">
          <cell r="E8127" t="str">
            <v>RIPON</v>
          </cell>
        </row>
        <row r="8128">
          <cell r="E8128" t="str">
            <v>RIPON</v>
          </cell>
        </row>
        <row r="8129">
          <cell r="E8129" t="str">
            <v>RIPON</v>
          </cell>
        </row>
        <row r="8130">
          <cell r="E8130" t="str">
            <v>RIPON</v>
          </cell>
        </row>
        <row r="8131">
          <cell r="E8131" t="str">
            <v>RIPON</v>
          </cell>
        </row>
        <row r="8132">
          <cell r="E8132" t="str">
            <v>RIPON</v>
          </cell>
        </row>
        <row r="8133">
          <cell r="E8133" t="str">
            <v>RIPON</v>
          </cell>
        </row>
        <row r="8134">
          <cell r="E8134" t="str">
            <v>RIPON</v>
          </cell>
        </row>
        <row r="8135">
          <cell r="E8135" t="str">
            <v>RIPON</v>
          </cell>
        </row>
        <row r="8136">
          <cell r="E8136" t="str">
            <v>RIPON</v>
          </cell>
        </row>
        <row r="8137">
          <cell r="E8137" t="str">
            <v>RIPON</v>
          </cell>
        </row>
        <row r="8138">
          <cell r="E8138" t="str">
            <v>RIPON</v>
          </cell>
        </row>
        <row r="8139">
          <cell r="E8139" t="str">
            <v>RIPON</v>
          </cell>
        </row>
        <row r="8140">
          <cell r="E8140" t="str">
            <v>RIPON</v>
          </cell>
        </row>
        <row r="8141">
          <cell r="E8141" t="str">
            <v>EUREKA E</v>
          </cell>
        </row>
        <row r="8142">
          <cell r="E8142" t="str">
            <v>CORDELIA</v>
          </cell>
        </row>
        <row r="8143">
          <cell r="E8143" t="str">
            <v>CORDELIA</v>
          </cell>
        </row>
        <row r="8144">
          <cell r="E8144" t="str">
            <v>CORDELIA</v>
          </cell>
        </row>
        <row r="8145">
          <cell r="E8145" t="str">
            <v>CORDELIA</v>
          </cell>
        </row>
        <row r="8146">
          <cell r="E8146" t="str">
            <v>UKIAH</v>
          </cell>
        </row>
        <row r="8147">
          <cell r="E8147" t="str">
            <v>UKIAH</v>
          </cell>
        </row>
        <row r="8148">
          <cell r="E8148" t="str">
            <v>SAN FRAN H (MARTIN)</v>
          </cell>
        </row>
        <row r="8149">
          <cell r="E8149" t="str">
            <v>SAN FRAN H (MARTIN)</v>
          </cell>
        </row>
        <row r="8150">
          <cell r="E8150" t="str">
            <v>SAN FRAN H (MARTIN)</v>
          </cell>
        </row>
        <row r="8151">
          <cell r="E8151" t="str">
            <v>SAN FRAN H (MARTIN)</v>
          </cell>
        </row>
        <row r="8152">
          <cell r="E8152" t="str">
            <v>NAPA</v>
          </cell>
        </row>
        <row r="8153">
          <cell r="E8153" t="str">
            <v>NAPA</v>
          </cell>
        </row>
        <row r="8154">
          <cell r="E8154" t="str">
            <v>HALF MOON BAY</v>
          </cell>
        </row>
        <row r="8155">
          <cell r="E8155" t="str">
            <v>HALF MOON BAY</v>
          </cell>
        </row>
        <row r="8156">
          <cell r="E8156" t="str">
            <v>SANTA MARIA</v>
          </cell>
        </row>
        <row r="8157">
          <cell r="E8157" t="str">
            <v>SERRAMONTE</v>
          </cell>
        </row>
        <row r="8158">
          <cell r="E8158" t="str">
            <v>SERRAMONTE</v>
          </cell>
        </row>
        <row r="8159">
          <cell r="E8159" t="str">
            <v>VALLECITOS</v>
          </cell>
        </row>
        <row r="8160">
          <cell r="E8160" t="str">
            <v>VALLECITOS</v>
          </cell>
        </row>
        <row r="8161">
          <cell r="E8161" t="str">
            <v>OAKLAND C (OAKLAND PP)</v>
          </cell>
        </row>
        <row r="8162">
          <cell r="E8162" t="str">
            <v>MAXWELL</v>
          </cell>
        </row>
        <row r="8163">
          <cell r="E8163" t="str">
            <v>MAXWELL</v>
          </cell>
        </row>
        <row r="8164">
          <cell r="E8164" t="str">
            <v>MAXWELL</v>
          </cell>
        </row>
        <row r="8165">
          <cell r="E8165" t="str">
            <v>MAXWELL</v>
          </cell>
        </row>
        <row r="8166">
          <cell r="E8166" t="str">
            <v>MAXWELL</v>
          </cell>
        </row>
        <row r="8167">
          <cell r="E8167" t="str">
            <v>MAXWELL</v>
          </cell>
        </row>
        <row r="8168">
          <cell r="E8168" t="str">
            <v>MAXWELL</v>
          </cell>
        </row>
        <row r="8169">
          <cell r="E8169" t="str">
            <v>MAXWELL</v>
          </cell>
        </row>
        <row r="8170">
          <cell r="E8170" t="str">
            <v>MAXWELL</v>
          </cell>
        </row>
        <row r="8171">
          <cell r="E8171" t="str">
            <v>MAXWELL</v>
          </cell>
        </row>
        <row r="8172">
          <cell r="E8172" t="str">
            <v>MAXWELL</v>
          </cell>
        </row>
        <row r="8173">
          <cell r="E8173" t="str">
            <v>MAXWELL</v>
          </cell>
        </row>
        <row r="8174">
          <cell r="E8174" t="str">
            <v>MENDOCINO</v>
          </cell>
        </row>
        <row r="8175">
          <cell r="E8175" t="str">
            <v>MENDOCINO</v>
          </cell>
        </row>
        <row r="8176">
          <cell r="E8176" t="str">
            <v>MENDOCINO</v>
          </cell>
        </row>
        <row r="8177">
          <cell r="E8177" t="str">
            <v>MENDOCINO</v>
          </cell>
        </row>
        <row r="8178">
          <cell r="E8178" t="str">
            <v>MENDOCINO</v>
          </cell>
        </row>
        <row r="8179">
          <cell r="E8179" t="str">
            <v>MENDOCINO</v>
          </cell>
        </row>
        <row r="8180">
          <cell r="E8180" t="str">
            <v>PANORAMA</v>
          </cell>
        </row>
        <row r="8181">
          <cell r="E8181" t="str">
            <v>BLUE LAKE</v>
          </cell>
        </row>
        <row r="8182">
          <cell r="E8182" t="str">
            <v>BLUE LAKE</v>
          </cell>
        </row>
        <row r="8183">
          <cell r="E8183" t="str">
            <v>BLUE LAKE</v>
          </cell>
        </row>
        <row r="8184">
          <cell r="E8184" t="str">
            <v>EUREKA A</v>
          </cell>
        </row>
        <row r="8185">
          <cell r="E8185" t="str">
            <v>EUREKA A</v>
          </cell>
        </row>
        <row r="8186">
          <cell r="E8186" t="str">
            <v>EUREKA A</v>
          </cell>
        </row>
        <row r="8187">
          <cell r="E8187" t="str">
            <v>FRUITLAND</v>
          </cell>
        </row>
        <row r="8188">
          <cell r="E8188" t="str">
            <v>FRUITLAND</v>
          </cell>
        </row>
        <row r="8189">
          <cell r="E8189" t="str">
            <v>GARBERVILLE</v>
          </cell>
        </row>
        <row r="8190">
          <cell r="E8190" t="str">
            <v>GARBERVILLE</v>
          </cell>
        </row>
        <row r="8191">
          <cell r="E8191" t="str">
            <v>GARBERVILLE</v>
          </cell>
        </row>
        <row r="8192">
          <cell r="E8192" t="str">
            <v>GARBERVILLE</v>
          </cell>
        </row>
        <row r="8193">
          <cell r="E8193" t="str">
            <v>LOW GAP</v>
          </cell>
        </row>
        <row r="8194">
          <cell r="E8194" t="str">
            <v>NEWBURG</v>
          </cell>
        </row>
        <row r="8195">
          <cell r="E8195" t="str">
            <v>NEWBURG</v>
          </cell>
        </row>
        <row r="8196">
          <cell r="E8196" t="str">
            <v>NEWBURG</v>
          </cell>
        </row>
        <row r="8197">
          <cell r="E8197" t="str">
            <v>NEWBURG</v>
          </cell>
        </row>
        <row r="8198">
          <cell r="E8198" t="str">
            <v>NEWBURG</v>
          </cell>
        </row>
        <row r="8199">
          <cell r="E8199" t="str">
            <v>LAS POSITAS</v>
          </cell>
        </row>
        <row r="8200">
          <cell r="E8200" t="str">
            <v>LAS POSITAS</v>
          </cell>
        </row>
        <row r="8201">
          <cell r="E8201" t="str">
            <v>VINEYARD</v>
          </cell>
        </row>
        <row r="8202">
          <cell r="E8202" t="str">
            <v>VINEYARD</v>
          </cell>
        </row>
        <row r="8203">
          <cell r="E8203" t="str">
            <v>VINEYARD</v>
          </cell>
        </row>
        <row r="8204">
          <cell r="E8204" t="str">
            <v>VINEYARD</v>
          </cell>
        </row>
        <row r="8205">
          <cell r="E8205" t="str">
            <v>KINGSBURG</v>
          </cell>
        </row>
        <row r="8206">
          <cell r="E8206" t="str">
            <v>KINGSBURG</v>
          </cell>
        </row>
        <row r="8207">
          <cell r="E8207" t="str">
            <v>KINGSBURG</v>
          </cell>
        </row>
        <row r="8208">
          <cell r="E8208" t="str">
            <v>KINGSBURG</v>
          </cell>
        </row>
        <row r="8209">
          <cell r="E8209" t="str">
            <v>KINGSBURG</v>
          </cell>
        </row>
        <row r="8210">
          <cell r="E8210" t="str">
            <v>KINGSBURG</v>
          </cell>
        </row>
        <row r="8211">
          <cell r="E8211" t="str">
            <v>KINGSBURG</v>
          </cell>
        </row>
        <row r="8212">
          <cell r="E8212" t="str">
            <v>KINGSBURG</v>
          </cell>
        </row>
        <row r="8213">
          <cell r="E8213" t="str">
            <v>KINGSBURG</v>
          </cell>
        </row>
        <row r="8214">
          <cell r="E8214" t="str">
            <v>KINGSBURG</v>
          </cell>
        </row>
        <row r="8215">
          <cell r="E8215" t="str">
            <v>KINGSBURG</v>
          </cell>
        </row>
        <row r="8216">
          <cell r="E8216" t="str">
            <v>KINGSBURG</v>
          </cell>
        </row>
        <row r="8217">
          <cell r="E8217" t="str">
            <v>KINGSBURG</v>
          </cell>
        </row>
        <row r="8218">
          <cell r="E8218" t="str">
            <v>KINGSBURG</v>
          </cell>
        </row>
        <row r="8219">
          <cell r="E8219" t="str">
            <v>KINGSBURG</v>
          </cell>
        </row>
        <row r="8220">
          <cell r="E8220" t="str">
            <v>KINGSBURG</v>
          </cell>
        </row>
        <row r="8221">
          <cell r="E8221" t="str">
            <v>KINGSBURG</v>
          </cell>
        </row>
        <row r="8222">
          <cell r="E8222" t="str">
            <v>KINGSBURG</v>
          </cell>
        </row>
        <row r="8223">
          <cell r="E8223" t="str">
            <v>KINGSBURG</v>
          </cell>
        </row>
        <row r="8224">
          <cell r="E8224" t="str">
            <v>KINGSBURG</v>
          </cell>
        </row>
        <row r="8225">
          <cell r="E8225" t="str">
            <v>KINGSBURG</v>
          </cell>
        </row>
        <row r="8226">
          <cell r="E8226" t="str">
            <v>KINGSBURG</v>
          </cell>
        </row>
        <row r="8227">
          <cell r="E8227" t="str">
            <v>KINGSBURG</v>
          </cell>
        </row>
        <row r="8228">
          <cell r="E8228" t="str">
            <v>BAY MEADOWS</v>
          </cell>
        </row>
        <row r="8229">
          <cell r="E8229" t="str">
            <v>BAY MEADOWS</v>
          </cell>
        </row>
        <row r="8230">
          <cell r="E8230" t="str">
            <v>BAY MEADOWS</v>
          </cell>
        </row>
        <row r="8231">
          <cell r="E8231" t="str">
            <v>BAY MEADOWS</v>
          </cell>
        </row>
        <row r="8232">
          <cell r="E8232" t="str">
            <v>BAY MEADOWS</v>
          </cell>
        </row>
        <row r="8233">
          <cell r="E8233" t="str">
            <v>BAY MEADOWS</v>
          </cell>
        </row>
        <row r="8234">
          <cell r="E8234" t="str">
            <v>BAY MEADOWS</v>
          </cell>
        </row>
        <row r="8235">
          <cell r="E8235" t="str">
            <v>BAY MEADOWS</v>
          </cell>
        </row>
        <row r="8236">
          <cell r="E8236" t="str">
            <v>AVENAL</v>
          </cell>
        </row>
        <row r="8237">
          <cell r="E8237" t="str">
            <v>AVENAL</v>
          </cell>
        </row>
        <row r="8238">
          <cell r="E8238" t="str">
            <v>AVENAL</v>
          </cell>
        </row>
        <row r="8239">
          <cell r="E8239" t="str">
            <v>AVENAL</v>
          </cell>
        </row>
        <row r="8240">
          <cell r="E8240" t="str">
            <v>AVENAL</v>
          </cell>
        </row>
        <row r="8241">
          <cell r="E8241" t="str">
            <v>AVENAL</v>
          </cell>
        </row>
        <row r="8242">
          <cell r="E8242" t="str">
            <v>AVENAL</v>
          </cell>
        </row>
        <row r="8243">
          <cell r="E8243" t="str">
            <v>AVENAL</v>
          </cell>
        </row>
        <row r="8244">
          <cell r="E8244" t="str">
            <v>WEEDPATCH</v>
          </cell>
        </row>
        <row r="8245">
          <cell r="E8245" t="str">
            <v>WEEDPATCH</v>
          </cell>
        </row>
        <row r="8246">
          <cell r="E8246" t="str">
            <v>WILDWOOD</v>
          </cell>
        </row>
        <row r="8247">
          <cell r="E8247" t="str">
            <v>WILDWOOD</v>
          </cell>
        </row>
        <row r="8248">
          <cell r="E8248" t="str">
            <v>MAXWELL</v>
          </cell>
        </row>
        <row r="8249">
          <cell r="E8249" t="str">
            <v>ORO LOMA</v>
          </cell>
        </row>
        <row r="8250">
          <cell r="E8250" t="str">
            <v>ORO LOMA</v>
          </cell>
        </row>
        <row r="8251">
          <cell r="E8251" t="str">
            <v>ORO LOMA</v>
          </cell>
        </row>
        <row r="8252">
          <cell r="E8252" t="str">
            <v>ORO LOMA</v>
          </cell>
        </row>
        <row r="8253">
          <cell r="E8253" t="str">
            <v>ORO LOMA</v>
          </cell>
        </row>
        <row r="8254">
          <cell r="E8254" t="str">
            <v>ORO LOMA</v>
          </cell>
        </row>
        <row r="8255">
          <cell r="E8255" t="str">
            <v>ORO LOMA</v>
          </cell>
        </row>
        <row r="8256">
          <cell r="E8256" t="str">
            <v>ORO LOMA</v>
          </cell>
        </row>
        <row r="8257">
          <cell r="E8257" t="e">
            <v>#VALUE!</v>
          </cell>
        </row>
        <row r="8258">
          <cell r="E8258" t="str">
            <v>BERRENDA A</v>
          </cell>
        </row>
        <row r="8259">
          <cell r="E8259" t="str">
            <v>SPENCE</v>
          </cell>
        </row>
        <row r="8260">
          <cell r="E8260" t="str">
            <v>SPENCE</v>
          </cell>
        </row>
        <row r="8261">
          <cell r="E8261" t="str">
            <v>SPENCE</v>
          </cell>
        </row>
        <row r="8262">
          <cell r="E8262" t="str">
            <v>SPENCE</v>
          </cell>
        </row>
        <row r="8263">
          <cell r="E8263" t="str">
            <v>VINA</v>
          </cell>
        </row>
        <row r="8264">
          <cell r="E8264" t="str">
            <v>STOCKTON A</v>
          </cell>
        </row>
        <row r="8265">
          <cell r="E8265" t="str">
            <v>STOCKTON A</v>
          </cell>
        </row>
        <row r="8266">
          <cell r="E8266" t="str">
            <v>STOCKTON A</v>
          </cell>
        </row>
        <row r="8267">
          <cell r="E8267" t="str">
            <v>SHAFTER</v>
          </cell>
        </row>
        <row r="8268">
          <cell r="E8268" t="str">
            <v>WESTPARK</v>
          </cell>
        </row>
        <row r="8269">
          <cell r="E8269" t="str">
            <v>MANCHESTER</v>
          </cell>
        </row>
        <row r="8270">
          <cell r="E8270" t="str">
            <v>MANCHESTER</v>
          </cell>
        </row>
        <row r="8271">
          <cell r="E8271" t="str">
            <v>MANCHESTER</v>
          </cell>
        </row>
        <row r="8272">
          <cell r="E8272" t="str">
            <v>MANCHESTER</v>
          </cell>
        </row>
        <row r="8273">
          <cell r="E8273" t="str">
            <v>MANCHESTER</v>
          </cell>
        </row>
        <row r="8274">
          <cell r="E8274" t="str">
            <v>MANCHESTER</v>
          </cell>
        </row>
        <row r="8275">
          <cell r="E8275" t="str">
            <v>MANCHESTER</v>
          </cell>
        </row>
        <row r="8276">
          <cell r="E8276" t="str">
            <v>MANCHESTER</v>
          </cell>
        </row>
        <row r="8277">
          <cell r="E8277" t="str">
            <v>MANCHESTER</v>
          </cell>
        </row>
        <row r="8278">
          <cell r="E8278" t="str">
            <v>MANCHESTER</v>
          </cell>
        </row>
        <row r="8279">
          <cell r="E8279" t="str">
            <v>MANCHESTER</v>
          </cell>
        </row>
        <row r="8280">
          <cell r="E8280" t="str">
            <v>MANCHESTER</v>
          </cell>
        </row>
        <row r="8281">
          <cell r="E8281" t="str">
            <v>MANCHESTER</v>
          </cell>
        </row>
        <row r="8282">
          <cell r="E8282" t="str">
            <v>MANCHESTER</v>
          </cell>
        </row>
        <row r="8283">
          <cell r="E8283" t="str">
            <v>MANCHESTER</v>
          </cell>
        </row>
        <row r="8284">
          <cell r="E8284" t="str">
            <v>MANCHESTER</v>
          </cell>
        </row>
        <row r="8285">
          <cell r="E8285" t="str">
            <v>MANCHESTER</v>
          </cell>
        </row>
        <row r="8286">
          <cell r="E8286" t="str">
            <v>MANCHESTER</v>
          </cell>
        </row>
        <row r="8287">
          <cell r="E8287" t="str">
            <v>MANCHESTER</v>
          </cell>
        </row>
        <row r="8288">
          <cell r="E8288" t="str">
            <v>MANCHESTER</v>
          </cell>
        </row>
        <row r="8289">
          <cell r="E8289" t="str">
            <v>MANCHESTER</v>
          </cell>
        </row>
        <row r="8290">
          <cell r="E8290" t="str">
            <v>MANCHESTER</v>
          </cell>
        </row>
        <row r="8291">
          <cell r="E8291" t="str">
            <v>MANCHESTER</v>
          </cell>
        </row>
        <row r="8292">
          <cell r="E8292" t="str">
            <v>MANCHESTER</v>
          </cell>
        </row>
        <row r="8293">
          <cell r="E8293" t="str">
            <v>MANCHESTER</v>
          </cell>
        </row>
        <row r="8294">
          <cell r="E8294" t="str">
            <v>MANCHESTER</v>
          </cell>
        </row>
        <row r="8295">
          <cell r="E8295" t="str">
            <v>WILDWOOD</v>
          </cell>
        </row>
        <row r="8296">
          <cell r="E8296" t="str">
            <v>WILDWOOD</v>
          </cell>
        </row>
        <row r="8297">
          <cell r="E8297" t="str">
            <v>FORESTHILL</v>
          </cell>
        </row>
        <row r="8298">
          <cell r="E8298" t="str">
            <v>FORESTHILL</v>
          </cell>
        </row>
        <row r="8299">
          <cell r="E8299" t="str">
            <v>BOWLES</v>
          </cell>
        </row>
        <row r="8300">
          <cell r="E8300" t="str">
            <v>BOWLES</v>
          </cell>
        </row>
        <row r="8301">
          <cell r="E8301" t="str">
            <v>BOWLES</v>
          </cell>
        </row>
        <row r="8302">
          <cell r="E8302" t="str">
            <v>SAN RAFAEL</v>
          </cell>
        </row>
        <row r="8303">
          <cell r="E8303" t="str">
            <v>HENRIETTA</v>
          </cell>
        </row>
        <row r="8304">
          <cell r="E8304" t="str">
            <v>HENRIETTA</v>
          </cell>
        </row>
        <row r="8305">
          <cell r="E8305" t="str">
            <v>HENRIETTA</v>
          </cell>
        </row>
        <row r="8306">
          <cell r="E8306" t="str">
            <v>CEDAR CREEK</v>
          </cell>
        </row>
        <row r="8307">
          <cell r="E8307" t="str">
            <v>CEDAR CREEK</v>
          </cell>
        </row>
        <row r="8308">
          <cell r="E8308" t="str">
            <v>CEDAR CREEK</v>
          </cell>
        </row>
        <row r="8309">
          <cell r="E8309" t="str">
            <v>CEDAR CREEK</v>
          </cell>
        </row>
        <row r="8310">
          <cell r="E8310" t="str">
            <v>CEDAR CREEK</v>
          </cell>
        </row>
        <row r="8311">
          <cell r="E8311" t="str">
            <v>MERCED</v>
          </cell>
        </row>
        <row r="8312">
          <cell r="E8312" t="str">
            <v>MERCED</v>
          </cell>
        </row>
        <row r="8313">
          <cell r="E8313" t="str">
            <v>MERCED</v>
          </cell>
        </row>
        <row r="8314">
          <cell r="E8314" t="str">
            <v>MERCED</v>
          </cell>
        </row>
        <row r="8315">
          <cell r="E8315" t="str">
            <v>MERCED</v>
          </cell>
        </row>
        <row r="8316">
          <cell r="E8316" t="str">
            <v>MIDWAY</v>
          </cell>
        </row>
        <row r="8317">
          <cell r="E8317" t="str">
            <v>INDUSTRIAL ACRES</v>
          </cell>
        </row>
        <row r="8318">
          <cell r="E8318" t="str">
            <v>INDUSTRIAL ACRES</v>
          </cell>
        </row>
        <row r="8319">
          <cell r="E8319" t="str">
            <v>BOWLES</v>
          </cell>
        </row>
        <row r="8320">
          <cell r="E8320" t="str">
            <v>BOWLES</v>
          </cell>
        </row>
        <row r="8321">
          <cell r="E8321" t="e">
            <v>#VALUE!</v>
          </cell>
        </row>
        <row r="8322">
          <cell r="E8322" t="e">
            <v>#VALUE!</v>
          </cell>
        </row>
        <row r="8323">
          <cell r="E8323" t="e">
            <v>#VALUE!</v>
          </cell>
        </row>
        <row r="8324">
          <cell r="E8324" t="e">
            <v>#VALUE!</v>
          </cell>
        </row>
        <row r="8325">
          <cell r="E8325" t="e">
            <v>#VALUE!</v>
          </cell>
        </row>
        <row r="8326">
          <cell r="E8326" t="e">
            <v>#VALUE!</v>
          </cell>
        </row>
        <row r="8327">
          <cell r="E8327" t="e">
            <v>#VALUE!</v>
          </cell>
        </row>
        <row r="8328">
          <cell r="E8328" t="str">
            <v>MENLO</v>
          </cell>
        </row>
        <row r="8329">
          <cell r="E8329" t="str">
            <v>WILDWOOD</v>
          </cell>
        </row>
        <row r="8330">
          <cell r="E8330" t="str">
            <v>WILDWOOD</v>
          </cell>
        </row>
        <row r="8331">
          <cell r="E8331" t="str">
            <v>WILDWOOD</v>
          </cell>
        </row>
        <row r="8332">
          <cell r="E8332" t="str">
            <v>EAST MARYSVILLE</v>
          </cell>
        </row>
        <row r="8333">
          <cell r="E8333" t="str">
            <v>EAST MARYSVILLE</v>
          </cell>
        </row>
        <row r="8334">
          <cell r="E8334" t="str">
            <v>EAST MARYSVILLE</v>
          </cell>
        </row>
        <row r="8335">
          <cell r="E8335" t="str">
            <v>EAST MARYSVILLE</v>
          </cell>
        </row>
        <row r="8336">
          <cell r="E8336" t="str">
            <v>OTTER</v>
          </cell>
        </row>
        <row r="8337">
          <cell r="E8337" t="str">
            <v>ALLEGHANY</v>
          </cell>
        </row>
        <row r="8338">
          <cell r="E8338" t="str">
            <v>COALINGA #2</v>
          </cell>
        </row>
        <row r="8339">
          <cell r="E8339" t="str">
            <v>KELSO</v>
          </cell>
        </row>
        <row r="8340">
          <cell r="E8340" t="str">
            <v>WILKINS SLOUGH</v>
          </cell>
        </row>
        <row r="8341">
          <cell r="E8341" t="str">
            <v>WILKINS SLOUGH</v>
          </cell>
        </row>
        <row r="8342">
          <cell r="E8342" t="str">
            <v>WILKINS SLOUGH</v>
          </cell>
        </row>
        <row r="8343">
          <cell r="E8343" t="str">
            <v>WILKINS SLOUGH</v>
          </cell>
        </row>
        <row r="8344">
          <cell r="E8344" t="str">
            <v>WOODLAND</v>
          </cell>
        </row>
        <row r="8345">
          <cell r="E8345" t="str">
            <v>WOODLAND</v>
          </cell>
        </row>
        <row r="8346">
          <cell r="E8346" t="str">
            <v>WOODLAND</v>
          </cell>
        </row>
        <row r="8347">
          <cell r="E8347" t="str">
            <v>WOODLAND</v>
          </cell>
        </row>
        <row r="8348">
          <cell r="E8348" t="str">
            <v>MAXWELL</v>
          </cell>
        </row>
        <row r="8349">
          <cell r="E8349" t="str">
            <v>MAXWELL</v>
          </cell>
        </row>
        <row r="8350">
          <cell r="E8350" t="str">
            <v>MAXWELL</v>
          </cell>
        </row>
        <row r="8351">
          <cell r="E8351" t="str">
            <v>WILLOW CREEK</v>
          </cell>
        </row>
        <row r="8352">
          <cell r="E8352" t="str">
            <v>WILLOW CREEK</v>
          </cell>
        </row>
        <row r="8353">
          <cell r="E8353" t="str">
            <v>DEEPWATER</v>
          </cell>
        </row>
        <row r="8354">
          <cell r="E8354" t="str">
            <v>DEEPWATER</v>
          </cell>
        </row>
        <row r="8355">
          <cell r="E8355" t="str">
            <v>DEEPWATER</v>
          </cell>
        </row>
        <row r="8356">
          <cell r="E8356" t="str">
            <v>DEEPWATER</v>
          </cell>
        </row>
        <row r="8357">
          <cell r="E8357" t="str">
            <v>DEEPWATER</v>
          </cell>
        </row>
        <row r="8358">
          <cell r="E8358" t="str">
            <v>DEEPWATER</v>
          </cell>
        </row>
        <row r="8359">
          <cell r="E8359" t="str">
            <v>DEEPWATER</v>
          </cell>
        </row>
        <row r="8360">
          <cell r="E8360" t="str">
            <v>DEEPWATER</v>
          </cell>
        </row>
        <row r="8361">
          <cell r="E8361" t="str">
            <v>ANTELOPE</v>
          </cell>
        </row>
        <row r="8362">
          <cell r="E8362" t="str">
            <v>ANTELOPE</v>
          </cell>
        </row>
        <row r="8363">
          <cell r="E8363" t="str">
            <v>NORTH BRANCH</v>
          </cell>
        </row>
        <row r="8364">
          <cell r="E8364" t="str">
            <v>DUNLAP</v>
          </cell>
        </row>
        <row r="8365">
          <cell r="E8365" t="str">
            <v>ANTELOPE</v>
          </cell>
        </row>
        <row r="8366">
          <cell r="E8366" t="str">
            <v>TYLER</v>
          </cell>
        </row>
        <row r="8367">
          <cell r="E8367" t="str">
            <v>TYLER</v>
          </cell>
        </row>
        <row r="8368">
          <cell r="E8368" t="str">
            <v>SAN LEANDRO U</v>
          </cell>
        </row>
        <row r="8369">
          <cell r="E8369" t="str">
            <v>SAN LEANDRO U</v>
          </cell>
        </row>
        <row r="8370">
          <cell r="E8370" t="str">
            <v>WAHTOKE</v>
          </cell>
        </row>
        <row r="8371">
          <cell r="E8371" t="str">
            <v>DAVIS</v>
          </cell>
        </row>
        <row r="8372">
          <cell r="E8372" t="str">
            <v>IGNACIO</v>
          </cell>
        </row>
        <row r="8373">
          <cell r="E8373" t="str">
            <v>IGNACIO</v>
          </cell>
        </row>
        <row r="8374">
          <cell r="E8374" t="str">
            <v>IGNACIO</v>
          </cell>
        </row>
        <row r="8375">
          <cell r="E8375" t="str">
            <v>ALLEGHANY</v>
          </cell>
        </row>
        <row r="8376">
          <cell r="E8376" t="str">
            <v>ALLEGHANY</v>
          </cell>
        </row>
        <row r="8377">
          <cell r="E8377" t="str">
            <v>ALLEGHANY</v>
          </cell>
        </row>
        <row r="8378">
          <cell r="E8378" t="str">
            <v>ALLEGHANY</v>
          </cell>
        </row>
        <row r="8379">
          <cell r="E8379" t="str">
            <v>ALLEGHANY</v>
          </cell>
        </row>
        <row r="8380">
          <cell r="E8380" t="str">
            <v>ALLEGHANY</v>
          </cell>
        </row>
        <row r="8381">
          <cell r="E8381" t="str">
            <v>ALLEGHANY</v>
          </cell>
        </row>
        <row r="8382">
          <cell r="E8382" t="str">
            <v>ALLEGHANY</v>
          </cell>
        </row>
        <row r="8383">
          <cell r="E8383" t="str">
            <v>ALLEGHANY</v>
          </cell>
        </row>
        <row r="8384">
          <cell r="E8384" t="str">
            <v>WILDWOOD</v>
          </cell>
        </row>
        <row r="8385">
          <cell r="E8385" t="e">
            <v>#VALUE!</v>
          </cell>
        </row>
        <row r="8386">
          <cell r="E8386" t="e">
            <v>#VALUE!</v>
          </cell>
        </row>
        <row r="8387">
          <cell r="E8387" t="e">
            <v>#VALUE!</v>
          </cell>
        </row>
        <row r="8388">
          <cell r="E8388" t="e">
            <v>#VALUE!</v>
          </cell>
        </row>
        <row r="8389">
          <cell r="E8389" t="e">
            <v>#VALUE!</v>
          </cell>
        </row>
        <row r="8390">
          <cell r="E8390" t="e">
            <v>#VALUE!</v>
          </cell>
        </row>
        <row r="8391">
          <cell r="E8391" t="e">
            <v>#VALUE!</v>
          </cell>
        </row>
        <row r="8392">
          <cell r="E8392" t="e">
            <v>#VALUE!</v>
          </cell>
        </row>
        <row r="8393">
          <cell r="E8393" t="e">
            <v>#VALUE!</v>
          </cell>
        </row>
        <row r="8394">
          <cell r="E8394" t="e">
            <v>#VALUE!</v>
          </cell>
        </row>
        <row r="8395">
          <cell r="E8395" t="e">
            <v>#VALUE!</v>
          </cell>
        </row>
        <row r="8396">
          <cell r="E8396" t="e">
            <v>#VALUE!</v>
          </cell>
        </row>
        <row r="8397">
          <cell r="E8397" t="str">
            <v>MIDWAY</v>
          </cell>
        </row>
        <row r="8398">
          <cell r="E8398" t="str">
            <v>CASTRO VALLEY</v>
          </cell>
        </row>
        <row r="8399">
          <cell r="E8399" t="str">
            <v>CASTRO VALLEY</v>
          </cell>
        </row>
        <row r="8400">
          <cell r="E8400" t="str">
            <v>IGNACIO</v>
          </cell>
        </row>
        <row r="8401">
          <cell r="E8401" t="str">
            <v>IGNACIO</v>
          </cell>
        </row>
        <row r="8402">
          <cell r="E8402" t="str">
            <v>SAN FRAN A (POTRERO PP)</v>
          </cell>
        </row>
        <row r="8403">
          <cell r="E8403" t="str">
            <v>BELLE HAVEN</v>
          </cell>
        </row>
        <row r="8404">
          <cell r="E8404" t="e">
            <v>#VALUE!</v>
          </cell>
        </row>
        <row r="8405">
          <cell r="E8405" t="str">
            <v>LEMOORE</v>
          </cell>
        </row>
        <row r="8406">
          <cell r="E8406" t="str">
            <v>LEMOORE</v>
          </cell>
        </row>
        <row r="8407">
          <cell r="E8407" t="str">
            <v>LEMOORE</v>
          </cell>
        </row>
        <row r="8408">
          <cell r="E8408" t="str">
            <v>TRINIDAD</v>
          </cell>
        </row>
        <row r="8409">
          <cell r="E8409" t="str">
            <v>GREEN VALLEY</v>
          </cell>
        </row>
        <row r="8410">
          <cell r="E8410" t="e">
            <v>#VALUE!</v>
          </cell>
        </row>
        <row r="8411">
          <cell r="E8411" t="e">
            <v>#VALUE!</v>
          </cell>
        </row>
        <row r="8412">
          <cell r="E8412" t="e">
            <v>#VALUE!</v>
          </cell>
        </row>
        <row r="8413">
          <cell r="E8413" t="str">
            <v>CARRIZO PLAINS</v>
          </cell>
        </row>
        <row r="8414">
          <cell r="E8414" t="str">
            <v>CARRIZO PLAINS</v>
          </cell>
        </row>
        <row r="8415">
          <cell r="E8415" t="str">
            <v>LE GRAND</v>
          </cell>
        </row>
        <row r="8416">
          <cell r="E8416" t="str">
            <v>LE GRAND</v>
          </cell>
        </row>
        <row r="8417">
          <cell r="E8417" t="str">
            <v>LE GRAND</v>
          </cell>
        </row>
        <row r="8418">
          <cell r="E8418" t="str">
            <v>LE GRAND</v>
          </cell>
        </row>
        <row r="8419">
          <cell r="E8419" t="str">
            <v>LE GRAND</v>
          </cell>
        </row>
        <row r="8420">
          <cell r="E8420" t="str">
            <v>LE GRAND</v>
          </cell>
        </row>
        <row r="8421">
          <cell r="E8421" t="str">
            <v>LE GRAND</v>
          </cell>
        </row>
        <row r="8422">
          <cell r="E8422" t="str">
            <v>LE GRAND</v>
          </cell>
        </row>
        <row r="8423">
          <cell r="E8423" t="str">
            <v>LE GRAND</v>
          </cell>
        </row>
        <row r="8424">
          <cell r="E8424" t="str">
            <v>LE GRAND</v>
          </cell>
        </row>
        <row r="8425">
          <cell r="E8425" t="str">
            <v>LE GRAND</v>
          </cell>
        </row>
        <row r="8426">
          <cell r="E8426" t="str">
            <v>LE GRAND</v>
          </cell>
        </row>
        <row r="8427">
          <cell r="E8427" t="str">
            <v>LE GRAND</v>
          </cell>
        </row>
        <row r="8428">
          <cell r="E8428" t="str">
            <v>FRENCH GULCH</v>
          </cell>
        </row>
        <row r="8429">
          <cell r="E8429" t="str">
            <v>FRENCH GULCH</v>
          </cell>
        </row>
        <row r="8430">
          <cell r="E8430" t="str">
            <v>FRENCH GULCH</v>
          </cell>
        </row>
        <row r="8431">
          <cell r="E8431" t="str">
            <v>FRENCH GULCH</v>
          </cell>
        </row>
        <row r="8432">
          <cell r="E8432" t="str">
            <v>FRENCH GULCH</v>
          </cell>
        </row>
        <row r="8433">
          <cell r="E8433" t="str">
            <v>DAVIS</v>
          </cell>
        </row>
        <row r="8434">
          <cell r="E8434" t="str">
            <v>DAVIS</v>
          </cell>
        </row>
        <row r="8435">
          <cell r="E8435" t="str">
            <v>DAVIS</v>
          </cell>
        </row>
        <row r="8436">
          <cell r="E8436" t="str">
            <v>COTTONWOOD</v>
          </cell>
        </row>
        <row r="8437">
          <cell r="E8437" t="str">
            <v>STOCKTON A</v>
          </cell>
        </row>
        <row r="8438">
          <cell r="E8438" t="str">
            <v>STOCKTON A</v>
          </cell>
        </row>
        <row r="8439">
          <cell r="E8439" t="str">
            <v>STOCKTON A</v>
          </cell>
        </row>
        <row r="8440">
          <cell r="E8440" t="str">
            <v>MENLO</v>
          </cell>
        </row>
        <row r="8441">
          <cell r="E8441" t="str">
            <v>SAN MATEO</v>
          </cell>
        </row>
        <row r="8442">
          <cell r="E8442" t="str">
            <v>FAMOSO</v>
          </cell>
        </row>
        <row r="8443">
          <cell r="E8443" t="str">
            <v>FAMOSO</v>
          </cell>
        </row>
        <row r="8444">
          <cell r="E8444" t="str">
            <v>FAMOSO</v>
          </cell>
        </row>
        <row r="8445">
          <cell r="E8445" t="str">
            <v>FAMOSO</v>
          </cell>
        </row>
        <row r="8446">
          <cell r="E8446" t="str">
            <v>WILLOWS A</v>
          </cell>
        </row>
        <row r="8447">
          <cell r="E8447" t="str">
            <v>BAIR</v>
          </cell>
        </row>
        <row r="8448">
          <cell r="E8448" t="str">
            <v>BAIR</v>
          </cell>
        </row>
        <row r="8449">
          <cell r="E8449" t="str">
            <v>BAIR</v>
          </cell>
        </row>
        <row r="8450">
          <cell r="E8450" t="str">
            <v>CALPELLA</v>
          </cell>
        </row>
        <row r="8451">
          <cell r="E8451" t="str">
            <v>CALPELLA</v>
          </cell>
        </row>
        <row r="8452">
          <cell r="E8452" t="str">
            <v>FAMOSO</v>
          </cell>
        </row>
        <row r="8453">
          <cell r="E8453" t="str">
            <v>TRACY</v>
          </cell>
        </row>
        <row r="8454">
          <cell r="E8454" t="str">
            <v>TRACY</v>
          </cell>
        </row>
        <row r="8455">
          <cell r="E8455" t="str">
            <v>TRACY</v>
          </cell>
        </row>
        <row r="8456">
          <cell r="E8456" t="str">
            <v>TRACY</v>
          </cell>
        </row>
        <row r="8457">
          <cell r="E8457" t="str">
            <v>IONE</v>
          </cell>
        </row>
        <row r="8458">
          <cell r="E8458" t="str">
            <v>OROVILLE</v>
          </cell>
        </row>
        <row r="8459">
          <cell r="E8459" t="str">
            <v>OROVILLE</v>
          </cell>
        </row>
        <row r="8460">
          <cell r="E8460" t="str">
            <v>OROVILLE</v>
          </cell>
        </row>
        <row r="8461">
          <cell r="E8461" t="str">
            <v>SAN FRAN K</v>
          </cell>
        </row>
        <row r="8462">
          <cell r="E8462" t="str">
            <v>SAN FRAN K</v>
          </cell>
        </row>
        <row r="8463">
          <cell r="E8463" t="str">
            <v>SAN FRAN K</v>
          </cell>
        </row>
        <row r="8464">
          <cell r="E8464" t="str">
            <v>SAN FRAN K</v>
          </cell>
        </row>
        <row r="8465">
          <cell r="E8465" t="str">
            <v>SAN FRAN K</v>
          </cell>
        </row>
        <row r="8466">
          <cell r="E8466" t="str">
            <v>SAN FRAN K</v>
          </cell>
        </row>
        <row r="8467">
          <cell r="E8467" t="str">
            <v>GRAYS FLAT</v>
          </cell>
        </row>
        <row r="8468">
          <cell r="E8468" t="str">
            <v>GRAYS FLAT</v>
          </cell>
        </row>
        <row r="8469">
          <cell r="E8469" t="str">
            <v>GRAYS FLAT</v>
          </cell>
        </row>
        <row r="8470">
          <cell r="E8470" t="str">
            <v>SALINAS</v>
          </cell>
        </row>
        <row r="8471">
          <cell r="E8471" t="str">
            <v>SALINAS</v>
          </cell>
        </row>
        <row r="8472">
          <cell r="E8472" t="str">
            <v>SALINAS</v>
          </cell>
        </row>
        <row r="8473">
          <cell r="E8473" t="str">
            <v>WHEELER RIDGE</v>
          </cell>
        </row>
        <row r="8474">
          <cell r="E8474" t="str">
            <v>WHEELER RIDGE</v>
          </cell>
        </row>
        <row r="8475">
          <cell r="E8475" t="str">
            <v>OROVILLE</v>
          </cell>
        </row>
        <row r="8476">
          <cell r="E8476" t="str">
            <v>BANTA</v>
          </cell>
        </row>
        <row r="8477">
          <cell r="E8477" t="str">
            <v>BANTA</v>
          </cell>
        </row>
        <row r="8478">
          <cell r="E8478" t="str">
            <v>PLUMAS</v>
          </cell>
        </row>
        <row r="8479">
          <cell r="E8479" t="str">
            <v>SAN LEANDRO U</v>
          </cell>
        </row>
        <row r="8480">
          <cell r="E8480" t="str">
            <v>SAN LEANDRO U</v>
          </cell>
        </row>
        <row r="8481">
          <cell r="E8481" t="str">
            <v>COALINGA #2</v>
          </cell>
        </row>
        <row r="8482">
          <cell r="E8482" t="str">
            <v>COALINGA #2</v>
          </cell>
        </row>
        <row r="8483">
          <cell r="E8483" t="str">
            <v>COALINGA #2</v>
          </cell>
        </row>
        <row r="8484">
          <cell r="E8484" t="str">
            <v>GRAND ISLAND</v>
          </cell>
        </row>
        <row r="8485">
          <cell r="E8485" t="str">
            <v>GRAND ISLAND</v>
          </cell>
        </row>
        <row r="8486">
          <cell r="E8486" t="str">
            <v>GRAND ISLAND</v>
          </cell>
        </row>
        <row r="8487">
          <cell r="E8487" t="str">
            <v>GRAND ISLAND</v>
          </cell>
        </row>
        <row r="8488">
          <cell r="E8488" t="str">
            <v>GRAND ISLAND</v>
          </cell>
        </row>
        <row r="8489">
          <cell r="E8489" t="str">
            <v>GRAND ISLAND</v>
          </cell>
        </row>
        <row r="8490">
          <cell r="E8490" t="str">
            <v>GRAND ISLAND</v>
          </cell>
        </row>
        <row r="8491">
          <cell r="E8491" t="str">
            <v>GRAND ISLAND</v>
          </cell>
        </row>
        <row r="8492">
          <cell r="E8492" t="str">
            <v>GRAND ISLAND</v>
          </cell>
        </row>
        <row r="8493">
          <cell r="E8493" t="str">
            <v>GRAND ISLAND</v>
          </cell>
        </row>
        <row r="8494">
          <cell r="E8494" t="str">
            <v>GRAND ISLAND</v>
          </cell>
        </row>
        <row r="8495">
          <cell r="E8495" t="str">
            <v>GRAND ISLAND</v>
          </cell>
        </row>
        <row r="8496">
          <cell r="E8496" t="str">
            <v>GRAND ISLAND</v>
          </cell>
        </row>
        <row r="8497">
          <cell r="E8497" t="str">
            <v>GRAND ISLAND</v>
          </cell>
        </row>
        <row r="8498">
          <cell r="E8498" t="str">
            <v>GRAND ISLAND</v>
          </cell>
        </row>
        <row r="8499">
          <cell r="E8499" t="str">
            <v>GRAND ISLAND</v>
          </cell>
        </row>
        <row r="8500">
          <cell r="E8500" t="str">
            <v>GRAND ISLAND</v>
          </cell>
        </row>
        <row r="8501">
          <cell r="E8501" t="str">
            <v>GRAND ISLAND</v>
          </cell>
        </row>
        <row r="8502">
          <cell r="E8502" t="str">
            <v>GRAND ISLAND</v>
          </cell>
        </row>
        <row r="8503">
          <cell r="E8503" t="str">
            <v>GRAND ISLAND</v>
          </cell>
        </row>
        <row r="8504">
          <cell r="E8504" t="str">
            <v>GRAND ISLAND</v>
          </cell>
        </row>
        <row r="8505">
          <cell r="E8505" t="str">
            <v>GRAND ISLAND</v>
          </cell>
        </row>
        <row r="8506">
          <cell r="E8506" t="str">
            <v>GRAND ISLAND</v>
          </cell>
        </row>
        <row r="8507">
          <cell r="E8507" t="str">
            <v>GRAND ISLAND</v>
          </cell>
        </row>
        <row r="8508">
          <cell r="E8508" t="str">
            <v>GRAND ISLAND</v>
          </cell>
        </row>
        <row r="8509">
          <cell r="E8509" t="str">
            <v>GRAND ISLAND</v>
          </cell>
        </row>
        <row r="8510">
          <cell r="E8510" t="str">
            <v>GRAND ISLAND</v>
          </cell>
        </row>
        <row r="8511">
          <cell r="E8511" t="str">
            <v>GRAND ISLAND</v>
          </cell>
        </row>
        <row r="8512">
          <cell r="E8512" t="str">
            <v>DAIRYLAND</v>
          </cell>
        </row>
        <row r="8513">
          <cell r="E8513" t="str">
            <v>SAN LEANDRO U</v>
          </cell>
        </row>
        <row r="8514">
          <cell r="E8514" t="str">
            <v>SAN LEANDRO U</v>
          </cell>
        </row>
        <row r="8515">
          <cell r="E8515" t="str">
            <v>SAN LEANDRO U</v>
          </cell>
        </row>
        <row r="8516">
          <cell r="E8516" t="str">
            <v>SAN LEANDRO U</v>
          </cell>
        </row>
        <row r="8517">
          <cell r="E8517" t="str">
            <v>SAN LEANDRO U</v>
          </cell>
        </row>
        <row r="8518">
          <cell r="E8518" t="str">
            <v>ATWATER</v>
          </cell>
        </row>
        <row r="8519">
          <cell r="E8519" t="str">
            <v>DAVIS</v>
          </cell>
        </row>
        <row r="8520">
          <cell r="E8520" t="str">
            <v>WINTERS</v>
          </cell>
        </row>
        <row r="8521">
          <cell r="E8521" t="str">
            <v>WINTERS</v>
          </cell>
        </row>
        <row r="8522">
          <cell r="E8522" t="str">
            <v>WINTERS</v>
          </cell>
        </row>
        <row r="8523">
          <cell r="E8523" t="str">
            <v>WINTERS</v>
          </cell>
        </row>
        <row r="8524">
          <cell r="E8524" t="str">
            <v>WINTERS</v>
          </cell>
        </row>
        <row r="8525">
          <cell r="E8525" t="str">
            <v>WINTERS</v>
          </cell>
        </row>
        <row r="8526">
          <cell r="E8526" t="str">
            <v>WINTERS</v>
          </cell>
        </row>
        <row r="8527">
          <cell r="E8527" t="str">
            <v>WINTERS</v>
          </cell>
        </row>
        <row r="8528">
          <cell r="E8528" t="str">
            <v>GATES</v>
          </cell>
        </row>
        <row r="8529">
          <cell r="E8529" t="str">
            <v>GATES</v>
          </cell>
        </row>
        <row r="8530">
          <cell r="E8530" t="str">
            <v>GATES</v>
          </cell>
        </row>
        <row r="8531">
          <cell r="E8531" t="str">
            <v>GATES</v>
          </cell>
        </row>
        <row r="8532">
          <cell r="E8532" t="str">
            <v>HAMMER</v>
          </cell>
        </row>
        <row r="8533">
          <cell r="E8533" t="str">
            <v>HAMMER</v>
          </cell>
        </row>
        <row r="8534">
          <cell r="E8534" t="str">
            <v>ATWATER</v>
          </cell>
        </row>
        <row r="8535">
          <cell r="E8535" t="str">
            <v>EL PECO</v>
          </cell>
        </row>
        <row r="8536">
          <cell r="E8536" t="str">
            <v>EL PECO</v>
          </cell>
        </row>
        <row r="8537">
          <cell r="E8537" t="str">
            <v>HAMILTON A</v>
          </cell>
        </row>
        <row r="8538">
          <cell r="E8538" t="str">
            <v>HAMILTON A</v>
          </cell>
        </row>
        <row r="8539">
          <cell r="E8539" t="str">
            <v>PASO ROBLES</v>
          </cell>
        </row>
        <row r="8540">
          <cell r="E8540" t="str">
            <v>MAPLE CREEK</v>
          </cell>
        </row>
        <row r="8541">
          <cell r="E8541" t="str">
            <v>MAPLE CREEK</v>
          </cell>
        </row>
        <row r="8542">
          <cell r="E8542" t="str">
            <v>MAPLE CREEK</v>
          </cell>
        </row>
        <row r="8543">
          <cell r="E8543" t="str">
            <v>CAMPHORA</v>
          </cell>
        </row>
        <row r="8544">
          <cell r="E8544" t="str">
            <v>CAMPHORA</v>
          </cell>
        </row>
        <row r="8545">
          <cell r="E8545" t="str">
            <v>CAMPHORA</v>
          </cell>
        </row>
        <row r="8546">
          <cell r="E8546" t="str">
            <v>PORTOLA</v>
          </cell>
        </row>
        <row r="8547">
          <cell r="E8547" t="str">
            <v>PORTOLA</v>
          </cell>
        </row>
        <row r="8548">
          <cell r="E8548" t="str">
            <v>AUBURN</v>
          </cell>
        </row>
        <row r="8549">
          <cell r="E8549" t="str">
            <v>OAKLAND K (CLAREMONT)</v>
          </cell>
        </row>
        <row r="8550">
          <cell r="E8550" t="str">
            <v>OAKLAND K (CLAREMONT)</v>
          </cell>
        </row>
        <row r="8551">
          <cell r="E8551" t="str">
            <v>OAKLAND K (CLAREMONT)</v>
          </cell>
        </row>
        <row r="8552">
          <cell r="E8552" t="str">
            <v>OAKLAND K (CLAREMONT)</v>
          </cell>
        </row>
        <row r="8553">
          <cell r="E8553" t="str">
            <v>OAKLAND K (CLAREMONT)</v>
          </cell>
        </row>
        <row r="8554">
          <cell r="E8554" t="str">
            <v>ALPINE</v>
          </cell>
        </row>
        <row r="8555">
          <cell r="E8555" t="str">
            <v>ALPINE</v>
          </cell>
        </row>
        <row r="8556">
          <cell r="E8556" t="str">
            <v>STROUD</v>
          </cell>
        </row>
        <row r="8557">
          <cell r="E8557" t="str">
            <v>COTTLE</v>
          </cell>
        </row>
        <row r="8558">
          <cell r="E8558" t="str">
            <v>COTTLE</v>
          </cell>
        </row>
        <row r="8559">
          <cell r="E8559" t="str">
            <v>COTTLE</v>
          </cell>
        </row>
        <row r="8560">
          <cell r="E8560" t="str">
            <v>COTTLE</v>
          </cell>
        </row>
        <row r="8561">
          <cell r="E8561" t="str">
            <v>COTTLE</v>
          </cell>
        </row>
        <row r="8562">
          <cell r="E8562" t="str">
            <v>COTTLE</v>
          </cell>
        </row>
        <row r="8563">
          <cell r="E8563" t="str">
            <v>COTTLE</v>
          </cell>
        </row>
        <row r="8564">
          <cell r="E8564" t="str">
            <v>COTTLE</v>
          </cell>
        </row>
        <row r="8565">
          <cell r="E8565" t="str">
            <v>COTTLE</v>
          </cell>
        </row>
        <row r="8566">
          <cell r="E8566" t="str">
            <v>COTTLE</v>
          </cell>
        </row>
        <row r="8567">
          <cell r="E8567" t="str">
            <v>COTTLE</v>
          </cell>
        </row>
        <row r="8568">
          <cell r="E8568" t="str">
            <v>COTTLE</v>
          </cell>
        </row>
        <row r="8569">
          <cell r="E8569" t="str">
            <v>COTTLE</v>
          </cell>
        </row>
        <row r="8570">
          <cell r="E8570" t="str">
            <v>COTTLE</v>
          </cell>
        </row>
        <row r="8571">
          <cell r="E8571" t="str">
            <v>COTTLE</v>
          </cell>
        </row>
        <row r="8572">
          <cell r="E8572" t="str">
            <v>HIGGINS</v>
          </cell>
        </row>
        <row r="8573">
          <cell r="E8573" t="str">
            <v>HIGGINS</v>
          </cell>
        </row>
        <row r="8574">
          <cell r="E8574" t="str">
            <v>HIGGINS</v>
          </cell>
        </row>
        <row r="8575">
          <cell r="E8575" t="str">
            <v>HIGGINS</v>
          </cell>
        </row>
        <row r="8576">
          <cell r="E8576" t="str">
            <v>SPENCE</v>
          </cell>
        </row>
        <row r="8577">
          <cell r="E8577" t="str">
            <v>ANGIOLA</v>
          </cell>
        </row>
        <row r="8578">
          <cell r="E8578" t="str">
            <v>ANGIOLA</v>
          </cell>
        </row>
        <row r="8579">
          <cell r="E8579" t="str">
            <v>EDENVALE</v>
          </cell>
        </row>
        <row r="8580">
          <cell r="E8580" t="str">
            <v>EDENVALE</v>
          </cell>
        </row>
        <row r="8581">
          <cell r="E8581" t="str">
            <v>EDENVALE</v>
          </cell>
        </row>
        <row r="8582">
          <cell r="E8582" t="str">
            <v>EDENVALE</v>
          </cell>
        </row>
        <row r="8583">
          <cell r="E8583" t="str">
            <v>EDENVALE</v>
          </cell>
        </row>
        <row r="8584">
          <cell r="E8584" t="str">
            <v>EDENVALE</v>
          </cell>
        </row>
        <row r="8585">
          <cell r="E8585" t="str">
            <v>SAN LUIS OBISPO</v>
          </cell>
        </row>
        <row r="8586">
          <cell r="E8586" t="str">
            <v>PORTOLA</v>
          </cell>
        </row>
        <row r="8587">
          <cell r="E8587" t="str">
            <v>PORTOLA</v>
          </cell>
        </row>
        <row r="8588">
          <cell r="E8588" t="str">
            <v>PORTOLA</v>
          </cell>
        </row>
        <row r="8589">
          <cell r="E8589" t="str">
            <v>SOBRANTE</v>
          </cell>
        </row>
        <row r="8590">
          <cell r="E8590" t="str">
            <v>SOBRANTE</v>
          </cell>
        </row>
        <row r="8591">
          <cell r="E8591" t="str">
            <v>SOBRANTE</v>
          </cell>
        </row>
        <row r="8592">
          <cell r="E8592" t="str">
            <v>SPENCE</v>
          </cell>
        </row>
        <row r="8593">
          <cell r="E8593" t="str">
            <v>STOCKTON A</v>
          </cell>
        </row>
        <row r="8594">
          <cell r="E8594" t="str">
            <v>LOGAN CREEK</v>
          </cell>
        </row>
        <row r="8595">
          <cell r="E8595" t="str">
            <v>LOGAN CREEK</v>
          </cell>
        </row>
        <row r="8596">
          <cell r="E8596" t="str">
            <v>LOGAN CREEK</v>
          </cell>
        </row>
        <row r="8597">
          <cell r="E8597" t="str">
            <v>BULLARD</v>
          </cell>
        </row>
        <row r="8598">
          <cell r="E8598" t="str">
            <v>BULLARD</v>
          </cell>
        </row>
        <row r="8599">
          <cell r="E8599" t="str">
            <v>BULLARD</v>
          </cell>
        </row>
        <row r="8600">
          <cell r="E8600" t="str">
            <v>BULLARD</v>
          </cell>
        </row>
        <row r="8601">
          <cell r="E8601" t="str">
            <v>BULLARD</v>
          </cell>
        </row>
        <row r="8602">
          <cell r="E8602" t="str">
            <v>BULLARD</v>
          </cell>
        </row>
        <row r="8603">
          <cell r="E8603" t="str">
            <v>HARRIS</v>
          </cell>
        </row>
        <row r="8604">
          <cell r="E8604" t="str">
            <v>RINCON</v>
          </cell>
        </row>
        <row r="8605">
          <cell r="E8605" t="str">
            <v>HALF MOON BAY</v>
          </cell>
        </row>
        <row r="8606">
          <cell r="E8606" t="str">
            <v>TIDEWATER</v>
          </cell>
        </row>
        <row r="8607">
          <cell r="E8607" t="str">
            <v>TIDEWATER</v>
          </cell>
        </row>
        <row r="8608">
          <cell r="E8608" t="str">
            <v>WEST SACRAMENTO</v>
          </cell>
        </row>
        <row r="8609">
          <cell r="E8609" t="str">
            <v>COLUMBIA HILL</v>
          </cell>
        </row>
        <row r="8610">
          <cell r="E8610" t="str">
            <v>GATES</v>
          </cell>
        </row>
        <row r="8611">
          <cell r="E8611" t="str">
            <v>GATES</v>
          </cell>
        </row>
        <row r="8612">
          <cell r="E8612" t="str">
            <v>GATES</v>
          </cell>
        </row>
        <row r="8613">
          <cell r="E8613" t="str">
            <v>GATES</v>
          </cell>
        </row>
        <row r="8614">
          <cell r="E8614" t="str">
            <v>GATES</v>
          </cell>
        </row>
        <row r="8615">
          <cell r="E8615" t="str">
            <v>GATES</v>
          </cell>
        </row>
        <row r="8616">
          <cell r="E8616" t="str">
            <v>GATES</v>
          </cell>
        </row>
        <row r="8617">
          <cell r="E8617" t="str">
            <v>GATES</v>
          </cell>
        </row>
        <row r="8618">
          <cell r="E8618" t="str">
            <v>GATES</v>
          </cell>
        </row>
        <row r="8619">
          <cell r="E8619" t="str">
            <v>GATES</v>
          </cell>
        </row>
        <row r="8620">
          <cell r="E8620" t="str">
            <v>GATES</v>
          </cell>
        </row>
        <row r="8621">
          <cell r="E8621" t="str">
            <v>RINCON</v>
          </cell>
        </row>
        <row r="8622">
          <cell r="E8622" t="str">
            <v>ASHLAN AVE</v>
          </cell>
        </row>
        <row r="8623">
          <cell r="E8623" t="str">
            <v>ASHLAN AVE</v>
          </cell>
        </row>
        <row r="8624">
          <cell r="E8624" t="str">
            <v>RINCON</v>
          </cell>
        </row>
        <row r="8625">
          <cell r="E8625" t="str">
            <v>RINCON</v>
          </cell>
        </row>
        <row r="8626">
          <cell r="E8626" t="str">
            <v>RINCON</v>
          </cell>
        </row>
        <row r="8627">
          <cell r="E8627" t="str">
            <v>RINCON</v>
          </cell>
        </row>
        <row r="8628">
          <cell r="E8628" t="str">
            <v>ANTLER</v>
          </cell>
        </row>
        <row r="8629">
          <cell r="E8629" t="str">
            <v>ANTLER</v>
          </cell>
        </row>
        <row r="8630">
          <cell r="E8630" t="str">
            <v>APPLE HILL</v>
          </cell>
        </row>
        <row r="8631">
          <cell r="E8631" t="str">
            <v>APPLE HILL</v>
          </cell>
        </row>
        <row r="8632">
          <cell r="E8632" t="str">
            <v>APPLE HILL</v>
          </cell>
        </row>
        <row r="8633">
          <cell r="E8633" t="str">
            <v>APPLE HILL</v>
          </cell>
        </row>
        <row r="8634">
          <cell r="E8634" t="str">
            <v>APPLE HILL</v>
          </cell>
        </row>
        <row r="8635">
          <cell r="E8635" t="str">
            <v>APPLE HILL</v>
          </cell>
        </row>
        <row r="8636">
          <cell r="E8636" t="str">
            <v>APPLE HILL</v>
          </cell>
        </row>
        <row r="8637">
          <cell r="E8637" t="str">
            <v>APPLE HILL</v>
          </cell>
        </row>
        <row r="8638">
          <cell r="E8638" t="str">
            <v>APPLE HILL</v>
          </cell>
        </row>
        <row r="8639">
          <cell r="E8639" t="str">
            <v>APPLE HILL</v>
          </cell>
        </row>
        <row r="8640">
          <cell r="E8640" t="str">
            <v>APPLE HILL</v>
          </cell>
        </row>
        <row r="8641">
          <cell r="E8641" t="str">
            <v>APPLE HILL</v>
          </cell>
        </row>
        <row r="8642">
          <cell r="E8642" t="str">
            <v>APPLE HILL</v>
          </cell>
        </row>
        <row r="8643">
          <cell r="E8643" t="str">
            <v>APPLE HILL</v>
          </cell>
        </row>
        <row r="8644">
          <cell r="E8644" t="str">
            <v>APPLE HILL</v>
          </cell>
        </row>
        <row r="8645">
          <cell r="E8645" t="str">
            <v>APPLE HILL</v>
          </cell>
        </row>
        <row r="8646">
          <cell r="E8646" t="str">
            <v>APPLE HILL</v>
          </cell>
        </row>
        <row r="8647">
          <cell r="E8647" t="str">
            <v>APPLE HILL</v>
          </cell>
        </row>
        <row r="8648">
          <cell r="E8648" t="str">
            <v>APPLE HILL</v>
          </cell>
        </row>
        <row r="8649">
          <cell r="E8649" t="str">
            <v>APPLE HILL</v>
          </cell>
        </row>
        <row r="8650">
          <cell r="E8650" t="str">
            <v>APPLE HILL</v>
          </cell>
        </row>
        <row r="8651">
          <cell r="E8651" t="str">
            <v>APPLE HILL</v>
          </cell>
        </row>
        <row r="8652">
          <cell r="E8652" t="str">
            <v>AUBERRY</v>
          </cell>
        </row>
        <row r="8653">
          <cell r="E8653" t="str">
            <v>AUBERRY</v>
          </cell>
        </row>
        <row r="8654">
          <cell r="E8654" t="str">
            <v>AUBERRY</v>
          </cell>
        </row>
        <row r="8655">
          <cell r="E8655" t="str">
            <v>AUBERRY</v>
          </cell>
        </row>
        <row r="8656">
          <cell r="E8656" t="str">
            <v>AUBERRY</v>
          </cell>
        </row>
        <row r="8657">
          <cell r="E8657" t="str">
            <v>AUBERRY</v>
          </cell>
        </row>
        <row r="8658">
          <cell r="E8658" t="str">
            <v>AUBERRY</v>
          </cell>
        </row>
        <row r="8659">
          <cell r="E8659" t="str">
            <v>RIO BRAVO</v>
          </cell>
        </row>
        <row r="8660">
          <cell r="E8660" t="str">
            <v>RIO BRAVO</v>
          </cell>
        </row>
        <row r="8661">
          <cell r="E8661" t="str">
            <v>RIO BRAVO</v>
          </cell>
        </row>
        <row r="8662">
          <cell r="E8662" t="str">
            <v>RIO BRAVO</v>
          </cell>
        </row>
        <row r="8663">
          <cell r="E8663" t="str">
            <v>AUBERRY</v>
          </cell>
        </row>
        <row r="8664">
          <cell r="E8664" t="str">
            <v>AUBERRY</v>
          </cell>
        </row>
        <row r="8665">
          <cell r="E8665" t="str">
            <v>RIO BRAVO</v>
          </cell>
        </row>
        <row r="8666">
          <cell r="E8666" t="str">
            <v>RIO BRAVO</v>
          </cell>
        </row>
        <row r="8667">
          <cell r="E8667" t="str">
            <v>AUBERRY</v>
          </cell>
        </row>
        <row r="8668">
          <cell r="E8668" t="str">
            <v>RIO BRAVO</v>
          </cell>
        </row>
        <row r="8669">
          <cell r="E8669" t="str">
            <v>RIO BRAVO</v>
          </cell>
        </row>
        <row r="8670">
          <cell r="E8670" t="str">
            <v>AUBERRY</v>
          </cell>
        </row>
        <row r="8671">
          <cell r="E8671" t="str">
            <v>AUBERRY</v>
          </cell>
        </row>
        <row r="8672">
          <cell r="E8672" t="str">
            <v>RIO BRAVO</v>
          </cell>
        </row>
        <row r="8673">
          <cell r="E8673" t="str">
            <v>RIO BRAVO</v>
          </cell>
        </row>
        <row r="8674">
          <cell r="E8674" t="str">
            <v>RIO BRAVO</v>
          </cell>
        </row>
        <row r="8675">
          <cell r="E8675" t="str">
            <v>BANGOR</v>
          </cell>
        </row>
        <row r="8676">
          <cell r="E8676" t="str">
            <v>BANGOR</v>
          </cell>
        </row>
        <row r="8677">
          <cell r="E8677" t="str">
            <v>BANGOR</v>
          </cell>
        </row>
        <row r="8678">
          <cell r="E8678" t="str">
            <v>BANGOR</v>
          </cell>
        </row>
        <row r="8679">
          <cell r="E8679" t="str">
            <v>BEAR VALLEY</v>
          </cell>
        </row>
        <row r="8680">
          <cell r="E8680" t="str">
            <v>BEAR VALLEY</v>
          </cell>
        </row>
        <row r="8681">
          <cell r="E8681" t="str">
            <v>BIG BASIN</v>
          </cell>
        </row>
        <row r="8682">
          <cell r="E8682" t="str">
            <v>BIG BEND</v>
          </cell>
        </row>
        <row r="8683">
          <cell r="E8683" t="str">
            <v>BIG BEND</v>
          </cell>
        </row>
        <row r="8684">
          <cell r="E8684" t="str">
            <v>BIG BEND</v>
          </cell>
        </row>
        <row r="8685">
          <cell r="E8685" t="str">
            <v>BIG BEND</v>
          </cell>
        </row>
        <row r="8686">
          <cell r="E8686" t="str">
            <v>BIG BEND</v>
          </cell>
        </row>
        <row r="8687">
          <cell r="E8687" t="str">
            <v>BIG BEND</v>
          </cell>
        </row>
        <row r="8688">
          <cell r="E8688" t="str">
            <v>BIG BEND</v>
          </cell>
        </row>
        <row r="8689">
          <cell r="E8689" t="str">
            <v>BIG BEND</v>
          </cell>
        </row>
        <row r="8690">
          <cell r="E8690" t="str">
            <v>BIG BEND</v>
          </cell>
        </row>
        <row r="8691">
          <cell r="E8691" t="str">
            <v>BIG MEADOWS</v>
          </cell>
        </row>
        <row r="8692">
          <cell r="E8692" t="str">
            <v>BIG MEADOWS</v>
          </cell>
        </row>
        <row r="8693">
          <cell r="E8693" t="str">
            <v>BOLINAS</v>
          </cell>
        </row>
        <row r="8694">
          <cell r="E8694" t="str">
            <v>BOLINAS</v>
          </cell>
        </row>
        <row r="8695">
          <cell r="E8695" t="str">
            <v>BONNIE NOOK</v>
          </cell>
        </row>
        <row r="8696">
          <cell r="E8696" t="str">
            <v>BONNIE NOOK</v>
          </cell>
        </row>
        <row r="8697">
          <cell r="E8697" t="str">
            <v>BONNIE NOOK</v>
          </cell>
        </row>
        <row r="8698">
          <cell r="E8698" t="str">
            <v>BONNIE NOOK</v>
          </cell>
        </row>
        <row r="8699">
          <cell r="E8699" t="str">
            <v>BONNIE NOOK</v>
          </cell>
        </row>
        <row r="8700">
          <cell r="E8700" t="str">
            <v>BONNIE NOOK</v>
          </cell>
        </row>
        <row r="8701">
          <cell r="E8701" t="str">
            <v>BONNIE NOOK</v>
          </cell>
        </row>
        <row r="8702">
          <cell r="E8702" t="str">
            <v>BONNIE NOOK</v>
          </cell>
        </row>
        <row r="8703">
          <cell r="E8703" t="str">
            <v>BONNIE NOOK</v>
          </cell>
        </row>
        <row r="8704">
          <cell r="E8704" t="str">
            <v>BONNIE NOOK</v>
          </cell>
        </row>
        <row r="8705">
          <cell r="E8705" t="str">
            <v>BONNIE NOOK</v>
          </cell>
        </row>
        <row r="8706">
          <cell r="E8706" t="str">
            <v>BONNIE NOOK</v>
          </cell>
        </row>
        <row r="8707">
          <cell r="E8707" t="str">
            <v>BROWNS VALLEY</v>
          </cell>
        </row>
        <row r="8708">
          <cell r="E8708" t="str">
            <v>BROWNS VALLEY</v>
          </cell>
        </row>
        <row r="8709">
          <cell r="E8709" t="str">
            <v>BROWNS VALLEY</v>
          </cell>
        </row>
        <row r="8710">
          <cell r="E8710" t="str">
            <v>BROWNS VALLEY</v>
          </cell>
        </row>
        <row r="8711">
          <cell r="E8711" t="str">
            <v>BROWNS VALLEY</v>
          </cell>
        </row>
        <row r="8712">
          <cell r="E8712" t="str">
            <v>BROWNS VALLEY</v>
          </cell>
        </row>
        <row r="8713">
          <cell r="E8713" t="str">
            <v>BROWNS VALLEY</v>
          </cell>
        </row>
        <row r="8714">
          <cell r="E8714" t="str">
            <v>BROWNS VALLEY</v>
          </cell>
        </row>
        <row r="8715">
          <cell r="E8715" t="str">
            <v>BURNS</v>
          </cell>
        </row>
        <row r="8716">
          <cell r="E8716" t="str">
            <v>BURNS</v>
          </cell>
        </row>
        <row r="8717">
          <cell r="E8717" t="str">
            <v>CMC</v>
          </cell>
        </row>
        <row r="8718">
          <cell r="E8718" t="str">
            <v>CMC</v>
          </cell>
        </row>
        <row r="8719">
          <cell r="E8719" t="str">
            <v>TWISSELMAN</v>
          </cell>
        </row>
        <row r="8720">
          <cell r="E8720" t="str">
            <v>COLUMBIA HILL</v>
          </cell>
        </row>
        <row r="8721">
          <cell r="E8721" t="str">
            <v>COLUMBIA HILL</v>
          </cell>
        </row>
        <row r="8722">
          <cell r="E8722" t="str">
            <v>COLUMBIA HILL</v>
          </cell>
        </row>
        <row r="8723">
          <cell r="E8723" t="str">
            <v>COLUMBIA HILL</v>
          </cell>
        </row>
        <row r="8724">
          <cell r="E8724" t="str">
            <v>COLUMBIA HILL</v>
          </cell>
        </row>
        <row r="8725">
          <cell r="E8725" t="str">
            <v>COLUMBIA HILL</v>
          </cell>
        </row>
        <row r="8726">
          <cell r="E8726" t="str">
            <v>DOBBINS</v>
          </cell>
        </row>
        <row r="8727">
          <cell r="E8727" t="str">
            <v>DOBBINS</v>
          </cell>
        </row>
        <row r="8728">
          <cell r="E8728" t="str">
            <v>DOBBINS</v>
          </cell>
        </row>
        <row r="8729">
          <cell r="E8729" t="str">
            <v>DOBBINS</v>
          </cell>
        </row>
        <row r="8730">
          <cell r="E8730" t="str">
            <v>DUNLAP</v>
          </cell>
        </row>
        <row r="8731">
          <cell r="E8731" t="str">
            <v>DUNLAP</v>
          </cell>
        </row>
        <row r="8732">
          <cell r="E8732" t="str">
            <v>DUNLAP</v>
          </cell>
        </row>
        <row r="8733">
          <cell r="E8733" t="str">
            <v>DUNLAP</v>
          </cell>
        </row>
        <row r="8734">
          <cell r="E8734" t="str">
            <v>DUNLAP</v>
          </cell>
        </row>
        <row r="8735">
          <cell r="E8735" t="str">
            <v>DUNLAP</v>
          </cell>
        </row>
        <row r="8736">
          <cell r="E8736" t="str">
            <v>EAGLE ROCK</v>
          </cell>
        </row>
        <row r="8737">
          <cell r="E8737" t="str">
            <v>EAGLE ROCK</v>
          </cell>
        </row>
        <row r="8738">
          <cell r="E8738" t="str">
            <v>FLINT</v>
          </cell>
        </row>
        <row r="8739">
          <cell r="E8739" t="str">
            <v>FLINT</v>
          </cell>
        </row>
        <row r="8740">
          <cell r="E8740" t="str">
            <v>FLINT</v>
          </cell>
        </row>
        <row r="8741">
          <cell r="E8741" t="str">
            <v>FLINT</v>
          </cell>
        </row>
        <row r="8742">
          <cell r="E8742" t="str">
            <v>FLINT</v>
          </cell>
        </row>
        <row r="8743">
          <cell r="E8743" t="str">
            <v>FLINT</v>
          </cell>
        </row>
        <row r="8744">
          <cell r="E8744" t="str">
            <v>FLINT</v>
          </cell>
        </row>
        <row r="8745">
          <cell r="E8745" t="str">
            <v>FLINT</v>
          </cell>
        </row>
        <row r="8746">
          <cell r="E8746" t="str">
            <v>FLINT</v>
          </cell>
        </row>
        <row r="8747">
          <cell r="E8747" t="str">
            <v>ELECTRA</v>
          </cell>
        </row>
        <row r="8748">
          <cell r="E8748" t="str">
            <v>ELECTRA</v>
          </cell>
        </row>
        <row r="8749">
          <cell r="E8749" t="str">
            <v>ELECTRA</v>
          </cell>
        </row>
        <row r="8750">
          <cell r="E8750" t="str">
            <v>ELECTRA</v>
          </cell>
        </row>
        <row r="8751">
          <cell r="E8751" t="str">
            <v>ELECTRA</v>
          </cell>
        </row>
        <row r="8752">
          <cell r="E8752" t="str">
            <v>CALAVERAS CEMENT</v>
          </cell>
        </row>
        <row r="8753">
          <cell r="E8753" t="str">
            <v>CALAVERAS CEMENT</v>
          </cell>
        </row>
        <row r="8754">
          <cell r="E8754" t="str">
            <v>CALAVERAS CEMENT</v>
          </cell>
        </row>
        <row r="8755">
          <cell r="E8755" t="str">
            <v>CALAVERAS CEMENT</v>
          </cell>
        </row>
        <row r="8756">
          <cell r="E8756" t="str">
            <v>CALAVERAS CEMENT</v>
          </cell>
        </row>
        <row r="8757">
          <cell r="E8757" t="str">
            <v>CALAVERAS CEMENT</v>
          </cell>
        </row>
        <row r="8758">
          <cell r="E8758" t="str">
            <v>CALAVERAS CEMENT</v>
          </cell>
        </row>
        <row r="8759">
          <cell r="E8759" t="str">
            <v>CALAVERAS CEMENT</v>
          </cell>
        </row>
        <row r="8760">
          <cell r="E8760" t="str">
            <v>CALAVERAS CEMENT</v>
          </cell>
        </row>
        <row r="8761">
          <cell r="E8761" t="str">
            <v>CEDAR CREEK</v>
          </cell>
        </row>
        <row r="8762">
          <cell r="E8762" t="str">
            <v>CEDAR CREEK</v>
          </cell>
        </row>
        <row r="8763">
          <cell r="E8763" t="str">
            <v>CEDAR CREEK</v>
          </cell>
        </row>
        <row r="8764">
          <cell r="E8764" t="str">
            <v>CEDAR CREEK</v>
          </cell>
        </row>
        <row r="8765">
          <cell r="E8765" t="str">
            <v>CHALLENGE</v>
          </cell>
        </row>
        <row r="8766">
          <cell r="E8766" t="str">
            <v>CHALLENGE</v>
          </cell>
        </row>
        <row r="8767">
          <cell r="E8767" t="str">
            <v>CHALLENGE</v>
          </cell>
        </row>
        <row r="8768">
          <cell r="E8768" t="str">
            <v>CHALLENGE</v>
          </cell>
        </row>
        <row r="8769">
          <cell r="E8769" t="str">
            <v>CHALLENGE</v>
          </cell>
        </row>
        <row r="8770">
          <cell r="E8770" t="str">
            <v>CHALLENGE</v>
          </cell>
        </row>
        <row r="8771">
          <cell r="E8771" t="str">
            <v>CHALLENGE</v>
          </cell>
        </row>
        <row r="8772">
          <cell r="E8772" t="str">
            <v>CLAY</v>
          </cell>
        </row>
        <row r="8773">
          <cell r="E8773" t="str">
            <v>CLAY</v>
          </cell>
        </row>
        <row r="8774">
          <cell r="E8774" t="str">
            <v>CLAY</v>
          </cell>
        </row>
        <row r="8775">
          <cell r="E8775" t="str">
            <v>CLAY</v>
          </cell>
        </row>
        <row r="8776">
          <cell r="E8776" t="str">
            <v>CLAY</v>
          </cell>
        </row>
        <row r="8777">
          <cell r="E8777" t="str">
            <v>CLAY</v>
          </cell>
        </row>
        <row r="8778">
          <cell r="E8778" t="str">
            <v>CLAY</v>
          </cell>
        </row>
        <row r="8779">
          <cell r="E8779" t="str">
            <v>CLAY</v>
          </cell>
        </row>
        <row r="8780">
          <cell r="E8780" t="str">
            <v>CLAY</v>
          </cell>
        </row>
        <row r="8781">
          <cell r="E8781" t="str">
            <v>CLAY</v>
          </cell>
        </row>
        <row r="8782">
          <cell r="E8782" t="str">
            <v>CLAY</v>
          </cell>
        </row>
        <row r="8783">
          <cell r="E8783" t="str">
            <v>CLAY</v>
          </cell>
        </row>
        <row r="8784">
          <cell r="E8784" t="str">
            <v>CLAY</v>
          </cell>
        </row>
        <row r="8785">
          <cell r="E8785" t="str">
            <v>CLAY</v>
          </cell>
        </row>
        <row r="8786">
          <cell r="E8786" t="str">
            <v>CLAY</v>
          </cell>
        </row>
        <row r="8787">
          <cell r="E8787" t="str">
            <v>CLAY</v>
          </cell>
        </row>
        <row r="8788">
          <cell r="E8788" t="str">
            <v>CLAY</v>
          </cell>
        </row>
        <row r="8789">
          <cell r="E8789" t="str">
            <v>CLAY</v>
          </cell>
        </row>
        <row r="8790">
          <cell r="E8790" t="str">
            <v>CLAY</v>
          </cell>
        </row>
        <row r="8791">
          <cell r="E8791" t="str">
            <v>COARSEGOLD</v>
          </cell>
        </row>
        <row r="8792">
          <cell r="E8792" t="str">
            <v>COARSEGOLD</v>
          </cell>
        </row>
        <row r="8793">
          <cell r="E8793" t="str">
            <v>COARSEGOLD</v>
          </cell>
        </row>
        <row r="8794">
          <cell r="E8794" t="str">
            <v>COARSEGOLD</v>
          </cell>
        </row>
        <row r="8795">
          <cell r="E8795" t="str">
            <v>COARSEGOLD</v>
          </cell>
        </row>
        <row r="8796">
          <cell r="E8796" t="str">
            <v>COARSEGOLD</v>
          </cell>
        </row>
        <row r="8797">
          <cell r="E8797" t="str">
            <v>COARSEGOLD</v>
          </cell>
        </row>
        <row r="8798">
          <cell r="E8798" t="str">
            <v>COARSEGOLD</v>
          </cell>
        </row>
        <row r="8799">
          <cell r="E8799" t="str">
            <v>COARSEGOLD</v>
          </cell>
        </row>
        <row r="8800">
          <cell r="E8800" t="str">
            <v>COARSEGOLD</v>
          </cell>
        </row>
        <row r="8801">
          <cell r="E8801" t="str">
            <v>COARSEGOLD</v>
          </cell>
        </row>
        <row r="8802">
          <cell r="E8802" t="str">
            <v>COARSEGOLD</v>
          </cell>
        </row>
        <row r="8803">
          <cell r="E8803" t="str">
            <v>COARSEGOLD</v>
          </cell>
        </row>
        <row r="8804">
          <cell r="E8804" t="str">
            <v>COARSEGOLD</v>
          </cell>
        </row>
        <row r="8805">
          <cell r="E8805" t="str">
            <v>COARSEGOLD</v>
          </cell>
        </row>
        <row r="8806">
          <cell r="E8806" t="str">
            <v>COARSEGOLD</v>
          </cell>
        </row>
        <row r="8807">
          <cell r="E8807" t="str">
            <v>COARSEGOLD</v>
          </cell>
        </row>
        <row r="8808">
          <cell r="E8808" t="str">
            <v>COARSEGOLD</v>
          </cell>
        </row>
        <row r="8809">
          <cell r="E8809" t="str">
            <v>FORT SEWARD</v>
          </cell>
        </row>
        <row r="8810">
          <cell r="E8810" t="str">
            <v>FORT SEWARD</v>
          </cell>
        </row>
        <row r="8811">
          <cell r="E8811" t="str">
            <v>FORT SEWARD</v>
          </cell>
        </row>
        <row r="8812">
          <cell r="E8812" t="str">
            <v>FORESTHILL</v>
          </cell>
        </row>
        <row r="8813">
          <cell r="E8813" t="str">
            <v>FORESTHILL</v>
          </cell>
        </row>
        <row r="8814">
          <cell r="E8814" t="str">
            <v>FORESTHILL</v>
          </cell>
        </row>
        <row r="8815">
          <cell r="E8815" t="str">
            <v>FORESTHILL</v>
          </cell>
        </row>
        <row r="8816">
          <cell r="E8816" t="str">
            <v>FORESTHILL</v>
          </cell>
        </row>
        <row r="8817">
          <cell r="E8817" t="str">
            <v>FORESTHILL</v>
          </cell>
        </row>
        <row r="8818">
          <cell r="E8818" t="str">
            <v>FORT ROSS</v>
          </cell>
        </row>
        <row r="8819">
          <cell r="E8819" t="str">
            <v>FORT ROSS</v>
          </cell>
        </row>
        <row r="8820">
          <cell r="E8820" t="str">
            <v>FRENCH GULCH</v>
          </cell>
        </row>
        <row r="8821">
          <cell r="E8821" t="str">
            <v>FROGTOWN</v>
          </cell>
        </row>
        <row r="8822">
          <cell r="E8822" t="str">
            <v>FROGTOWN</v>
          </cell>
        </row>
        <row r="8823">
          <cell r="E8823" t="str">
            <v>FROGTOWN</v>
          </cell>
        </row>
        <row r="8824">
          <cell r="E8824" t="str">
            <v>FROGTOWN</v>
          </cell>
        </row>
        <row r="8825">
          <cell r="E8825" t="str">
            <v>FROGTOWN</v>
          </cell>
        </row>
        <row r="8826">
          <cell r="E8826" t="str">
            <v>FROGTOWN</v>
          </cell>
        </row>
        <row r="8827">
          <cell r="E8827" t="str">
            <v>FROGTOWN</v>
          </cell>
        </row>
        <row r="8828">
          <cell r="E8828" t="str">
            <v>FROGTOWN</v>
          </cell>
        </row>
        <row r="8829">
          <cell r="E8829" t="str">
            <v>FROGTOWN</v>
          </cell>
        </row>
        <row r="8830">
          <cell r="E8830" t="str">
            <v>FROGTOWN</v>
          </cell>
        </row>
        <row r="8831">
          <cell r="E8831" t="str">
            <v>FROGTOWN</v>
          </cell>
        </row>
        <row r="8832">
          <cell r="E8832" t="str">
            <v>FROGTOWN</v>
          </cell>
        </row>
        <row r="8833">
          <cell r="E8833" t="str">
            <v>FROGTOWN</v>
          </cell>
        </row>
        <row r="8834">
          <cell r="E8834" t="str">
            <v>FROGTOWN</v>
          </cell>
        </row>
        <row r="8835">
          <cell r="E8835" t="str">
            <v>FROGTOWN</v>
          </cell>
        </row>
        <row r="8836">
          <cell r="E8836" t="str">
            <v>FROGTOWN</v>
          </cell>
        </row>
        <row r="8837">
          <cell r="E8837" t="str">
            <v>FROGTOWN</v>
          </cell>
        </row>
        <row r="8838">
          <cell r="E8838" t="str">
            <v>FROGTOWN</v>
          </cell>
        </row>
        <row r="8839">
          <cell r="E8839" t="str">
            <v>FROGTOWN</v>
          </cell>
        </row>
        <row r="8840">
          <cell r="E8840" t="str">
            <v>FROGTOWN</v>
          </cell>
        </row>
        <row r="8841">
          <cell r="E8841" t="str">
            <v>FROGTOWN</v>
          </cell>
        </row>
        <row r="8842">
          <cell r="E8842" t="str">
            <v>FRUITLAND</v>
          </cell>
        </row>
        <row r="8843">
          <cell r="E8843" t="str">
            <v>GOLDTREE</v>
          </cell>
        </row>
        <row r="8844">
          <cell r="E8844" t="str">
            <v>GOLDTREE</v>
          </cell>
        </row>
        <row r="8845">
          <cell r="E8845" t="str">
            <v>GRASS VALLEY</v>
          </cell>
        </row>
        <row r="8846">
          <cell r="E8846" t="str">
            <v>GRASS VALLEY</v>
          </cell>
        </row>
        <row r="8847">
          <cell r="E8847" t="str">
            <v>GRASS VALLEY</v>
          </cell>
        </row>
        <row r="8848">
          <cell r="E8848" t="str">
            <v>GRASS VALLEY</v>
          </cell>
        </row>
        <row r="8849">
          <cell r="E8849" t="str">
            <v>GRASS VALLEY</v>
          </cell>
        </row>
        <row r="8850">
          <cell r="E8850" t="str">
            <v>HATTON</v>
          </cell>
        </row>
        <row r="8851">
          <cell r="E8851" t="str">
            <v>HATTON</v>
          </cell>
        </row>
        <row r="8852">
          <cell r="E8852" t="str">
            <v>HATTON</v>
          </cell>
        </row>
        <row r="8853">
          <cell r="E8853" t="str">
            <v>HIGHLANDS</v>
          </cell>
        </row>
        <row r="8854">
          <cell r="E8854" t="str">
            <v>HIGHLANDS</v>
          </cell>
        </row>
        <row r="8855">
          <cell r="E8855" t="str">
            <v>HIGHLANDS</v>
          </cell>
        </row>
        <row r="8856">
          <cell r="E8856" t="str">
            <v>HIGHLANDS</v>
          </cell>
        </row>
        <row r="8857">
          <cell r="E8857" t="str">
            <v>JOLON</v>
          </cell>
        </row>
        <row r="8858">
          <cell r="E8858" t="str">
            <v>JOLON</v>
          </cell>
        </row>
        <row r="8859">
          <cell r="E8859" t="str">
            <v>JOLON</v>
          </cell>
        </row>
        <row r="8860">
          <cell r="E8860" t="str">
            <v>JOLON</v>
          </cell>
        </row>
        <row r="8861">
          <cell r="E8861" t="str">
            <v>JOLON</v>
          </cell>
        </row>
        <row r="8862">
          <cell r="E8862" t="str">
            <v>JOLON</v>
          </cell>
        </row>
        <row r="8863">
          <cell r="E8863" t="str">
            <v>JOLON</v>
          </cell>
        </row>
        <row r="8864">
          <cell r="E8864" t="str">
            <v>JOLON</v>
          </cell>
        </row>
        <row r="8865">
          <cell r="E8865" t="str">
            <v>JOLON</v>
          </cell>
        </row>
        <row r="8866">
          <cell r="E8866" t="str">
            <v>JOLON</v>
          </cell>
        </row>
        <row r="8867">
          <cell r="E8867" t="str">
            <v>JOLON</v>
          </cell>
        </row>
        <row r="8868">
          <cell r="E8868" t="str">
            <v>JOLON</v>
          </cell>
        </row>
        <row r="8869">
          <cell r="E8869" t="str">
            <v>KANAKA</v>
          </cell>
        </row>
        <row r="8870">
          <cell r="E8870" t="str">
            <v>KANAKA</v>
          </cell>
        </row>
        <row r="8871">
          <cell r="E8871" t="str">
            <v>KANAKA</v>
          </cell>
        </row>
        <row r="8872">
          <cell r="E8872" t="str">
            <v>KANAKA</v>
          </cell>
        </row>
        <row r="8873">
          <cell r="E8873" t="str">
            <v>KANAKA</v>
          </cell>
        </row>
        <row r="8874">
          <cell r="E8874" t="str">
            <v>KANAKA</v>
          </cell>
        </row>
        <row r="8875">
          <cell r="E8875" t="str">
            <v>KANAKA</v>
          </cell>
        </row>
        <row r="8876">
          <cell r="E8876" t="str">
            <v>LUCERNE</v>
          </cell>
        </row>
        <row r="8877">
          <cell r="E8877" t="str">
            <v>LUCERNE</v>
          </cell>
        </row>
        <row r="8878">
          <cell r="E8878" t="str">
            <v>MAPLE CREEK</v>
          </cell>
        </row>
        <row r="8879">
          <cell r="E8879" t="str">
            <v>MAPLE CREEK</v>
          </cell>
        </row>
        <row r="8880">
          <cell r="E8880" t="str">
            <v>MAPLE CREEK</v>
          </cell>
        </row>
        <row r="8881">
          <cell r="E8881" t="str">
            <v>MARIPOSA</v>
          </cell>
        </row>
        <row r="8882">
          <cell r="E8882" t="str">
            <v>MARIPOSA</v>
          </cell>
        </row>
        <row r="8883">
          <cell r="E8883" t="str">
            <v>MARIPOSA</v>
          </cell>
        </row>
        <row r="8884">
          <cell r="E8884" t="str">
            <v>MARIPOSA</v>
          </cell>
        </row>
        <row r="8885">
          <cell r="E8885" t="str">
            <v>MARIPOSA</v>
          </cell>
        </row>
        <row r="8886">
          <cell r="E8886" t="str">
            <v>MARIPOSA</v>
          </cell>
        </row>
        <row r="8887">
          <cell r="E8887" t="str">
            <v>MI-WUK</v>
          </cell>
        </row>
        <row r="8888">
          <cell r="E8888" t="str">
            <v>MI-WUK</v>
          </cell>
        </row>
        <row r="8889">
          <cell r="E8889" t="str">
            <v>SPENCE</v>
          </cell>
        </row>
        <row r="8890">
          <cell r="E8890" t="str">
            <v>SPENCE</v>
          </cell>
        </row>
        <row r="8891">
          <cell r="E8891" t="str">
            <v>SPENCE</v>
          </cell>
        </row>
        <row r="8892">
          <cell r="E8892" t="str">
            <v>SPENCE</v>
          </cell>
        </row>
        <row r="8893">
          <cell r="E8893" t="str">
            <v>SPENCE</v>
          </cell>
        </row>
        <row r="8894">
          <cell r="E8894" t="str">
            <v>SPENCE</v>
          </cell>
        </row>
        <row r="8895">
          <cell r="E8895" t="str">
            <v>SPENCE</v>
          </cell>
        </row>
        <row r="8896">
          <cell r="E8896" t="str">
            <v>SPENCE</v>
          </cell>
        </row>
        <row r="8897">
          <cell r="E8897" t="str">
            <v>SPENCE</v>
          </cell>
        </row>
        <row r="8898">
          <cell r="E8898" t="str">
            <v>SPENCE</v>
          </cell>
        </row>
        <row r="8899">
          <cell r="E8899" t="str">
            <v>SPENCE</v>
          </cell>
        </row>
        <row r="8900">
          <cell r="E8900" t="str">
            <v>SPENCE</v>
          </cell>
        </row>
        <row r="8901">
          <cell r="E8901" t="str">
            <v>SPENCE</v>
          </cell>
        </row>
        <row r="8902">
          <cell r="E8902" t="str">
            <v>SPENCE</v>
          </cell>
        </row>
        <row r="8903">
          <cell r="E8903" t="str">
            <v>SPENCE</v>
          </cell>
        </row>
        <row r="8904">
          <cell r="E8904" t="str">
            <v>SPENCE</v>
          </cell>
        </row>
        <row r="8905">
          <cell r="E8905" t="str">
            <v>SPENCE</v>
          </cell>
        </row>
        <row r="8906">
          <cell r="E8906" t="str">
            <v>SPENCE</v>
          </cell>
        </row>
        <row r="8907">
          <cell r="E8907" t="str">
            <v>SPENCE</v>
          </cell>
        </row>
        <row r="8908">
          <cell r="E8908" t="str">
            <v>SPENCE</v>
          </cell>
        </row>
        <row r="8909">
          <cell r="E8909" t="str">
            <v>SPENCE</v>
          </cell>
        </row>
        <row r="8910">
          <cell r="E8910" t="str">
            <v>SPENCE</v>
          </cell>
        </row>
        <row r="8911">
          <cell r="E8911" t="str">
            <v>SPENCE</v>
          </cell>
        </row>
        <row r="8912">
          <cell r="E8912" t="str">
            <v>SPENCE</v>
          </cell>
        </row>
        <row r="8913">
          <cell r="E8913" t="str">
            <v>SPENCE</v>
          </cell>
        </row>
        <row r="8914">
          <cell r="E8914" t="str">
            <v>SPENCE</v>
          </cell>
        </row>
        <row r="8915">
          <cell r="E8915" t="str">
            <v>SPENCE</v>
          </cell>
        </row>
        <row r="8916">
          <cell r="E8916" t="str">
            <v>SPENCE</v>
          </cell>
        </row>
        <row r="8917">
          <cell r="E8917" t="str">
            <v>SPENCE</v>
          </cell>
        </row>
        <row r="8918">
          <cell r="E8918" t="str">
            <v>SPENCE</v>
          </cell>
        </row>
        <row r="8919">
          <cell r="E8919" t="str">
            <v>SPENCE</v>
          </cell>
        </row>
        <row r="8920">
          <cell r="E8920" t="str">
            <v>SPENCE</v>
          </cell>
        </row>
        <row r="8921">
          <cell r="E8921" t="str">
            <v>MONTE RIO</v>
          </cell>
        </row>
        <row r="8922">
          <cell r="E8922" t="str">
            <v>MONTE RIO</v>
          </cell>
        </row>
        <row r="8923">
          <cell r="E8923" t="str">
            <v>MONTICELLO</v>
          </cell>
        </row>
        <row r="8924">
          <cell r="E8924" t="str">
            <v>TABLE MTN</v>
          </cell>
        </row>
        <row r="8925">
          <cell r="E8925" t="str">
            <v>TABLE MTN</v>
          </cell>
        </row>
        <row r="8926">
          <cell r="E8926" t="str">
            <v>TABLE MTN</v>
          </cell>
        </row>
        <row r="8927">
          <cell r="E8927" t="str">
            <v>TABLE MTN</v>
          </cell>
        </row>
        <row r="8928">
          <cell r="E8928" t="str">
            <v>TABLE MTN</v>
          </cell>
        </row>
        <row r="8929">
          <cell r="E8929" t="str">
            <v>MORAGA</v>
          </cell>
        </row>
        <row r="8930">
          <cell r="E8930" t="str">
            <v>MORAGA</v>
          </cell>
        </row>
        <row r="8931">
          <cell r="E8931" t="str">
            <v>MORAGA</v>
          </cell>
        </row>
        <row r="8932">
          <cell r="E8932" t="str">
            <v>MTN QUARRIES</v>
          </cell>
        </row>
        <row r="8933">
          <cell r="E8933" t="str">
            <v>MTN QUARRIES</v>
          </cell>
        </row>
        <row r="8934">
          <cell r="E8934" t="str">
            <v>MTN QUARRIES</v>
          </cell>
        </row>
        <row r="8935">
          <cell r="E8935" t="str">
            <v>MTN QUARRIES</v>
          </cell>
        </row>
        <row r="8936">
          <cell r="E8936" t="str">
            <v>MTN QUARRIES</v>
          </cell>
        </row>
        <row r="8937">
          <cell r="E8937" t="str">
            <v>NORTH BRANCH</v>
          </cell>
        </row>
        <row r="8938">
          <cell r="E8938" t="str">
            <v>NORTH BRANCH</v>
          </cell>
        </row>
        <row r="8939">
          <cell r="E8939" t="str">
            <v>NORTH BRANCH</v>
          </cell>
        </row>
        <row r="8940">
          <cell r="E8940" t="str">
            <v>NORTH BRANCH</v>
          </cell>
        </row>
        <row r="8941">
          <cell r="E8941" t="str">
            <v>NORTH BRANCH</v>
          </cell>
        </row>
        <row r="8942">
          <cell r="E8942" t="str">
            <v>OAKHURST</v>
          </cell>
        </row>
        <row r="8943">
          <cell r="E8943" t="str">
            <v>OAKHURST</v>
          </cell>
        </row>
        <row r="8944">
          <cell r="E8944" t="str">
            <v>OAKHURST</v>
          </cell>
        </row>
        <row r="8945">
          <cell r="E8945" t="str">
            <v>OAKHURST</v>
          </cell>
        </row>
        <row r="8946">
          <cell r="E8946" t="str">
            <v>OAKHURST</v>
          </cell>
        </row>
        <row r="8947">
          <cell r="E8947" t="str">
            <v>OAKHURST</v>
          </cell>
        </row>
        <row r="8948">
          <cell r="E8948" t="str">
            <v>OAKHURST</v>
          </cell>
        </row>
        <row r="8949">
          <cell r="E8949" t="str">
            <v>OAKHURST</v>
          </cell>
        </row>
        <row r="8950">
          <cell r="E8950" t="str">
            <v>OAKHURST</v>
          </cell>
        </row>
        <row r="8951">
          <cell r="E8951" t="str">
            <v>OAKHURST</v>
          </cell>
        </row>
        <row r="8952">
          <cell r="E8952" t="str">
            <v>OAKHURST</v>
          </cell>
        </row>
        <row r="8953">
          <cell r="E8953" t="str">
            <v>OAKHURST</v>
          </cell>
        </row>
        <row r="8954">
          <cell r="E8954" t="str">
            <v>OAKHURST</v>
          </cell>
        </row>
        <row r="8955">
          <cell r="E8955" t="str">
            <v>OAKHURST</v>
          </cell>
        </row>
        <row r="8956">
          <cell r="E8956" t="str">
            <v>OAKHURST</v>
          </cell>
        </row>
        <row r="8957">
          <cell r="E8957" t="str">
            <v>OAKHURST</v>
          </cell>
        </row>
        <row r="8958">
          <cell r="E8958" t="str">
            <v>OAKHURST</v>
          </cell>
        </row>
        <row r="8959">
          <cell r="E8959" t="str">
            <v>OAKHURST</v>
          </cell>
        </row>
        <row r="8960">
          <cell r="E8960" t="str">
            <v>OAKLAND K (CLAREMONT)</v>
          </cell>
        </row>
        <row r="8961">
          <cell r="E8961" t="str">
            <v>OAKLAND K (CLAREMONT)</v>
          </cell>
        </row>
        <row r="8962">
          <cell r="E8962" t="str">
            <v>OAKLAND K (CLAREMONT)</v>
          </cell>
        </row>
        <row r="8963">
          <cell r="E8963" t="str">
            <v>OAKLAND K (CLAREMONT)</v>
          </cell>
        </row>
        <row r="8964">
          <cell r="E8964" t="str">
            <v>OAKLAND K (CLAREMONT)</v>
          </cell>
        </row>
        <row r="8965">
          <cell r="E8965" t="str">
            <v>OAKLAND K (CLAREMONT)</v>
          </cell>
        </row>
        <row r="8966">
          <cell r="E8966" t="str">
            <v>OAKLAND K (CLAREMONT)</v>
          </cell>
        </row>
        <row r="8967">
          <cell r="E8967" t="str">
            <v>OAKLAND K (CLAREMONT)</v>
          </cell>
        </row>
        <row r="8968">
          <cell r="E8968" t="str">
            <v>OAKLAND K (CLAREMONT)</v>
          </cell>
        </row>
        <row r="8969">
          <cell r="E8969" t="str">
            <v>OAKLAND K (CLAREMONT)</v>
          </cell>
        </row>
        <row r="8970">
          <cell r="E8970" t="str">
            <v>OAKLAND K (CLAREMONT)</v>
          </cell>
        </row>
        <row r="8971">
          <cell r="E8971" t="str">
            <v>OAKLAND K (CLAREMONT)</v>
          </cell>
        </row>
        <row r="8972">
          <cell r="E8972" t="str">
            <v>OAKLAND K (CLAREMONT)</v>
          </cell>
        </row>
        <row r="8973">
          <cell r="E8973" t="str">
            <v>OAKLAND K (CLAREMONT)</v>
          </cell>
        </row>
        <row r="8974">
          <cell r="E8974" t="str">
            <v>OAKLAND K (CLAREMONT)</v>
          </cell>
        </row>
        <row r="8975">
          <cell r="E8975" t="str">
            <v>OAKLAND K (CLAREMONT)</v>
          </cell>
        </row>
        <row r="8976">
          <cell r="E8976" t="str">
            <v>OAKLAND K (CLAREMONT)</v>
          </cell>
        </row>
        <row r="8977">
          <cell r="E8977" t="str">
            <v>OAKLAND K (CLAREMONT)</v>
          </cell>
        </row>
        <row r="8978">
          <cell r="E8978" t="str">
            <v>OAKLAND K (CLAREMONT)</v>
          </cell>
        </row>
        <row r="8979">
          <cell r="E8979" t="str">
            <v>OAKLAND K (CLAREMONT)</v>
          </cell>
        </row>
        <row r="8980">
          <cell r="E8980" t="str">
            <v>OAKLAND K (CLAREMONT)</v>
          </cell>
        </row>
        <row r="8981">
          <cell r="E8981" t="str">
            <v>OAKLAND K (CLAREMONT)</v>
          </cell>
        </row>
        <row r="8982">
          <cell r="E8982" t="str">
            <v>OAKLAND K (CLAREMONT)</v>
          </cell>
        </row>
        <row r="8983">
          <cell r="E8983" t="str">
            <v>OAKLAND K (CLAREMONT)</v>
          </cell>
        </row>
        <row r="8984">
          <cell r="E8984" t="str">
            <v>OAKLAND K (CLAREMONT)</v>
          </cell>
        </row>
        <row r="8985">
          <cell r="E8985" t="str">
            <v>OAKLAND K (CLAREMONT)</v>
          </cell>
        </row>
        <row r="8986">
          <cell r="E8986" t="str">
            <v>OAKLAND K (CLAREMONT)</v>
          </cell>
        </row>
        <row r="8987">
          <cell r="E8987" t="str">
            <v>OAKLAND K (CLAREMONT)</v>
          </cell>
        </row>
        <row r="8988">
          <cell r="E8988" t="str">
            <v>OAKLAND K (CLAREMONT)</v>
          </cell>
        </row>
        <row r="8989">
          <cell r="E8989" t="str">
            <v>OAKLAND K (CLAREMONT)</v>
          </cell>
        </row>
        <row r="8990">
          <cell r="E8990" t="str">
            <v>OAKLAND K (CLAREMONT)</v>
          </cell>
        </row>
        <row r="8991">
          <cell r="E8991" t="str">
            <v>OAKLAND K (CLAREMONT)</v>
          </cell>
        </row>
        <row r="8992">
          <cell r="E8992" t="str">
            <v>OAKLAND K (CLAREMONT)</v>
          </cell>
        </row>
        <row r="8993">
          <cell r="E8993" t="str">
            <v>OAKLAND K (CLAREMONT)</v>
          </cell>
        </row>
        <row r="8994">
          <cell r="E8994" t="str">
            <v>OAKLAND K (CLAREMONT)</v>
          </cell>
        </row>
        <row r="8995">
          <cell r="E8995" t="str">
            <v>OREGON TRAIL</v>
          </cell>
        </row>
        <row r="8996">
          <cell r="E8996" t="str">
            <v>OREGON TRAIL</v>
          </cell>
        </row>
        <row r="8997">
          <cell r="E8997" t="str">
            <v>OREGON TRAIL</v>
          </cell>
        </row>
        <row r="8998">
          <cell r="E8998" t="str">
            <v>OREGON TRAIL</v>
          </cell>
        </row>
        <row r="8999">
          <cell r="E8999" t="str">
            <v>OREGON TRAIL</v>
          </cell>
        </row>
        <row r="9000">
          <cell r="E9000" t="str">
            <v>ORO FINO</v>
          </cell>
        </row>
        <row r="9001">
          <cell r="E9001" t="str">
            <v>ORO FINO</v>
          </cell>
        </row>
        <row r="9002">
          <cell r="E9002" t="str">
            <v>ORO FINO</v>
          </cell>
        </row>
        <row r="9003">
          <cell r="E9003" t="str">
            <v>ORO FINO</v>
          </cell>
        </row>
        <row r="9004">
          <cell r="E9004" t="str">
            <v>ORO FINO</v>
          </cell>
        </row>
        <row r="9005">
          <cell r="E9005" t="str">
            <v>ORO FINO</v>
          </cell>
        </row>
        <row r="9006">
          <cell r="E9006" t="str">
            <v>ORO FINO</v>
          </cell>
        </row>
        <row r="9007">
          <cell r="E9007" t="str">
            <v>ORO FINO</v>
          </cell>
        </row>
        <row r="9008">
          <cell r="E9008" t="str">
            <v>ORO FINO</v>
          </cell>
        </row>
        <row r="9009">
          <cell r="E9009" t="str">
            <v>ORO FINO</v>
          </cell>
        </row>
        <row r="9010">
          <cell r="E9010" t="str">
            <v>ORO FINO</v>
          </cell>
        </row>
        <row r="9011">
          <cell r="E9011" t="str">
            <v>ORO FINO</v>
          </cell>
        </row>
        <row r="9012">
          <cell r="E9012" t="str">
            <v>OTTER</v>
          </cell>
        </row>
        <row r="9013">
          <cell r="E9013" t="str">
            <v>OTTER</v>
          </cell>
        </row>
        <row r="9014">
          <cell r="E9014" t="str">
            <v>PEORIA</v>
          </cell>
        </row>
        <row r="9015">
          <cell r="E9015" t="str">
            <v>PEORIA</v>
          </cell>
        </row>
        <row r="9016">
          <cell r="E9016" t="str">
            <v>PEORIA</v>
          </cell>
        </row>
        <row r="9017">
          <cell r="E9017" t="str">
            <v>PEORIA</v>
          </cell>
        </row>
        <row r="9018">
          <cell r="E9018" t="str">
            <v>PEORIA</v>
          </cell>
        </row>
        <row r="9019">
          <cell r="E9019" t="str">
            <v>PERRY</v>
          </cell>
        </row>
        <row r="9020">
          <cell r="E9020" t="str">
            <v>PIKE CITY</v>
          </cell>
        </row>
        <row r="9021">
          <cell r="E9021" t="str">
            <v>PIKE CITY</v>
          </cell>
        </row>
        <row r="9022">
          <cell r="E9022" t="str">
            <v>PIKE CITY</v>
          </cell>
        </row>
        <row r="9023">
          <cell r="E9023" t="str">
            <v>PIKE CITY</v>
          </cell>
        </row>
        <row r="9024">
          <cell r="E9024" t="str">
            <v>PIKE CITY</v>
          </cell>
        </row>
        <row r="9025">
          <cell r="E9025" t="str">
            <v>PIKE CITY</v>
          </cell>
        </row>
        <row r="9026">
          <cell r="E9026" t="str">
            <v>PIKE CITY</v>
          </cell>
        </row>
        <row r="9027">
          <cell r="E9027" t="str">
            <v>PIKE CITY</v>
          </cell>
        </row>
        <row r="9028">
          <cell r="E9028" t="str">
            <v>PIKE CITY</v>
          </cell>
        </row>
        <row r="9029">
          <cell r="E9029" t="str">
            <v>PIKE CITY</v>
          </cell>
        </row>
        <row r="9030">
          <cell r="E9030" t="str">
            <v>PINE GROVE</v>
          </cell>
        </row>
        <row r="9031">
          <cell r="E9031" t="str">
            <v>PINE GROVE</v>
          </cell>
        </row>
        <row r="9032">
          <cell r="E9032" t="str">
            <v>PINE GROVE</v>
          </cell>
        </row>
        <row r="9033">
          <cell r="E9033" t="str">
            <v>PINE GROVE</v>
          </cell>
        </row>
        <row r="9034">
          <cell r="E9034" t="str">
            <v>PINE GROVE</v>
          </cell>
        </row>
        <row r="9035">
          <cell r="E9035" t="str">
            <v>PINE GROVE</v>
          </cell>
        </row>
        <row r="9036">
          <cell r="E9036" t="e">
            <v>#VALUE!</v>
          </cell>
        </row>
        <row r="9037">
          <cell r="E9037" t="e">
            <v>#VALUE!</v>
          </cell>
        </row>
        <row r="9038">
          <cell r="E9038" t="e">
            <v>#VALUE!</v>
          </cell>
        </row>
        <row r="9039">
          <cell r="E9039" t="e">
            <v>#VALUE!</v>
          </cell>
        </row>
        <row r="9040">
          <cell r="E9040" t="str">
            <v>POSO MTN</v>
          </cell>
        </row>
        <row r="9041">
          <cell r="E9041" t="str">
            <v>POSO MTN</v>
          </cell>
        </row>
        <row r="9042">
          <cell r="E9042" t="str">
            <v>POSO MTN</v>
          </cell>
        </row>
        <row r="9043">
          <cell r="E9043" t="str">
            <v>POSO MTN</v>
          </cell>
        </row>
        <row r="9044">
          <cell r="E9044" t="str">
            <v>POSO MTN</v>
          </cell>
        </row>
        <row r="9045">
          <cell r="E9045" t="str">
            <v>POSO MTN</v>
          </cell>
        </row>
        <row r="9046">
          <cell r="E9046" t="str">
            <v>POSO MTN</v>
          </cell>
        </row>
        <row r="9047">
          <cell r="E9047" t="str">
            <v>POSO MTN</v>
          </cell>
        </row>
        <row r="9048">
          <cell r="E9048" t="str">
            <v>PURISIMA</v>
          </cell>
        </row>
        <row r="9049">
          <cell r="E9049" t="str">
            <v>RACETRACK</v>
          </cell>
        </row>
        <row r="9050">
          <cell r="E9050" t="str">
            <v>RACETRACK</v>
          </cell>
        </row>
        <row r="9051">
          <cell r="E9051" t="str">
            <v>RINCON</v>
          </cell>
        </row>
        <row r="9052">
          <cell r="E9052" t="str">
            <v>RINCON</v>
          </cell>
        </row>
        <row r="9053">
          <cell r="E9053" t="str">
            <v>RINCON</v>
          </cell>
        </row>
        <row r="9054">
          <cell r="E9054" t="str">
            <v>RINCON</v>
          </cell>
        </row>
        <row r="9055">
          <cell r="E9055" t="str">
            <v>RINCON</v>
          </cell>
        </row>
        <row r="9056">
          <cell r="E9056" t="str">
            <v>RINCON</v>
          </cell>
        </row>
        <row r="9057">
          <cell r="E9057" t="str">
            <v>RINCON</v>
          </cell>
        </row>
        <row r="9058">
          <cell r="E9058" t="str">
            <v>RINCON</v>
          </cell>
        </row>
        <row r="9059">
          <cell r="E9059" t="str">
            <v>ROB ROY</v>
          </cell>
        </row>
        <row r="9060">
          <cell r="E9060" t="str">
            <v>ROB ROY</v>
          </cell>
        </row>
        <row r="9061">
          <cell r="E9061" t="str">
            <v>ROB ROY</v>
          </cell>
        </row>
        <row r="9062">
          <cell r="E9062" t="str">
            <v>ROB ROY</v>
          </cell>
        </row>
        <row r="9063">
          <cell r="E9063" t="str">
            <v>ROB ROY</v>
          </cell>
        </row>
        <row r="9064">
          <cell r="E9064" t="str">
            <v>ROB ROY</v>
          </cell>
        </row>
        <row r="9065">
          <cell r="E9065" t="str">
            <v>ROB ROY</v>
          </cell>
        </row>
        <row r="9066">
          <cell r="E9066" t="str">
            <v>ROB ROY</v>
          </cell>
        </row>
        <row r="9067">
          <cell r="E9067" t="str">
            <v>ROB ROY</v>
          </cell>
        </row>
        <row r="9068">
          <cell r="E9068" t="str">
            <v>ROB ROY</v>
          </cell>
        </row>
        <row r="9069">
          <cell r="E9069" t="str">
            <v>ROB ROY</v>
          </cell>
        </row>
        <row r="9070">
          <cell r="E9070" t="str">
            <v>ROB ROY</v>
          </cell>
        </row>
        <row r="9071">
          <cell r="E9071" t="str">
            <v>SAND CREEK</v>
          </cell>
        </row>
        <row r="9072">
          <cell r="E9072" t="str">
            <v>SAND CREEK</v>
          </cell>
        </row>
        <row r="9073">
          <cell r="E9073" t="str">
            <v>SAND CREEK</v>
          </cell>
        </row>
        <row r="9074">
          <cell r="E9074" t="str">
            <v>SAND CREEK</v>
          </cell>
        </row>
        <row r="9075">
          <cell r="E9075" t="str">
            <v>SAND CREEK</v>
          </cell>
        </row>
        <row r="9076">
          <cell r="E9076" t="str">
            <v>SAND CREEK</v>
          </cell>
        </row>
        <row r="9077">
          <cell r="E9077" t="str">
            <v>SAND CREEK</v>
          </cell>
        </row>
        <row r="9078">
          <cell r="E9078" t="str">
            <v>SAND CREEK</v>
          </cell>
        </row>
        <row r="9079">
          <cell r="E9079" t="str">
            <v>SHADY GLEN</v>
          </cell>
        </row>
        <row r="9080">
          <cell r="E9080" t="str">
            <v>SHADY GLEN</v>
          </cell>
        </row>
        <row r="9081">
          <cell r="E9081" t="str">
            <v>SHADY GLEN</v>
          </cell>
        </row>
        <row r="9082">
          <cell r="E9082" t="str">
            <v>SHADY GLEN</v>
          </cell>
        </row>
        <row r="9083">
          <cell r="E9083" t="str">
            <v>SHADY GLEN</v>
          </cell>
        </row>
        <row r="9084">
          <cell r="E9084" t="str">
            <v>SHADY GLEN</v>
          </cell>
        </row>
        <row r="9085">
          <cell r="E9085" t="str">
            <v>SHADY GLEN</v>
          </cell>
        </row>
        <row r="9086">
          <cell r="E9086" t="str">
            <v>SHADY GLEN</v>
          </cell>
        </row>
        <row r="9087">
          <cell r="E9087" t="str">
            <v>SHADY GLEN</v>
          </cell>
        </row>
        <row r="9088">
          <cell r="E9088" t="str">
            <v>SHADY GLEN</v>
          </cell>
        </row>
        <row r="9089">
          <cell r="E9089" t="str">
            <v>SHADY GLEN</v>
          </cell>
        </row>
        <row r="9090">
          <cell r="E9090" t="str">
            <v>SHINGLE SPRINGS</v>
          </cell>
        </row>
        <row r="9091">
          <cell r="E9091" t="str">
            <v>SHINGLE SPRINGS</v>
          </cell>
        </row>
        <row r="9092">
          <cell r="E9092" t="str">
            <v>SHINGLE SPRINGS</v>
          </cell>
        </row>
        <row r="9093">
          <cell r="E9093" t="str">
            <v>SHINGLE SPRINGS</v>
          </cell>
        </row>
        <row r="9094">
          <cell r="E9094" t="str">
            <v>SHINGLE SPRINGS</v>
          </cell>
        </row>
        <row r="9095">
          <cell r="E9095" t="str">
            <v>SHINGLE SPRINGS</v>
          </cell>
        </row>
        <row r="9096">
          <cell r="E9096" t="str">
            <v>SHINGLE SPRINGS</v>
          </cell>
        </row>
        <row r="9097">
          <cell r="E9097" t="str">
            <v>SHINGLE SPRINGS</v>
          </cell>
        </row>
        <row r="9098">
          <cell r="E9098" t="str">
            <v>SHINGLE SPRINGS</v>
          </cell>
        </row>
        <row r="9099">
          <cell r="E9099" t="str">
            <v>SHINGLE SPRINGS</v>
          </cell>
        </row>
        <row r="9100">
          <cell r="E9100" t="str">
            <v>SHINGLE SPRINGS</v>
          </cell>
        </row>
        <row r="9101">
          <cell r="E9101" t="str">
            <v>SHINGLE SPRINGS</v>
          </cell>
        </row>
        <row r="9102">
          <cell r="E9102" t="str">
            <v>SHINGLE SPRINGS</v>
          </cell>
        </row>
        <row r="9103">
          <cell r="E9103" t="str">
            <v>SHINGLE SPRINGS</v>
          </cell>
        </row>
        <row r="9104">
          <cell r="E9104" t="str">
            <v>SHINGLE SPRINGS</v>
          </cell>
        </row>
        <row r="9105">
          <cell r="E9105" t="str">
            <v>SHINGLE SPRINGS</v>
          </cell>
        </row>
        <row r="9106">
          <cell r="E9106" t="str">
            <v>SHINGLE SPRINGS</v>
          </cell>
        </row>
        <row r="9107">
          <cell r="E9107" t="str">
            <v>SHINGLE SPRINGS</v>
          </cell>
        </row>
        <row r="9108">
          <cell r="E9108" t="str">
            <v>SHINGLE SPRINGS</v>
          </cell>
        </row>
        <row r="9109">
          <cell r="E9109" t="str">
            <v>SHINGLE SPRINGS</v>
          </cell>
        </row>
        <row r="9110">
          <cell r="E9110" t="str">
            <v>SHINGLE SPRINGS</v>
          </cell>
        </row>
        <row r="9111">
          <cell r="E9111" t="str">
            <v>SHINGLE SPRINGS</v>
          </cell>
        </row>
        <row r="9112">
          <cell r="E9112" t="str">
            <v>SHINGLE SPRINGS</v>
          </cell>
        </row>
        <row r="9113">
          <cell r="E9113" t="str">
            <v>SHINGLE SPRINGS</v>
          </cell>
        </row>
        <row r="9114">
          <cell r="E9114" t="str">
            <v>SHINGLE SPRINGS</v>
          </cell>
        </row>
        <row r="9115">
          <cell r="E9115" t="str">
            <v>SHINGLE SPRINGS</v>
          </cell>
        </row>
        <row r="9116">
          <cell r="E9116" t="str">
            <v>SHINGLE SPRINGS</v>
          </cell>
        </row>
        <row r="9117">
          <cell r="E9117" t="str">
            <v>SMARTVILLE</v>
          </cell>
        </row>
        <row r="9118">
          <cell r="E9118" t="str">
            <v>SMARTVILLE</v>
          </cell>
        </row>
        <row r="9119">
          <cell r="E9119" t="str">
            <v>SMARTVILLE</v>
          </cell>
        </row>
        <row r="9120">
          <cell r="E9120" t="str">
            <v>SMARTVILLE</v>
          </cell>
        </row>
        <row r="9121">
          <cell r="E9121" t="str">
            <v>SMARTVILLE</v>
          </cell>
        </row>
        <row r="9122">
          <cell r="E9122" t="str">
            <v>SMARTVILLE</v>
          </cell>
        </row>
        <row r="9123">
          <cell r="E9123" t="str">
            <v>STAFFORD</v>
          </cell>
        </row>
        <row r="9124">
          <cell r="E9124" t="str">
            <v>STAFFORD</v>
          </cell>
        </row>
        <row r="9125">
          <cell r="E9125" t="str">
            <v>STAFFORD</v>
          </cell>
        </row>
        <row r="9126">
          <cell r="E9126" t="str">
            <v>STAFFORD</v>
          </cell>
        </row>
        <row r="9127">
          <cell r="E9127" t="str">
            <v>STAFFORD</v>
          </cell>
        </row>
        <row r="9128">
          <cell r="E9128" t="str">
            <v>SUMMIT</v>
          </cell>
        </row>
        <row r="9129">
          <cell r="E9129" t="str">
            <v>SUMMIT</v>
          </cell>
        </row>
        <row r="9130">
          <cell r="E9130" t="str">
            <v>SUMMIT</v>
          </cell>
        </row>
        <row r="9131">
          <cell r="E9131" t="str">
            <v>SUMMIT</v>
          </cell>
        </row>
        <row r="9132">
          <cell r="E9132" t="str">
            <v>SUMMIT</v>
          </cell>
        </row>
        <row r="9133">
          <cell r="E9133" t="str">
            <v>SUMMIT</v>
          </cell>
        </row>
        <row r="9134">
          <cell r="E9134" t="str">
            <v>SUMMIT</v>
          </cell>
        </row>
        <row r="9135">
          <cell r="E9135" t="str">
            <v>SUMMIT</v>
          </cell>
        </row>
        <row r="9136">
          <cell r="E9136" t="str">
            <v>SUMMIT</v>
          </cell>
        </row>
        <row r="9137">
          <cell r="E9137" t="str">
            <v>SHAFTER</v>
          </cell>
        </row>
        <row r="9138">
          <cell r="E9138" t="str">
            <v>SHAFTER</v>
          </cell>
        </row>
        <row r="9139">
          <cell r="E9139" t="str">
            <v>SHAFTER</v>
          </cell>
        </row>
        <row r="9140">
          <cell r="E9140" t="str">
            <v>SHAFTER</v>
          </cell>
        </row>
        <row r="9141">
          <cell r="E9141" t="str">
            <v>SHAFTER</v>
          </cell>
        </row>
        <row r="9142">
          <cell r="E9142" t="str">
            <v>SHAFTER</v>
          </cell>
        </row>
        <row r="9143">
          <cell r="E9143" t="str">
            <v>SHAFTER</v>
          </cell>
        </row>
        <row r="9144">
          <cell r="E9144" t="str">
            <v>SHAFTER</v>
          </cell>
        </row>
        <row r="9145">
          <cell r="E9145" t="str">
            <v>SHAFTER</v>
          </cell>
        </row>
        <row r="9146">
          <cell r="E9146" t="str">
            <v>SHAFTER</v>
          </cell>
        </row>
        <row r="9147">
          <cell r="E9147" t="str">
            <v>SHAFTER</v>
          </cell>
        </row>
        <row r="9148">
          <cell r="E9148" t="str">
            <v>SHAFTER</v>
          </cell>
        </row>
        <row r="9149">
          <cell r="E9149" t="str">
            <v>SHAFTER</v>
          </cell>
        </row>
        <row r="9150">
          <cell r="E9150" t="str">
            <v>SHAFTER</v>
          </cell>
        </row>
        <row r="9151">
          <cell r="E9151" t="str">
            <v>SHAFTER</v>
          </cell>
        </row>
        <row r="9152">
          <cell r="E9152" t="str">
            <v>SHAFTER</v>
          </cell>
        </row>
        <row r="9153">
          <cell r="E9153" t="str">
            <v>SHAFTER</v>
          </cell>
        </row>
        <row r="9154">
          <cell r="E9154" t="str">
            <v>SHAFTER</v>
          </cell>
        </row>
        <row r="9155">
          <cell r="E9155" t="str">
            <v>SHAFTER</v>
          </cell>
        </row>
        <row r="9156">
          <cell r="E9156" t="str">
            <v>SHAFTER</v>
          </cell>
        </row>
        <row r="9157">
          <cell r="E9157" t="str">
            <v>SHAFTER</v>
          </cell>
        </row>
        <row r="9158">
          <cell r="E9158" t="str">
            <v>SHAFTER</v>
          </cell>
        </row>
        <row r="9159">
          <cell r="E9159" t="str">
            <v>SHAFTER</v>
          </cell>
        </row>
        <row r="9160">
          <cell r="E9160" t="str">
            <v>WEIMAR</v>
          </cell>
        </row>
        <row r="9161">
          <cell r="E9161" t="str">
            <v>WEIMAR</v>
          </cell>
        </row>
        <row r="9162">
          <cell r="E9162" t="str">
            <v>WEIMAR</v>
          </cell>
        </row>
        <row r="9163">
          <cell r="E9163" t="str">
            <v>WEIMAR</v>
          </cell>
        </row>
        <row r="9164">
          <cell r="E9164" t="str">
            <v>WEIMAR</v>
          </cell>
        </row>
        <row r="9165">
          <cell r="E9165" t="str">
            <v>WEIMAR</v>
          </cell>
        </row>
        <row r="9166">
          <cell r="E9166" t="str">
            <v>WEIMAR</v>
          </cell>
        </row>
        <row r="9167">
          <cell r="E9167" t="str">
            <v>CRESCENT MILLS</v>
          </cell>
        </row>
        <row r="9168">
          <cell r="E9168" t="str">
            <v>VIEJO</v>
          </cell>
        </row>
        <row r="9169">
          <cell r="E9169" t="str">
            <v>BEN LOMOND</v>
          </cell>
        </row>
        <row r="9170">
          <cell r="E9170" t="e">
            <v>#VALUE!</v>
          </cell>
        </row>
        <row r="9171">
          <cell r="E9171" t="str">
            <v>CAMP EVERS</v>
          </cell>
        </row>
        <row r="9172">
          <cell r="E9172" t="str">
            <v>CAMP EVERS</v>
          </cell>
        </row>
        <row r="9173">
          <cell r="E9173" t="str">
            <v>CAMP EVERS</v>
          </cell>
        </row>
        <row r="9174">
          <cell r="E9174" t="str">
            <v>CAMP EVERS</v>
          </cell>
        </row>
        <row r="9175">
          <cell r="E9175" t="str">
            <v>CLARKSVILLE</v>
          </cell>
        </row>
        <row r="9176">
          <cell r="E9176" t="str">
            <v>CLARKSVILLE</v>
          </cell>
        </row>
        <row r="9177">
          <cell r="E9177" t="str">
            <v>CLARKSVILLE</v>
          </cell>
        </row>
        <row r="9178">
          <cell r="E9178" t="str">
            <v>CLARKSVILLE</v>
          </cell>
        </row>
        <row r="9179">
          <cell r="E9179" t="str">
            <v>CLARKSVILLE</v>
          </cell>
        </row>
        <row r="9180">
          <cell r="E9180" t="str">
            <v>CLARKSVILLE</v>
          </cell>
        </row>
        <row r="9181">
          <cell r="E9181" t="str">
            <v>CRESCENT MILLS</v>
          </cell>
        </row>
        <row r="9182">
          <cell r="E9182" t="str">
            <v>CRESCENT MILLS</v>
          </cell>
        </row>
        <row r="9183">
          <cell r="E9183" t="str">
            <v>CRESCENT MILLS</v>
          </cell>
        </row>
        <row r="9184">
          <cell r="E9184" t="e">
            <v>#VALUE!</v>
          </cell>
        </row>
        <row r="9185">
          <cell r="E9185" t="e">
            <v>#VALUE!</v>
          </cell>
        </row>
        <row r="9186">
          <cell r="E9186" t="str">
            <v>MINERAL</v>
          </cell>
        </row>
        <row r="9187">
          <cell r="E9187" t="str">
            <v>NARROWS</v>
          </cell>
        </row>
        <row r="9188">
          <cell r="E9188" t="str">
            <v>NARROWS</v>
          </cell>
        </row>
        <row r="9189">
          <cell r="E9189" t="str">
            <v>NARROWS</v>
          </cell>
        </row>
        <row r="9190">
          <cell r="E9190" t="str">
            <v>NARROWS</v>
          </cell>
        </row>
        <row r="9191">
          <cell r="E9191" t="str">
            <v>NORTH DUBLIN</v>
          </cell>
        </row>
        <row r="9192">
          <cell r="E9192" t="str">
            <v>NORTH DUBLIN</v>
          </cell>
        </row>
        <row r="9193">
          <cell r="E9193" t="e">
            <v>#VALUE!</v>
          </cell>
        </row>
        <row r="9194">
          <cell r="E9194" t="e">
            <v>#VALUE!</v>
          </cell>
        </row>
        <row r="9195">
          <cell r="E9195" t="e">
            <v>#VALUE!</v>
          </cell>
        </row>
        <row r="9196">
          <cell r="E9196" t="e">
            <v>#VALUE!</v>
          </cell>
        </row>
        <row r="9197">
          <cell r="E9197" t="str">
            <v>PLACERVILLE</v>
          </cell>
        </row>
        <row r="9198">
          <cell r="E9198" t="e">
            <v>#VALUE!</v>
          </cell>
        </row>
        <row r="9199">
          <cell r="E9199" t="str">
            <v>SHINGLE SPRINGS</v>
          </cell>
        </row>
        <row r="9200">
          <cell r="E9200" t="str">
            <v>VINEYARD</v>
          </cell>
        </row>
        <row r="9201">
          <cell r="E9201" t="str">
            <v>VINEYARD</v>
          </cell>
        </row>
        <row r="9202">
          <cell r="E9202" t="str">
            <v>VINEYARD</v>
          </cell>
        </row>
        <row r="9203">
          <cell r="E9203" t="str">
            <v>VINEYARD</v>
          </cell>
        </row>
        <row r="9204">
          <cell r="E9204" t="str">
            <v>CURTIS</v>
          </cell>
        </row>
        <row r="9205">
          <cell r="E9205" t="str">
            <v>CURTIS</v>
          </cell>
        </row>
        <row r="9206">
          <cell r="E9206" t="str">
            <v>CURTIS</v>
          </cell>
        </row>
        <row r="9207">
          <cell r="E9207" t="str">
            <v>CURTIS</v>
          </cell>
        </row>
        <row r="9208">
          <cell r="E9208" t="str">
            <v>FROGTOWN</v>
          </cell>
        </row>
        <row r="9209">
          <cell r="E9209" t="e">
            <v>#VALUE!</v>
          </cell>
        </row>
        <row r="9210">
          <cell r="E9210" t="e">
            <v>#VALUE!</v>
          </cell>
        </row>
        <row r="9211">
          <cell r="E9211" t="e">
            <v>#VALUE!</v>
          </cell>
        </row>
        <row r="9212">
          <cell r="E9212" t="str">
            <v>TAR FLAT</v>
          </cell>
        </row>
        <row r="9213">
          <cell r="E9213" t="str">
            <v>ALHAMBRA</v>
          </cell>
        </row>
        <row r="9214">
          <cell r="E9214" t="str">
            <v>ALHAMBRA</v>
          </cell>
        </row>
        <row r="9215">
          <cell r="E9215" t="str">
            <v>ALHAMBRA</v>
          </cell>
        </row>
        <row r="9216">
          <cell r="E9216" t="str">
            <v>ALHAMBRA</v>
          </cell>
        </row>
        <row r="9217">
          <cell r="E9217" t="str">
            <v>ANDERSON</v>
          </cell>
        </row>
        <row r="9218">
          <cell r="E9218" t="str">
            <v>ANDERSON</v>
          </cell>
        </row>
        <row r="9219">
          <cell r="E9219" t="str">
            <v>ANDERSON</v>
          </cell>
        </row>
        <row r="9220">
          <cell r="E9220" t="str">
            <v>ATASCADERO</v>
          </cell>
        </row>
        <row r="9221">
          <cell r="E9221" t="str">
            <v>AUBURN</v>
          </cell>
        </row>
        <row r="9222">
          <cell r="E9222" t="str">
            <v>AUBURN</v>
          </cell>
        </row>
        <row r="9223">
          <cell r="E9223" t="str">
            <v>AUBURN</v>
          </cell>
        </row>
        <row r="9224">
          <cell r="E9224" t="str">
            <v>AUBURN</v>
          </cell>
        </row>
        <row r="9225">
          <cell r="E9225" t="str">
            <v>AUBURN</v>
          </cell>
        </row>
        <row r="9226">
          <cell r="E9226" t="str">
            <v>BELL</v>
          </cell>
        </row>
        <row r="9227">
          <cell r="E9227" t="str">
            <v>BELL</v>
          </cell>
        </row>
        <row r="9228">
          <cell r="E9228" t="str">
            <v>BELL</v>
          </cell>
        </row>
        <row r="9229">
          <cell r="E9229" t="str">
            <v>BELL</v>
          </cell>
        </row>
        <row r="9230">
          <cell r="E9230" t="str">
            <v>BELL</v>
          </cell>
        </row>
        <row r="9231">
          <cell r="E9231" t="str">
            <v>BIG BASIN</v>
          </cell>
        </row>
        <row r="9232">
          <cell r="E9232" t="str">
            <v>BIG BEND</v>
          </cell>
        </row>
        <row r="9233">
          <cell r="E9233" t="str">
            <v>BOLINAS</v>
          </cell>
        </row>
        <row r="9234">
          <cell r="E9234" t="str">
            <v>BRIDGEVILLE</v>
          </cell>
        </row>
        <row r="9235">
          <cell r="E9235" t="str">
            <v>BRIDGEVILLE</v>
          </cell>
        </row>
        <row r="9236">
          <cell r="E9236" t="e">
            <v>#VALUE!</v>
          </cell>
        </row>
        <row r="9237">
          <cell r="E9237" t="e">
            <v>#VALUE!</v>
          </cell>
        </row>
        <row r="9238">
          <cell r="E9238" t="str">
            <v>BRUNSWICK</v>
          </cell>
        </row>
        <row r="9239">
          <cell r="E9239" t="str">
            <v>BRUNSWICK</v>
          </cell>
        </row>
        <row r="9240">
          <cell r="E9240" t="str">
            <v>BRUNSWICK</v>
          </cell>
        </row>
        <row r="9241">
          <cell r="E9241" t="str">
            <v>BRUNSWICK</v>
          </cell>
        </row>
        <row r="9242">
          <cell r="E9242" t="str">
            <v>BRUNSWICK</v>
          </cell>
        </row>
        <row r="9243">
          <cell r="E9243" t="str">
            <v>BRUNSWICK</v>
          </cell>
        </row>
        <row r="9244">
          <cell r="E9244" t="e">
            <v>#VALUE!</v>
          </cell>
        </row>
        <row r="9245">
          <cell r="E9245" t="e">
            <v>#VALUE!</v>
          </cell>
        </row>
        <row r="9246">
          <cell r="E9246" t="e">
            <v>#VALUE!</v>
          </cell>
        </row>
        <row r="9247">
          <cell r="E9247" t="e">
            <v>#VALUE!</v>
          </cell>
        </row>
        <row r="9248">
          <cell r="E9248" t="str">
            <v>BURNEY</v>
          </cell>
        </row>
        <row r="9249">
          <cell r="E9249" t="str">
            <v>BURNEY</v>
          </cell>
        </row>
        <row r="9250">
          <cell r="E9250" t="str">
            <v>BURNEY</v>
          </cell>
        </row>
        <row r="9251">
          <cell r="E9251" t="str">
            <v>BURNEY</v>
          </cell>
        </row>
        <row r="9252">
          <cell r="E9252" t="str">
            <v>BURNEY</v>
          </cell>
        </row>
        <row r="9253">
          <cell r="E9253" t="str">
            <v>CARLOTTA</v>
          </cell>
        </row>
        <row r="9254">
          <cell r="E9254" t="str">
            <v>CARLOTTA</v>
          </cell>
        </row>
        <row r="9255">
          <cell r="E9255" t="str">
            <v>CARLOTTA</v>
          </cell>
        </row>
        <row r="9256">
          <cell r="E9256" t="str">
            <v>CASCADE</v>
          </cell>
        </row>
        <row r="9257">
          <cell r="E9257" t="str">
            <v>CASCADE</v>
          </cell>
        </row>
        <row r="9258">
          <cell r="E9258" t="str">
            <v>CASCADE</v>
          </cell>
        </row>
        <row r="9259">
          <cell r="E9259" t="str">
            <v>CHALLENGE</v>
          </cell>
        </row>
        <row r="9260">
          <cell r="E9260" t="str">
            <v>CHALLENGE</v>
          </cell>
        </row>
        <row r="9261">
          <cell r="E9261" t="str">
            <v>CHESTER</v>
          </cell>
        </row>
        <row r="9262">
          <cell r="E9262" t="str">
            <v>CHRISTIE</v>
          </cell>
        </row>
        <row r="9263">
          <cell r="E9263" t="str">
            <v>CLARK RD</v>
          </cell>
        </row>
        <row r="9264">
          <cell r="E9264" t="str">
            <v>CLARK RD</v>
          </cell>
        </row>
        <row r="9265">
          <cell r="E9265" t="str">
            <v>CLARK RD</v>
          </cell>
        </row>
        <row r="9266">
          <cell r="E9266" t="str">
            <v>CORRAL</v>
          </cell>
        </row>
        <row r="9267">
          <cell r="E9267" t="str">
            <v>CORRAL</v>
          </cell>
        </row>
        <row r="9268">
          <cell r="E9268" t="str">
            <v>CORRAL</v>
          </cell>
        </row>
        <row r="9269">
          <cell r="E9269" t="str">
            <v>COTTONWOOD</v>
          </cell>
        </row>
        <row r="9270">
          <cell r="E9270" t="str">
            <v>COTTONWOOD</v>
          </cell>
        </row>
        <row r="9271">
          <cell r="E9271" t="str">
            <v>COTTONWOOD</v>
          </cell>
        </row>
        <row r="9272">
          <cell r="E9272" t="str">
            <v>COTTONWOOD</v>
          </cell>
        </row>
        <row r="9273">
          <cell r="E9273" t="str">
            <v>COTTONWOOD</v>
          </cell>
        </row>
        <row r="9274">
          <cell r="E9274" t="str">
            <v>COTTONWOOD</v>
          </cell>
        </row>
        <row r="9275">
          <cell r="E9275" t="str">
            <v>COTTONWOOD</v>
          </cell>
        </row>
        <row r="9276">
          <cell r="E9276" t="str">
            <v>COTTONWOOD</v>
          </cell>
        </row>
        <row r="9277">
          <cell r="E9277" t="str">
            <v>COTTONWOOD</v>
          </cell>
        </row>
        <row r="9278">
          <cell r="E9278" t="str">
            <v>COTTONWOOD</v>
          </cell>
        </row>
        <row r="9279">
          <cell r="E9279" t="str">
            <v>DESCHUTES</v>
          </cell>
        </row>
        <row r="9280">
          <cell r="E9280" t="str">
            <v>DESCHUTES</v>
          </cell>
        </row>
        <row r="9281">
          <cell r="E9281" t="str">
            <v>DESCHUTES</v>
          </cell>
        </row>
        <row r="9282">
          <cell r="E9282" t="str">
            <v>DESCHUTES</v>
          </cell>
        </row>
        <row r="9283">
          <cell r="E9283" t="str">
            <v>DIAMOND SPRINGS</v>
          </cell>
        </row>
        <row r="9284">
          <cell r="E9284" t="str">
            <v>DIAMOND SPRINGS</v>
          </cell>
        </row>
        <row r="9285">
          <cell r="E9285" t="str">
            <v>DIAMOND SPRINGS</v>
          </cell>
        </row>
        <row r="9286">
          <cell r="E9286" t="str">
            <v>DIAMOND SPRINGS</v>
          </cell>
        </row>
        <row r="9287">
          <cell r="E9287" t="str">
            <v>DUNBAR</v>
          </cell>
        </row>
        <row r="9288">
          <cell r="E9288" t="str">
            <v>DUNBAR</v>
          </cell>
        </row>
        <row r="9289">
          <cell r="E9289" t="str">
            <v>DUNBAR</v>
          </cell>
        </row>
        <row r="9290">
          <cell r="E9290" t="str">
            <v>DUNBAR</v>
          </cell>
        </row>
        <row r="9291">
          <cell r="E9291" t="str">
            <v>DUNBAR</v>
          </cell>
        </row>
        <row r="9292">
          <cell r="E9292" t="str">
            <v>DUNLAP</v>
          </cell>
        </row>
        <row r="9293">
          <cell r="E9293" t="str">
            <v>EAST QUINCY</v>
          </cell>
        </row>
        <row r="9294">
          <cell r="E9294" t="str">
            <v>EAST QUINCY</v>
          </cell>
        </row>
        <row r="9295">
          <cell r="E9295" t="e">
            <v>#VALUE!</v>
          </cell>
        </row>
        <row r="9296">
          <cell r="E9296" t="str">
            <v>ESTUDILLO</v>
          </cell>
        </row>
        <row r="9297">
          <cell r="E9297" t="str">
            <v>FORT ROSS</v>
          </cell>
        </row>
        <row r="9298">
          <cell r="E9298" t="str">
            <v>FRENCH GULCH</v>
          </cell>
        </row>
        <row r="9299">
          <cell r="E9299" t="str">
            <v>FRUITLAND</v>
          </cell>
        </row>
        <row r="9300">
          <cell r="E9300" t="str">
            <v>GANSNER</v>
          </cell>
        </row>
        <row r="9301">
          <cell r="E9301" t="str">
            <v>GANSNER</v>
          </cell>
        </row>
        <row r="9302">
          <cell r="E9302" t="str">
            <v>GANSNER</v>
          </cell>
        </row>
        <row r="9303">
          <cell r="E9303" t="str">
            <v>GARBERVILLE</v>
          </cell>
        </row>
        <row r="9304">
          <cell r="E9304" t="str">
            <v>GARBERVILLE</v>
          </cell>
        </row>
        <row r="9305">
          <cell r="E9305" t="str">
            <v>GARBERVILLE</v>
          </cell>
        </row>
        <row r="9306">
          <cell r="E9306" t="str">
            <v>GARBERVILLE</v>
          </cell>
        </row>
        <row r="9307">
          <cell r="E9307" t="str">
            <v>GIRVAN</v>
          </cell>
        </row>
        <row r="9308">
          <cell r="E9308" t="str">
            <v>GIRVAN</v>
          </cell>
        </row>
        <row r="9309">
          <cell r="E9309" t="e">
            <v>#VALUE!</v>
          </cell>
        </row>
        <row r="9310">
          <cell r="E9310" t="str">
            <v>HAMILTON BRANCH</v>
          </cell>
        </row>
        <row r="9311">
          <cell r="E9311" t="str">
            <v>HAMILTON BRANCH</v>
          </cell>
        </row>
        <row r="9312">
          <cell r="E9312" t="str">
            <v>HARTLEY</v>
          </cell>
        </row>
        <row r="9313">
          <cell r="E9313" t="str">
            <v>HARTLEY</v>
          </cell>
        </row>
        <row r="9314">
          <cell r="E9314" t="str">
            <v>HATTON</v>
          </cell>
        </row>
        <row r="9315">
          <cell r="E9315" t="str">
            <v>HIGGINS</v>
          </cell>
        </row>
        <row r="9316">
          <cell r="E9316" t="str">
            <v>HIGGINS</v>
          </cell>
        </row>
        <row r="9317">
          <cell r="E9317" t="str">
            <v>HIGGINS</v>
          </cell>
        </row>
        <row r="9318">
          <cell r="E9318" t="str">
            <v>HIGGINS</v>
          </cell>
        </row>
        <row r="9319">
          <cell r="E9319" t="str">
            <v>HIGGINS</v>
          </cell>
        </row>
        <row r="9320">
          <cell r="E9320" t="str">
            <v>HIGGINS</v>
          </cell>
        </row>
        <row r="9321">
          <cell r="E9321" t="str">
            <v>HOOPA</v>
          </cell>
        </row>
        <row r="9322">
          <cell r="E9322" t="str">
            <v>HOOPA</v>
          </cell>
        </row>
        <row r="9323">
          <cell r="E9323" t="str">
            <v>HOPLAND</v>
          </cell>
        </row>
        <row r="9324">
          <cell r="E9324" t="e">
            <v>#VALUE!</v>
          </cell>
        </row>
        <row r="9325">
          <cell r="E9325" t="str">
            <v>IGNACIO</v>
          </cell>
        </row>
        <row r="9326">
          <cell r="E9326" t="str">
            <v>IGNACIO</v>
          </cell>
        </row>
        <row r="9327">
          <cell r="E9327" t="str">
            <v>INDIAN FLAT</v>
          </cell>
        </row>
        <row r="9328">
          <cell r="E9328" t="str">
            <v>INDIAN FLAT</v>
          </cell>
        </row>
        <row r="9329">
          <cell r="E9329" t="str">
            <v>INDIAN FLAT</v>
          </cell>
        </row>
        <row r="9330">
          <cell r="E9330" t="str">
            <v>IONE</v>
          </cell>
        </row>
        <row r="9331">
          <cell r="E9331" t="str">
            <v>IONE</v>
          </cell>
        </row>
        <row r="9332">
          <cell r="E9332" t="str">
            <v>JEFFERSON</v>
          </cell>
        </row>
        <row r="9333">
          <cell r="E9333" t="str">
            <v>JEFFERSON</v>
          </cell>
        </row>
        <row r="9334">
          <cell r="E9334" t="str">
            <v>JESSUP</v>
          </cell>
        </row>
        <row r="9335">
          <cell r="E9335" t="str">
            <v>JESSUP</v>
          </cell>
        </row>
        <row r="9336">
          <cell r="E9336" t="str">
            <v>JESSUP</v>
          </cell>
        </row>
        <row r="9337">
          <cell r="E9337" t="str">
            <v>JOLON</v>
          </cell>
        </row>
        <row r="9338">
          <cell r="E9338" t="str">
            <v>JOLON</v>
          </cell>
        </row>
        <row r="9339">
          <cell r="E9339" t="str">
            <v>KANAKA</v>
          </cell>
        </row>
        <row r="9340">
          <cell r="E9340" t="e">
            <v>#VALUE!</v>
          </cell>
        </row>
        <row r="9341">
          <cell r="E9341" t="str">
            <v>KESWICK</v>
          </cell>
        </row>
        <row r="9342">
          <cell r="E9342" t="str">
            <v>KESWICK</v>
          </cell>
        </row>
        <row r="9343">
          <cell r="E9343" t="str">
            <v>KESWICK</v>
          </cell>
        </row>
        <row r="9344">
          <cell r="E9344" t="str">
            <v>LAURELES</v>
          </cell>
        </row>
        <row r="9345">
          <cell r="E9345" t="str">
            <v>LAURELES</v>
          </cell>
        </row>
        <row r="9346">
          <cell r="E9346" t="str">
            <v>LAYTONVILLE</v>
          </cell>
        </row>
        <row r="9347">
          <cell r="E9347" t="str">
            <v>LOW GAP</v>
          </cell>
        </row>
        <row r="9348">
          <cell r="E9348" t="str">
            <v>LOW GAP</v>
          </cell>
        </row>
        <row r="9349">
          <cell r="E9349" t="str">
            <v>LOW GAP</v>
          </cell>
        </row>
        <row r="9350">
          <cell r="E9350" t="str">
            <v>MAPLE CREEK</v>
          </cell>
        </row>
        <row r="9351">
          <cell r="E9351" t="str">
            <v>MAPLE CREEK</v>
          </cell>
        </row>
        <row r="9352">
          <cell r="E9352" t="str">
            <v>MARTELL</v>
          </cell>
        </row>
        <row r="9353">
          <cell r="E9353" t="str">
            <v>MARTELL</v>
          </cell>
        </row>
        <row r="9354">
          <cell r="E9354" t="str">
            <v>MCARTHUR</v>
          </cell>
        </row>
        <row r="9355">
          <cell r="E9355" t="str">
            <v>MCARTHUR</v>
          </cell>
        </row>
        <row r="9356">
          <cell r="E9356" t="str">
            <v>MENDOCINO</v>
          </cell>
        </row>
        <row r="9357">
          <cell r="E9357" t="str">
            <v>MESA</v>
          </cell>
        </row>
        <row r="9358">
          <cell r="E9358" t="str">
            <v>MESA</v>
          </cell>
        </row>
        <row r="9359">
          <cell r="E9359" t="str">
            <v>MESA</v>
          </cell>
        </row>
        <row r="9360">
          <cell r="E9360" t="str">
            <v>MESA</v>
          </cell>
        </row>
        <row r="9361">
          <cell r="E9361" t="str">
            <v>MESA</v>
          </cell>
        </row>
        <row r="9362">
          <cell r="E9362" t="str">
            <v>MESA</v>
          </cell>
        </row>
        <row r="9363">
          <cell r="E9363" t="str">
            <v>MIDDLETOWN</v>
          </cell>
        </row>
        <row r="9364">
          <cell r="E9364" t="str">
            <v>MIDDLETOWN</v>
          </cell>
        </row>
        <row r="9365">
          <cell r="E9365" t="str">
            <v>MONTE RIO</v>
          </cell>
        </row>
        <row r="9366">
          <cell r="E9366" t="str">
            <v>MONTE RIO</v>
          </cell>
        </row>
        <row r="9367">
          <cell r="E9367" t="str">
            <v>OAKLAND K (CLAREMONT)</v>
          </cell>
        </row>
        <row r="9368">
          <cell r="E9368" t="str">
            <v>OAKLAND K (CLAREMONT)</v>
          </cell>
        </row>
        <row r="9369">
          <cell r="E9369" t="str">
            <v>OAKLAND K (CLAREMONT)</v>
          </cell>
        </row>
        <row r="9370">
          <cell r="E9370" t="str">
            <v>OAKLAND K (CLAREMONT)</v>
          </cell>
        </row>
        <row r="9371">
          <cell r="E9371" t="str">
            <v>OAKLAND K (CLAREMONT)</v>
          </cell>
        </row>
        <row r="9372">
          <cell r="E9372" t="str">
            <v>OAKLAND K (CLAREMONT)</v>
          </cell>
        </row>
        <row r="9373">
          <cell r="E9373" t="str">
            <v>OAKLAND K (CLAREMONT)</v>
          </cell>
        </row>
        <row r="9374">
          <cell r="E9374" t="str">
            <v>OAKLAND K (CLAREMONT)</v>
          </cell>
        </row>
        <row r="9375">
          <cell r="E9375" t="str">
            <v>OAKLAND K (CLAREMONT)</v>
          </cell>
        </row>
        <row r="9376">
          <cell r="E9376" t="str">
            <v>OAKLAND K (CLAREMONT)</v>
          </cell>
        </row>
        <row r="9377">
          <cell r="E9377" t="str">
            <v>OAKLAND K (CLAREMONT)</v>
          </cell>
        </row>
        <row r="9378">
          <cell r="E9378" t="str">
            <v>OCEANO</v>
          </cell>
        </row>
        <row r="9379">
          <cell r="E9379" t="str">
            <v>OCEANO</v>
          </cell>
        </row>
        <row r="9380">
          <cell r="E9380" t="str">
            <v>OCEANO</v>
          </cell>
        </row>
        <row r="9381">
          <cell r="E9381" t="str">
            <v>OLEMA</v>
          </cell>
        </row>
        <row r="9382">
          <cell r="E9382" t="str">
            <v>OLEMA</v>
          </cell>
        </row>
        <row r="9383">
          <cell r="E9383" t="str">
            <v>OLETA</v>
          </cell>
        </row>
        <row r="9384">
          <cell r="E9384" t="str">
            <v>OLETA</v>
          </cell>
        </row>
        <row r="9385">
          <cell r="E9385" t="str">
            <v>OLETA</v>
          </cell>
        </row>
        <row r="9386">
          <cell r="E9386" t="str">
            <v>OLETA</v>
          </cell>
        </row>
        <row r="9387">
          <cell r="E9387" t="str">
            <v>PALERMO</v>
          </cell>
        </row>
        <row r="9388">
          <cell r="E9388" t="str">
            <v>PALERMO</v>
          </cell>
        </row>
        <row r="9389">
          <cell r="E9389" t="str">
            <v>PANORAMA</v>
          </cell>
        </row>
        <row r="9390">
          <cell r="E9390" t="str">
            <v>PANORAMA</v>
          </cell>
        </row>
        <row r="9391">
          <cell r="E9391" t="str">
            <v>PARADISE</v>
          </cell>
        </row>
        <row r="9392">
          <cell r="E9392" t="str">
            <v>PARADISE</v>
          </cell>
        </row>
        <row r="9393">
          <cell r="E9393" t="str">
            <v>PARADISE</v>
          </cell>
        </row>
        <row r="9394">
          <cell r="E9394" t="str">
            <v>PARADISE</v>
          </cell>
        </row>
        <row r="9395">
          <cell r="E9395" t="str">
            <v>PARADISE</v>
          </cell>
        </row>
        <row r="9396">
          <cell r="E9396" t="str">
            <v>PENRYN</v>
          </cell>
        </row>
        <row r="9397">
          <cell r="E9397" t="str">
            <v>PENRYN</v>
          </cell>
        </row>
        <row r="9398">
          <cell r="E9398" t="str">
            <v>PENRYN</v>
          </cell>
        </row>
        <row r="9399">
          <cell r="E9399" t="str">
            <v>PENRYN</v>
          </cell>
        </row>
        <row r="9400">
          <cell r="E9400" t="str">
            <v>PHILO</v>
          </cell>
        </row>
        <row r="9401">
          <cell r="E9401" t="str">
            <v>PHILO</v>
          </cell>
        </row>
        <row r="9402">
          <cell r="E9402" t="str">
            <v>PIKE CITY</v>
          </cell>
        </row>
        <row r="9403">
          <cell r="E9403" t="str">
            <v>PINE GROVE</v>
          </cell>
        </row>
        <row r="9404">
          <cell r="E9404" t="str">
            <v>PINE GROVE</v>
          </cell>
        </row>
        <row r="9405">
          <cell r="E9405" t="str">
            <v>PLACER</v>
          </cell>
        </row>
        <row r="9406">
          <cell r="E9406" t="str">
            <v>PLACER</v>
          </cell>
        </row>
        <row r="9407">
          <cell r="E9407" t="str">
            <v>PLACER</v>
          </cell>
        </row>
        <row r="9408">
          <cell r="E9408" t="str">
            <v>PLACER</v>
          </cell>
        </row>
        <row r="9409">
          <cell r="E9409" t="str">
            <v>PLACER</v>
          </cell>
        </row>
        <row r="9410">
          <cell r="E9410" t="str">
            <v>POINT MORETTI</v>
          </cell>
        </row>
        <row r="9411">
          <cell r="E9411" t="e">
            <v>#VALUE!</v>
          </cell>
        </row>
        <row r="9412">
          <cell r="E9412" t="e">
            <v>#VALUE!</v>
          </cell>
        </row>
        <row r="9413">
          <cell r="E9413" t="e">
            <v>#VALUE!</v>
          </cell>
        </row>
        <row r="9414">
          <cell r="E9414" t="e">
            <v>#VALUE!</v>
          </cell>
        </row>
        <row r="9415">
          <cell r="E9415" t="e">
            <v>#VALUE!</v>
          </cell>
        </row>
        <row r="9416">
          <cell r="E9416" t="e">
            <v>#VALUE!</v>
          </cell>
        </row>
        <row r="9417">
          <cell r="E9417" t="str">
            <v>RISING RIVER</v>
          </cell>
        </row>
        <row r="9418">
          <cell r="E9418" t="str">
            <v>RISING RIVER</v>
          </cell>
        </row>
        <row r="9419">
          <cell r="E9419" t="e">
            <v>#VALUE!</v>
          </cell>
        </row>
        <row r="9420">
          <cell r="E9420" t="e">
            <v>#VALUE!</v>
          </cell>
        </row>
        <row r="9421">
          <cell r="E9421" t="str">
            <v>SANTA YNEZ</v>
          </cell>
        </row>
        <row r="9422">
          <cell r="E9422" t="str">
            <v>SANTA YNEZ</v>
          </cell>
        </row>
        <row r="9423">
          <cell r="E9423" t="str">
            <v>SANTA YNEZ</v>
          </cell>
        </row>
        <row r="9424">
          <cell r="E9424" t="str">
            <v>SANTA YNEZ</v>
          </cell>
        </row>
        <row r="9425">
          <cell r="E9425" t="str">
            <v>SNEATH LANE</v>
          </cell>
        </row>
        <row r="9426">
          <cell r="E9426" t="str">
            <v>SNEATH LANE</v>
          </cell>
        </row>
        <row r="9427">
          <cell r="E9427" t="str">
            <v>SNEATH LANE</v>
          </cell>
        </row>
        <row r="9428">
          <cell r="E9428" t="str">
            <v>SNEATH LANE</v>
          </cell>
        </row>
        <row r="9429">
          <cell r="E9429" t="str">
            <v>SOBRANTE</v>
          </cell>
        </row>
        <row r="9430">
          <cell r="E9430" t="str">
            <v>SOBRANTE</v>
          </cell>
        </row>
        <row r="9431">
          <cell r="E9431" t="str">
            <v>SOBRANTE</v>
          </cell>
        </row>
        <row r="9432">
          <cell r="E9432" t="str">
            <v>STAFFORD</v>
          </cell>
        </row>
        <row r="9433">
          <cell r="E9433" t="str">
            <v>STILLWATER</v>
          </cell>
        </row>
        <row r="9434">
          <cell r="E9434" t="str">
            <v>STILLWATER</v>
          </cell>
        </row>
        <row r="9435">
          <cell r="E9435" t="str">
            <v>SUNOL</v>
          </cell>
        </row>
        <row r="9436">
          <cell r="E9436" t="str">
            <v>SUNOL</v>
          </cell>
        </row>
        <row r="9437">
          <cell r="E9437" t="str">
            <v>SUNOL</v>
          </cell>
        </row>
        <row r="9438">
          <cell r="E9438" t="str">
            <v>TRINITY</v>
          </cell>
        </row>
        <row r="9439">
          <cell r="E9439" t="str">
            <v>VALLEY SPRINGS</v>
          </cell>
        </row>
        <row r="9440">
          <cell r="E9440" t="str">
            <v>VALLEY SPRINGS</v>
          </cell>
        </row>
        <row r="9441">
          <cell r="E9441" t="str">
            <v>VALLEY SPRINGS</v>
          </cell>
        </row>
        <row r="9442">
          <cell r="E9442" t="e">
            <v>#VALUE!</v>
          </cell>
        </row>
        <row r="9443">
          <cell r="E9443" t="e">
            <v>#VALUE!</v>
          </cell>
        </row>
        <row r="9444">
          <cell r="E9444" t="str">
            <v>WEIMAR</v>
          </cell>
        </row>
        <row r="9445">
          <cell r="E9445" t="e">
            <v>#VALUE!</v>
          </cell>
        </row>
        <row r="9446">
          <cell r="E9446" t="str">
            <v>WHITMORE</v>
          </cell>
        </row>
        <row r="9447">
          <cell r="E9447" t="str">
            <v>WHITMORE</v>
          </cell>
        </row>
        <row r="9448">
          <cell r="E9448" t="str">
            <v>WILDWOOD</v>
          </cell>
        </row>
        <row r="9449">
          <cell r="E9449" t="str">
            <v>WILDWOOD</v>
          </cell>
        </row>
        <row r="9450">
          <cell r="E9450" t="str">
            <v>WILLOW CREEK</v>
          </cell>
        </row>
        <row r="9451">
          <cell r="E9451" t="str">
            <v>WILLOW CREEK</v>
          </cell>
        </row>
        <row r="9452">
          <cell r="E9452" t="e">
            <v>#VALUE!</v>
          </cell>
        </row>
        <row r="9453">
          <cell r="E9453" t="e">
            <v>#VALUE!</v>
          </cell>
        </row>
        <row r="9454">
          <cell r="E9454" t="e">
            <v>#VALUE!</v>
          </cell>
        </row>
        <row r="9455">
          <cell r="E9455" t="str">
            <v>WOODACRE</v>
          </cell>
        </row>
        <row r="9456">
          <cell r="E9456" t="str">
            <v>WOODACRE</v>
          </cell>
        </row>
        <row r="9457">
          <cell r="E9457" t="str">
            <v>WOODACRE</v>
          </cell>
        </row>
        <row r="9458">
          <cell r="E9458" t="str">
            <v>YOSEMITE PARK</v>
          </cell>
        </row>
        <row r="9459">
          <cell r="E9459" t="str">
            <v>YOSEMITE PARK</v>
          </cell>
        </row>
        <row r="9460">
          <cell r="E9460" t="str">
            <v>ZACA</v>
          </cell>
        </row>
        <row r="9461">
          <cell r="E9461" t="e">
            <v>#VALUE!</v>
          </cell>
        </row>
        <row r="9462">
          <cell r="E9462" t="str">
            <v>BEN LOMOND</v>
          </cell>
        </row>
        <row r="9463">
          <cell r="E9463" t="str">
            <v>BEN LOMOND</v>
          </cell>
        </row>
        <row r="9464">
          <cell r="E9464" t="str">
            <v>CRUSHER</v>
          </cell>
        </row>
        <row r="9465">
          <cell r="E9465" t="str">
            <v>CRUSHER</v>
          </cell>
        </row>
        <row r="9466">
          <cell r="E9466" t="str">
            <v>EMERALD LAKE</v>
          </cell>
        </row>
        <row r="9467">
          <cell r="E9467" t="str">
            <v>ESTUDILLO</v>
          </cell>
        </row>
        <row r="9468">
          <cell r="E9468" t="str">
            <v>FELTON</v>
          </cell>
        </row>
        <row r="9469">
          <cell r="E9469" t="str">
            <v>GRAYS FLAT</v>
          </cell>
        </row>
        <row r="9470">
          <cell r="E9470" t="str">
            <v>HOLLYWOOD</v>
          </cell>
        </row>
        <row r="9471">
          <cell r="E9471" t="str">
            <v>HOLLYWOOD</v>
          </cell>
        </row>
        <row r="9472">
          <cell r="E9472" t="str">
            <v>OAK</v>
          </cell>
        </row>
        <row r="9473">
          <cell r="E9473" t="str">
            <v>OAK</v>
          </cell>
        </row>
        <row r="9474">
          <cell r="E9474" t="str">
            <v>PINECREST</v>
          </cell>
        </row>
        <row r="9475">
          <cell r="E9475" t="str">
            <v>PINECREST</v>
          </cell>
        </row>
        <row r="9476">
          <cell r="E9476" t="str">
            <v>WOOD</v>
          </cell>
        </row>
        <row r="9477">
          <cell r="E9477" t="str">
            <v>WOOD</v>
          </cell>
        </row>
        <row r="9478">
          <cell r="E9478" t="str">
            <v>BONNIE NOOK</v>
          </cell>
        </row>
        <row r="9479">
          <cell r="E9479" t="str">
            <v>BROWNS VALLEY</v>
          </cell>
        </row>
        <row r="9480">
          <cell r="E9480" t="str">
            <v>BURNEY</v>
          </cell>
        </row>
        <row r="9481">
          <cell r="E9481" t="str">
            <v>FELTON</v>
          </cell>
        </row>
        <row r="9482">
          <cell r="E9482" t="str">
            <v>LAGUNITAS</v>
          </cell>
        </row>
        <row r="9483">
          <cell r="E9483" t="str">
            <v>LAGUNITAS</v>
          </cell>
        </row>
        <row r="9484">
          <cell r="E9484" t="str">
            <v>TOCALOMA</v>
          </cell>
        </row>
        <row r="9485">
          <cell r="E9485" t="str">
            <v>WEIMAR</v>
          </cell>
        </row>
        <row r="9486">
          <cell r="E9486" t="str">
            <v>MINERAL</v>
          </cell>
        </row>
        <row r="9487">
          <cell r="E9487" t="str">
            <v>GUALALA</v>
          </cell>
        </row>
        <row r="9488">
          <cell r="E9488" t="str">
            <v>GUALALA</v>
          </cell>
        </row>
        <row r="9489">
          <cell r="E9489" t="str">
            <v>GUALALA</v>
          </cell>
        </row>
        <row r="9490">
          <cell r="E9490" t="str">
            <v>GUALALA</v>
          </cell>
        </row>
        <row r="9491">
          <cell r="E9491" t="str">
            <v>GUALALA</v>
          </cell>
        </row>
        <row r="9492">
          <cell r="E9492" t="str">
            <v>GUALALA</v>
          </cell>
        </row>
        <row r="9493">
          <cell r="E9493" t="str">
            <v>GUALALA</v>
          </cell>
        </row>
        <row r="9494">
          <cell r="E9494" t="str">
            <v>GUALALA</v>
          </cell>
        </row>
        <row r="9495">
          <cell r="E9495" t="str">
            <v>GUALALA</v>
          </cell>
        </row>
        <row r="9496">
          <cell r="E9496" t="str">
            <v>GUALALA</v>
          </cell>
        </row>
        <row r="9497">
          <cell r="E9497" t="str">
            <v>CRUSHER</v>
          </cell>
        </row>
        <row r="9498">
          <cell r="E9498" t="str">
            <v>GRAYS FLAT</v>
          </cell>
        </row>
        <row r="9499">
          <cell r="E9499" t="str">
            <v>PINECREST</v>
          </cell>
        </row>
        <row r="9500">
          <cell r="E9500" t="str">
            <v>RIDGE</v>
          </cell>
        </row>
        <row r="9501">
          <cell r="E9501" t="str">
            <v>RIDGE</v>
          </cell>
        </row>
        <row r="9502">
          <cell r="E9502" t="str">
            <v>RIDGE</v>
          </cell>
        </row>
        <row r="9503">
          <cell r="E9503" t="str">
            <v>RIDGE</v>
          </cell>
        </row>
        <row r="9504">
          <cell r="E9504" t="str">
            <v>RIDGE</v>
          </cell>
        </row>
        <row r="9505">
          <cell r="E9505" t="str">
            <v>RIDGE</v>
          </cell>
        </row>
        <row r="9506">
          <cell r="E9506" t="str">
            <v>RIDGE</v>
          </cell>
        </row>
        <row r="9507">
          <cell r="E9507" t="str">
            <v>RIDGE</v>
          </cell>
        </row>
        <row r="9508">
          <cell r="E9508" t="str">
            <v>TAR FLAT</v>
          </cell>
        </row>
        <row r="9509">
          <cell r="E9509" t="str">
            <v>ANDERSON</v>
          </cell>
        </row>
        <row r="9510">
          <cell r="E9510" t="str">
            <v>APPLE HILL</v>
          </cell>
        </row>
        <row r="9511">
          <cell r="E9511" t="str">
            <v>AUBERRY</v>
          </cell>
        </row>
        <row r="9512">
          <cell r="E9512" t="str">
            <v>AUBURN</v>
          </cell>
        </row>
        <row r="9513">
          <cell r="E9513" t="str">
            <v>AUBURN</v>
          </cell>
        </row>
        <row r="9514">
          <cell r="E9514" t="str">
            <v>AUBURN</v>
          </cell>
        </row>
        <row r="9515">
          <cell r="E9515" t="str">
            <v>AUBURN</v>
          </cell>
        </row>
        <row r="9516">
          <cell r="E9516" t="str">
            <v>AUBURN</v>
          </cell>
        </row>
        <row r="9517">
          <cell r="E9517" t="str">
            <v>AUBURN</v>
          </cell>
        </row>
        <row r="9518">
          <cell r="E9518" t="str">
            <v>AUBURN</v>
          </cell>
        </row>
        <row r="9519">
          <cell r="E9519" t="str">
            <v>AUBURN</v>
          </cell>
        </row>
        <row r="9520">
          <cell r="E9520" t="str">
            <v>AUBURN</v>
          </cell>
        </row>
        <row r="9521">
          <cell r="E9521" t="str">
            <v>BELL</v>
          </cell>
        </row>
        <row r="9522">
          <cell r="E9522" t="str">
            <v>BELL</v>
          </cell>
        </row>
        <row r="9523">
          <cell r="E9523" t="str">
            <v>BELL</v>
          </cell>
        </row>
        <row r="9524">
          <cell r="E9524" t="str">
            <v>BELL</v>
          </cell>
        </row>
        <row r="9525">
          <cell r="E9525" t="str">
            <v>BELL</v>
          </cell>
        </row>
        <row r="9526">
          <cell r="E9526" t="str">
            <v>BELL</v>
          </cell>
        </row>
        <row r="9527">
          <cell r="E9527" t="str">
            <v>BELL</v>
          </cell>
        </row>
        <row r="9528">
          <cell r="E9528" t="str">
            <v>BELL</v>
          </cell>
        </row>
        <row r="9529">
          <cell r="E9529" t="str">
            <v>BELL</v>
          </cell>
        </row>
        <row r="9530">
          <cell r="E9530" t="str">
            <v>BELL</v>
          </cell>
        </row>
        <row r="9531">
          <cell r="E9531" t="str">
            <v>BELL</v>
          </cell>
        </row>
        <row r="9532">
          <cell r="E9532" t="str">
            <v>BELL</v>
          </cell>
        </row>
        <row r="9533">
          <cell r="E9533" t="str">
            <v>BELL</v>
          </cell>
        </row>
        <row r="9534">
          <cell r="E9534" t="str">
            <v>BELL</v>
          </cell>
        </row>
        <row r="9535">
          <cell r="E9535" t="str">
            <v>BELL</v>
          </cell>
        </row>
        <row r="9536">
          <cell r="E9536" t="str">
            <v>BELL</v>
          </cell>
        </row>
        <row r="9537">
          <cell r="E9537" t="str">
            <v>BELL</v>
          </cell>
        </row>
        <row r="9538">
          <cell r="E9538" t="str">
            <v>BELL</v>
          </cell>
        </row>
        <row r="9539">
          <cell r="E9539" t="str">
            <v>BELL</v>
          </cell>
        </row>
        <row r="9540">
          <cell r="E9540" t="str">
            <v>BELL</v>
          </cell>
        </row>
        <row r="9541">
          <cell r="E9541" t="str">
            <v>BELL</v>
          </cell>
        </row>
        <row r="9542">
          <cell r="E9542" t="str">
            <v>BOGARD</v>
          </cell>
        </row>
        <row r="9543">
          <cell r="E9543" t="str">
            <v>BOGARD</v>
          </cell>
        </row>
        <row r="9544">
          <cell r="E9544" t="str">
            <v>BONNIE NOOK</v>
          </cell>
        </row>
        <row r="9545">
          <cell r="E9545" t="str">
            <v>BRUNSWICK</v>
          </cell>
        </row>
        <row r="9546">
          <cell r="E9546" t="str">
            <v>BRUNSWICK</v>
          </cell>
        </row>
        <row r="9547">
          <cell r="E9547" t="str">
            <v>BRUNSWICK</v>
          </cell>
        </row>
        <row r="9548">
          <cell r="E9548" t="str">
            <v>BRUNSWICK</v>
          </cell>
        </row>
        <row r="9549">
          <cell r="E9549" t="str">
            <v>BRUNSWICK</v>
          </cell>
        </row>
        <row r="9550">
          <cell r="E9550" t="str">
            <v>BRUNSWICK</v>
          </cell>
        </row>
        <row r="9551">
          <cell r="E9551" t="str">
            <v>BRUNSWICK</v>
          </cell>
        </row>
        <row r="9552">
          <cell r="E9552" t="str">
            <v>BRUNSWICK</v>
          </cell>
        </row>
        <row r="9553">
          <cell r="E9553" t="str">
            <v>BRUNSWICK</v>
          </cell>
        </row>
        <row r="9554">
          <cell r="E9554" t="str">
            <v>BRUNSWICK</v>
          </cell>
        </row>
        <row r="9555">
          <cell r="E9555" t="str">
            <v>BRUNSWICK</v>
          </cell>
        </row>
        <row r="9556">
          <cell r="E9556" t="str">
            <v>BRUNSWICK</v>
          </cell>
        </row>
        <row r="9557">
          <cell r="E9557" t="str">
            <v>BRUNSWICK</v>
          </cell>
        </row>
        <row r="9558">
          <cell r="E9558" t="str">
            <v>BRUNSWICK</v>
          </cell>
        </row>
        <row r="9559">
          <cell r="E9559" t="str">
            <v>BRUNSWICK</v>
          </cell>
        </row>
        <row r="9560">
          <cell r="E9560" t="str">
            <v>BRUNSWICK</v>
          </cell>
        </row>
        <row r="9561">
          <cell r="E9561" t="str">
            <v>BRUNSWICK</v>
          </cell>
        </row>
        <row r="9562">
          <cell r="E9562" t="str">
            <v>BRUNSWICK</v>
          </cell>
        </row>
        <row r="9563">
          <cell r="E9563" t="str">
            <v>BRUNSWICK</v>
          </cell>
        </row>
        <row r="9564">
          <cell r="E9564" t="str">
            <v>BRUNSWICK</v>
          </cell>
        </row>
        <row r="9565">
          <cell r="E9565" t="str">
            <v>BRUNSWICK</v>
          </cell>
        </row>
        <row r="9566">
          <cell r="E9566" t="e">
            <v>#VALUE!</v>
          </cell>
        </row>
        <row r="9567">
          <cell r="E9567" t="e">
            <v>#VALUE!</v>
          </cell>
        </row>
        <row r="9568">
          <cell r="E9568" t="e">
            <v>#VALUE!</v>
          </cell>
        </row>
        <row r="9569">
          <cell r="E9569" t="e">
            <v>#VALUE!</v>
          </cell>
        </row>
        <row r="9570">
          <cell r="E9570" t="e">
            <v>#VALUE!</v>
          </cell>
        </row>
        <row r="9571">
          <cell r="E9571" t="e">
            <v>#VALUE!</v>
          </cell>
        </row>
        <row r="9572">
          <cell r="E9572" t="e">
            <v>#VALUE!</v>
          </cell>
        </row>
        <row r="9573">
          <cell r="E9573" t="e">
            <v>#VALUE!</v>
          </cell>
        </row>
        <row r="9574">
          <cell r="E9574" t="e">
            <v>#VALUE!</v>
          </cell>
        </row>
        <row r="9575">
          <cell r="E9575" t="e">
            <v>#VALUE!</v>
          </cell>
        </row>
        <row r="9576">
          <cell r="E9576" t="e">
            <v>#VALUE!</v>
          </cell>
        </row>
        <row r="9577">
          <cell r="E9577" t="str">
            <v>CARLOTTA</v>
          </cell>
        </row>
        <row r="9578">
          <cell r="E9578" t="str">
            <v>CHESTER</v>
          </cell>
        </row>
        <row r="9579">
          <cell r="E9579" t="str">
            <v>CHESTER</v>
          </cell>
        </row>
        <row r="9580">
          <cell r="E9580" t="str">
            <v>CHESTER</v>
          </cell>
        </row>
        <row r="9581">
          <cell r="E9581" t="str">
            <v>CHESTER</v>
          </cell>
        </row>
        <row r="9582">
          <cell r="E9582" t="str">
            <v>CHESTER</v>
          </cell>
        </row>
        <row r="9583">
          <cell r="E9583" t="str">
            <v>CLARK RD</v>
          </cell>
        </row>
        <row r="9584">
          <cell r="E9584" t="str">
            <v>CLARK RD</v>
          </cell>
        </row>
        <row r="9585">
          <cell r="E9585" t="str">
            <v>CLARK RD</v>
          </cell>
        </row>
        <row r="9586">
          <cell r="E9586" t="str">
            <v>CLARK RD</v>
          </cell>
        </row>
        <row r="9587">
          <cell r="E9587" t="str">
            <v>CLARK RD</v>
          </cell>
        </row>
        <row r="9588">
          <cell r="E9588" t="str">
            <v>CLARK RD</v>
          </cell>
        </row>
        <row r="9589">
          <cell r="E9589" t="str">
            <v>CLARK RD</v>
          </cell>
        </row>
        <row r="9590">
          <cell r="E9590" t="str">
            <v>CORRAL</v>
          </cell>
        </row>
        <row r="9591">
          <cell r="E9591" t="str">
            <v>CORRAL</v>
          </cell>
        </row>
        <row r="9592">
          <cell r="E9592" t="str">
            <v>CORRAL</v>
          </cell>
        </row>
        <row r="9593">
          <cell r="E9593" t="str">
            <v>CORRAL</v>
          </cell>
        </row>
        <row r="9594">
          <cell r="E9594" t="str">
            <v>CORRAL</v>
          </cell>
        </row>
        <row r="9595">
          <cell r="E9595" t="str">
            <v>CORRAL</v>
          </cell>
        </row>
        <row r="9596">
          <cell r="E9596" t="str">
            <v>CORRAL</v>
          </cell>
        </row>
        <row r="9597">
          <cell r="E9597" t="str">
            <v>CORRAL</v>
          </cell>
        </row>
        <row r="9598">
          <cell r="E9598" t="str">
            <v>CORRAL</v>
          </cell>
        </row>
        <row r="9599">
          <cell r="E9599" t="str">
            <v>CORRAL</v>
          </cell>
        </row>
        <row r="9600">
          <cell r="E9600" t="str">
            <v>CORRAL</v>
          </cell>
        </row>
        <row r="9601">
          <cell r="E9601" t="str">
            <v>CORRAL</v>
          </cell>
        </row>
        <row r="9602">
          <cell r="E9602" t="str">
            <v>CORRAL</v>
          </cell>
        </row>
        <row r="9603">
          <cell r="E9603" t="str">
            <v>CORRAL</v>
          </cell>
        </row>
        <row r="9604">
          <cell r="E9604" t="str">
            <v>CORRAL</v>
          </cell>
        </row>
        <row r="9605">
          <cell r="E9605" t="str">
            <v>CORRAL</v>
          </cell>
        </row>
        <row r="9606">
          <cell r="E9606" t="str">
            <v>CORRAL</v>
          </cell>
        </row>
        <row r="9607">
          <cell r="E9607" t="str">
            <v>COTTONWOOD</v>
          </cell>
        </row>
        <row r="9608">
          <cell r="E9608" t="str">
            <v>COTTONWOOD</v>
          </cell>
        </row>
        <row r="9609">
          <cell r="E9609" t="str">
            <v>DIAMOND SPRINGS</v>
          </cell>
        </row>
        <row r="9610">
          <cell r="E9610" t="str">
            <v>DIAMOND SPRINGS</v>
          </cell>
        </row>
        <row r="9611">
          <cell r="E9611" t="str">
            <v>DIAMOND SPRINGS</v>
          </cell>
        </row>
        <row r="9612">
          <cell r="E9612" t="str">
            <v>DIAMOND SPRINGS</v>
          </cell>
        </row>
        <row r="9613">
          <cell r="E9613" t="str">
            <v>DIAMOND SPRINGS</v>
          </cell>
        </row>
        <row r="9614">
          <cell r="E9614" t="str">
            <v>DIAMOND SPRINGS</v>
          </cell>
        </row>
        <row r="9615">
          <cell r="E9615" t="str">
            <v>DIAMOND SPRINGS</v>
          </cell>
        </row>
        <row r="9616">
          <cell r="E9616" t="str">
            <v>DIAMOND SPRINGS</v>
          </cell>
        </row>
        <row r="9617">
          <cell r="E9617" t="str">
            <v>DIAMOND SPRINGS</v>
          </cell>
        </row>
        <row r="9618">
          <cell r="E9618" t="str">
            <v>DIAMOND SPRINGS</v>
          </cell>
        </row>
        <row r="9619">
          <cell r="E9619" t="str">
            <v>DIAMOND SPRINGS</v>
          </cell>
        </row>
        <row r="9620">
          <cell r="E9620" t="str">
            <v>DIAMOND SPRINGS</v>
          </cell>
        </row>
        <row r="9621">
          <cell r="E9621" t="str">
            <v>DIAMOND SPRINGS</v>
          </cell>
        </row>
        <row r="9622">
          <cell r="E9622" t="str">
            <v>DIAMOND SPRINGS</v>
          </cell>
        </row>
        <row r="9623">
          <cell r="E9623" t="str">
            <v>DIAMOND SPRINGS</v>
          </cell>
        </row>
        <row r="9624">
          <cell r="E9624" t="str">
            <v>DIAMOND SPRINGS</v>
          </cell>
        </row>
        <row r="9625">
          <cell r="E9625" t="str">
            <v>DIAMOND SPRINGS</v>
          </cell>
        </row>
        <row r="9626">
          <cell r="E9626" t="str">
            <v>DIAMOND SPRINGS</v>
          </cell>
        </row>
        <row r="9627">
          <cell r="E9627" t="str">
            <v>DIAMOND SPRINGS</v>
          </cell>
        </row>
        <row r="9628">
          <cell r="E9628" t="str">
            <v>DIAMOND SPRINGS</v>
          </cell>
        </row>
        <row r="9629">
          <cell r="E9629" t="str">
            <v>DIAMOND SPRINGS</v>
          </cell>
        </row>
        <row r="9630">
          <cell r="E9630" t="str">
            <v>DIAMOND SPRINGS</v>
          </cell>
        </row>
        <row r="9631">
          <cell r="E9631" t="str">
            <v>DIAMOND SPRINGS</v>
          </cell>
        </row>
        <row r="9632">
          <cell r="E9632" t="str">
            <v>DIAMOND SPRINGS</v>
          </cell>
        </row>
        <row r="9633">
          <cell r="E9633" t="str">
            <v>DIAMOND SPRINGS</v>
          </cell>
        </row>
        <row r="9634">
          <cell r="E9634" t="str">
            <v>EAST QUINCY</v>
          </cell>
        </row>
        <row r="9635">
          <cell r="E9635" t="str">
            <v>EAST QUINCY</v>
          </cell>
        </row>
        <row r="9636">
          <cell r="E9636" t="str">
            <v>EAST QUINCY</v>
          </cell>
        </row>
        <row r="9637">
          <cell r="E9637" t="str">
            <v>FORT SEWARD</v>
          </cell>
        </row>
        <row r="9638">
          <cell r="E9638" t="str">
            <v>FRUITLAND</v>
          </cell>
        </row>
        <row r="9639">
          <cell r="E9639" t="str">
            <v>GARBERVILLE</v>
          </cell>
        </row>
        <row r="9640">
          <cell r="E9640" t="str">
            <v>GARBERVILLE</v>
          </cell>
        </row>
        <row r="9641">
          <cell r="E9641" t="str">
            <v>GARBERVILLE</v>
          </cell>
        </row>
        <row r="9642">
          <cell r="E9642" t="str">
            <v>GIRVAN</v>
          </cell>
        </row>
        <row r="9643">
          <cell r="E9643" t="str">
            <v>GIRVAN</v>
          </cell>
        </row>
        <row r="9644">
          <cell r="E9644" t="str">
            <v>HAMILTON BRANCH</v>
          </cell>
        </row>
        <row r="9645">
          <cell r="E9645" t="str">
            <v>HAMILTON BRANCH</v>
          </cell>
        </row>
        <row r="9646">
          <cell r="E9646" t="str">
            <v>HAMILTON BRANCH</v>
          </cell>
        </row>
        <row r="9647">
          <cell r="E9647" t="str">
            <v>HARTLEY</v>
          </cell>
        </row>
        <row r="9648">
          <cell r="E9648" t="str">
            <v>HIGGINS</v>
          </cell>
        </row>
        <row r="9649">
          <cell r="E9649" t="str">
            <v>HIGGINS</v>
          </cell>
        </row>
        <row r="9650">
          <cell r="E9650" t="str">
            <v>HIGGINS</v>
          </cell>
        </row>
        <row r="9651">
          <cell r="E9651" t="str">
            <v>HIGGINS</v>
          </cell>
        </row>
        <row r="9652">
          <cell r="E9652" t="str">
            <v>HIGGINS</v>
          </cell>
        </row>
        <row r="9653">
          <cell r="E9653" t="str">
            <v>HIGGINS</v>
          </cell>
        </row>
        <row r="9654">
          <cell r="E9654" t="str">
            <v>HIGGINS</v>
          </cell>
        </row>
        <row r="9655">
          <cell r="E9655" t="str">
            <v>HIGGINS</v>
          </cell>
        </row>
        <row r="9656">
          <cell r="E9656" t="str">
            <v>HIGGINS</v>
          </cell>
        </row>
        <row r="9657">
          <cell r="E9657" t="str">
            <v>HIGGINS</v>
          </cell>
        </row>
        <row r="9658">
          <cell r="E9658" t="str">
            <v>HIGGINS</v>
          </cell>
        </row>
        <row r="9659">
          <cell r="E9659" t="str">
            <v>HOOPA</v>
          </cell>
        </row>
        <row r="9660">
          <cell r="E9660" t="str">
            <v>HOOPA</v>
          </cell>
        </row>
        <row r="9661">
          <cell r="E9661" t="str">
            <v>INDIAN FLAT</v>
          </cell>
        </row>
        <row r="9662">
          <cell r="E9662" t="str">
            <v>IONE</v>
          </cell>
        </row>
        <row r="9663">
          <cell r="E9663" t="str">
            <v>IONE</v>
          </cell>
        </row>
        <row r="9664">
          <cell r="E9664" t="str">
            <v>IONE</v>
          </cell>
        </row>
        <row r="9665">
          <cell r="E9665" t="str">
            <v>LAURELES</v>
          </cell>
        </row>
        <row r="9666">
          <cell r="E9666" t="str">
            <v>LAURELES</v>
          </cell>
        </row>
        <row r="9667">
          <cell r="E9667" t="str">
            <v>MARTELL</v>
          </cell>
        </row>
        <row r="9668">
          <cell r="E9668" t="str">
            <v>MARTELL</v>
          </cell>
        </row>
        <row r="9669">
          <cell r="E9669" t="str">
            <v>MARTELL</v>
          </cell>
        </row>
        <row r="9670">
          <cell r="E9670" t="str">
            <v>MARTELL</v>
          </cell>
        </row>
        <row r="9671">
          <cell r="E9671" t="str">
            <v>MARTELL</v>
          </cell>
        </row>
        <row r="9672">
          <cell r="E9672" t="str">
            <v>MARTELL</v>
          </cell>
        </row>
        <row r="9673">
          <cell r="E9673" t="str">
            <v>MARTELL</v>
          </cell>
        </row>
        <row r="9674">
          <cell r="E9674" t="str">
            <v>MARTELL</v>
          </cell>
        </row>
        <row r="9675">
          <cell r="E9675" t="str">
            <v>MARTELL</v>
          </cell>
        </row>
        <row r="9676">
          <cell r="E9676" t="str">
            <v>MARTELL</v>
          </cell>
        </row>
        <row r="9677">
          <cell r="E9677" t="str">
            <v>MARTELL</v>
          </cell>
        </row>
        <row r="9678">
          <cell r="E9678" t="str">
            <v>MARTELL</v>
          </cell>
        </row>
        <row r="9679">
          <cell r="E9679" t="str">
            <v>MARTELL</v>
          </cell>
        </row>
        <row r="9680">
          <cell r="E9680" t="str">
            <v>MARTELL</v>
          </cell>
        </row>
        <row r="9681">
          <cell r="E9681" t="str">
            <v>OAKLAND K (CLAREMONT)</v>
          </cell>
        </row>
        <row r="9682">
          <cell r="E9682" t="str">
            <v>OAKLAND K (CLAREMONT)</v>
          </cell>
        </row>
        <row r="9683">
          <cell r="E9683" t="str">
            <v>OAKLAND K (CLAREMONT)</v>
          </cell>
        </row>
        <row r="9684">
          <cell r="E9684" t="str">
            <v>OAKLAND K (CLAREMONT)</v>
          </cell>
        </row>
        <row r="9685">
          <cell r="E9685" t="str">
            <v>OAKLAND K (CLAREMONT)</v>
          </cell>
        </row>
        <row r="9686">
          <cell r="E9686" t="str">
            <v>OAKLAND K (CLAREMONT)</v>
          </cell>
        </row>
        <row r="9687">
          <cell r="E9687" t="str">
            <v>OAKLAND K (CLAREMONT)</v>
          </cell>
        </row>
        <row r="9688">
          <cell r="E9688" t="str">
            <v>OCEANO</v>
          </cell>
        </row>
        <row r="9689">
          <cell r="E9689" t="str">
            <v>OCEANO</v>
          </cell>
        </row>
        <row r="9690">
          <cell r="E9690" t="str">
            <v>OCEANO</v>
          </cell>
        </row>
        <row r="9691">
          <cell r="E9691" t="str">
            <v>OCEANO</v>
          </cell>
        </row>
        <row r="9692">
          <cell r="E9692" t="str">
            <v>OLETA</v>
          </cell>
        </row>
        <row r="9693">
          <cell r="E9693" t="str">
            <v>OLETA</v>
          </cell>
        </row>
        <row r="9694">
          <cell r="E9694" t="str">
            <v>OLETA</v>
          </cell>
        </row>
        <row r="9695">
          <cell r="E9695" t="str">
            <v>OLETA</v>
          </cell>
        </row>
        <row r="9696">
          <cell r="E9696" t="str">
            <v>OLETA</v>
          </cell>
        </row>
        <row r="9697">
          <cell r="E9697" t="str">
            <v>OLETA</v>
          </cell>
        </row>
        <row r="9698">
          <cell r="E9698" t="str">
            <v>OLETA</v>
          </cell>
        </row>
        <row r="9699">
          <cell r="E9699" t="str">
            <v>OLETA</v>
          </cell>
        </row>
        <row r="9700">
          <cell r="E9700" t="str">
            <v>OLETA</v>
          </cell>
        </row>
        <row r="9701">
          <cell r="E9701" t="str">
            <v>OLETA</v>
          </cell>
        </row>
        <row r="9702">
          <cell r="E9702" t="str">
            <v>OLETA</v>
          </cell>
        </row>
        <row r="9703">
          <cell r="E9703" t="str">
            <v>OREGON TRAIL</v>
          </cell>
        </row>
        <row r="9704">
          <cell r="E9704" t="str">
            <v>PARADISE</v>
          </cell>
        </row>
        <row r="9705">
          <cell r="E9705" t="str">
            <v>PARADISE</v>
          </cell>
        </row>
        <row r="9706">
          <cell r="E9706" t="str">
            <v>PARADISE</v>
          </cell>
        </row>
        <row r="9707">
          <cell r="E9707" t="str">
            <v>PARADISE</v>
          </cell>
        </row>
        <row r="9708">
          <cell r="E9708" t="str">
            <v>PARADISE</v>
          </cell>
        </row>
        <row r="9709">
          <cell r="E9709" t="str">
            <v>PARADISE</v>
          </cell>
        </row>
        <row r="9710">
          <cell r="E9710" t="str">
            <v>PARADISE</v>
          </cell>
        </row>
        <row r="9711">
          <cell r="E9711" t="str">
            <v>PARADISE</v>
          </cell>
        </row>
        <row r="9712">
          <cell r="E9712" t="str">
            <v>PARADISE</v>
          </cell>
        </row>
        <row r="9713">
          <cell r="E9713" t="str">
            <v>PARADISE</v>
          </cell>
        </row>
        <row r="9714">
          <cell r="E9714" t="str">
            <v>PARADISE</v>
          </cell>
        </row>
        <row r="9715">
          <cell r="E9715" t="str">
            <v>PARADISE</v>
          </cell>
        </row>
        <row r="9716">
          <cell r="E9716" t="str">
            <v>PARADISE</v>
          </cell>
        </row>
        <row r="9717">
          <cell r="E9717" t="str">
            <v>PARADISE</v>
          </cell>
        </row>
        <row r="9718">
          <cell r="E9718" t="str">
            <v>PARADISE</v>
          </cell>
        </row>
        <row r="9719">
          <cell r="E9719" t="str">
            <v>PARADISE</v>
          </cell>
        </row>
        <row r="9720">
          <cell r="E9720" t="str">
            <v>PARADISE</v>
          </cell>
        </row>
        <row r="9721">
          <cell r="E9721" t="str">
            <v>PARADISE</v>
          </cell>
        </row>
        <row r="9722">
          <cell r="E9722" t="str">
            <v>PARADISE</v>
          </cell>
        </row>
        <row r="9723">
          <cell r="E9723" t="str">
            <v>PENRYN</v>
          </cell>
        </row>
        <row r="9724">
          <cell r="E9724" t="str">
            <v>PENRYN</v>
          </cell>
        </row>
        <row r="9725">
          <cell r="E9725" t="str">
            <v>PENRYN</v>
          </cell>
        </row>
        <row r="9726">
          <cell r="E9726" t="str">
            <v>PENRYN</v>
          </cell>
        </row>
        <row r="9727">
          <cell r="E9727" t="str">
            <v>PENRYN</v>
          </cell>
        </row>
        <row r="9728">
          <cell r="E9728" t="str">
            <v>PENRYN</v>
          </cell>
        </row>
        <row r="9729">
          <cell r="E9729" t="str">
            <v>PENRYN</v>
          </cell>
        </row>
        <row r="9730">
          <cell r="E9730" t="str">
            <v>PENRYN</v>
          </cell>
        </row>
        <row r="9731">
          <cell r="E9731" t="str">
            <v>PENRYN</v>
          </cell>
        </row>
        <row r="9732">
          <cell r="E9732" t="str">
            <v>PENRYN</v>
          </cell>
        </row>
        <row r="9733">
          <cell r="E9733" t="str">
            <v>PHILO</v>
          </cell>
        </row>
        <row r="9734">
          <cell r="E9734" t="str">
            <v>PIKE CITY</v>
          </cell>
        </row>
        <row r="9735">
          <cell r="E9735" t="str">
            <v>PLACER</v>
          </cell>
        </row>
        <row r="9736">
          <cell r="E9736" t="str">
            <v>PLACER</v>
          </cell>
        </row>
        <row r="9737">
          <cell r="E9737" t="str">
            <v>PLACER</v>
          </cell>
        </row>
        <row r="9738">
          <cell r="E9738" t="str">
            <v>PLACERVILLE</v>
          </cell>
        </row>
        <row r="9739">
          <cell r="E9739" t="str">
            <v>PLACERVILLE</v>
          </cell>
        </row>
        <row r="9740">
          <cell r="E9740" t="str">
            <v>PLACERVILLE</v>
          </cell>
        </row>
        <row r="9741">
          <cell r="E9741" t="str">
            <v>PLACERVILLE</v>
          </cell>
        </row>
        <row r="9742">
          <cell r="E9742" t="str">
            <v>PLACERVILLE</v>
          </cell>
        </row>
        <row r="9743">
          <cell r="E9743" t="str">
            <v>PLACERVILLE</v>
          </cell>
        </row>
        <row r="9744">
          <cell r="E9744" t="str">
            <v>PLACERVILLE</v>
          </cell>
        </row>
        <row r="9745">
          <cell r="E9745" t="str">
            <v>PLACERVILLE</v>
          </cell>
        </row>
        <row r="9746">
          <cell r="E9746" t="str">
            <v>PLACERVILLE</v>
          </cell>
        </row>
        <row r="9747">
          <cell r="E9747" t="str">
            <v>PLACERVILLE</v>
          </cell>
        </row>
        <row r="9748">
          <cell r="E9748" t="str">
            <v>PLACERVILLE</v>
          </cell>
        </row>
        <row r="9749">
          <cell r="E9749" t="str">
            <v>PLACERVILLE</v>
          </cell>
        </row>
        <row r="9750">
          <cell r="E9750" t="str">
            <v>PLACERVILLE</v>
          </cell>
        </row>
        <row r="9751">
          <cell r="E9751" t="str">
            <v>PLACERVILLE</v>
          </cell>
        </row>
        <row r="9752">
          <cell r="E9752" t="str">
            <v>PLACERVILLE</v>
          </cell>
        </row>
        <row r="9753">
          <cell r="E9753" t="str">
            <v>PLACERVILLE</v>
          </cell>
        </row>
        <row r="9754">
          <cell r="E9754" t="str">
            <v>PLACERVILLE</v>
          </cell>
        </row>
        <row r="9755">
          <cell r="E9755" t="str">
            <v>PLACERVILLE</v>
          </cell>
        </row>
        <row r="9756">
          <cell r="E9756" t="str">
            <v>SNEATH LANE</v>
          </cell>
        </row>
        <row r="9757">
          <cell r="E9757" t="str">
            <v>SNEATH LANE</v>
          </cell>
        </row>
        <row r="9758">
          <cell r="E9758" t="str">
            <v>SNEATH LANE</v>
          </cell>
        </row>
        <row r="9759">
          <cell r="E9759" t="str">
            <v>SNEATH LANE</v>
          </cell>
        </row>
        <row r="9760">
          <cell r="E9760" t="str">
            <v>SNEATH LANE</v>
          </cell>
        </row>
        <row r="9761">
          <cell r="E9761" t="str">
            <v>SNEATH LANE</v>
          </cell>
        </row>
        <row r="9762">
          <cell r="E9762" t="str">
            <v>SNEATH LANE</v>
          </cell>
        </row>
        <row r="9763">
          <cell r="E9763" t="str">
            <v>SNEATH LANE</v>
          </cell>
        </row>
        <row r="9764">
          <cell r="E9764" t="str">
            <v>SNEATH LANE</v>
          </cell>
        </row>
        <row r="9765">
          <cell r="E9765" t="str">
            <v>SNEATH LANE</v>
          </cell>
        </row>
        <row r="9766">
          <cell r="E9766" t="str">
            <v>SNEATH LANE</v>
          </cell>
        </row>
        <row r="9767">
          <cell r="E9767" t="str">
            <v>SNEATH LANE</v>
          </cell>
        </row>
        <row r="9768">
          <cell r="E9768" t="str">
            <v>SNEATH LANE</v>
          </cell>
        </row>
        <row r="9769">
          <cell r="E9769" t="str">
            <v>SNEATH LANE</v>
          </cell>
        </row>
        <row r="9770">
          <cell r="E9770" t="str">
            <v>SNEATH LANE</v>
          </cell>
        </row>
        <row r="9771">
          <cell r="E9771" t="str">
            <v>SNEATH LANE</v>
          </cell>
        </row>
        <row r="9772">
          <cell r="E9772" t="str">
            <v>SNEATH LANE</v>
          </cell>
        </row>
        <row r="9773">
          <cell r="E9773" t="str">
            <v>SNEATH LANE</v>
          </cell>
        </row>
        <row r="9774">
          <cell r="E9774" t="str">
            <v>SNEATH LANE</v>
          </cell>
        </row>
        <row r="9775">
          <cell r="E9775" t="e">
            <v>#VALUE!</v>
          </cell>
        </row>
        <row r="9776">
          <cell r="E9776" t="str">
            <v>STILLWATER</v>
          </cell>
        </row>
        <row r="9777">
          <cell r="E9777" t="str">
            <v>STILLWATER</v>
          </cell>
        </row>
        <row r="9778">
          <cell r="E9778" t="str">
            <v>STILLWATER</v>
          </cell>
        </row>
        <row r="9779">
          <cell r="E9779" t="str">
            <v>STILLWATER</v>
          </cell>
        </row>
        <row r="9780">
          <cell r="E9780" t="str">
            <v>STILLWATER</v>
          </cell>
        </row>
        <row r="9781">
          <cell r="E9781" t="str">
            <v>STILLWATER</v>
          </cell>
        </row>
        <row r="9782">
          <cell r="E9782" t="str">
            <v>SUMMIT</v>
          </cell>
        </row>
        <row r="9783">
          <cell r="E9783" t="str">
            <v>SUNOL</v>
          </cell>
        </row>
        <row r="9784">
          <cell r="E9784" t="e">
            <v>#VALUE!</v>
          </cell>
        </row>
        <row r="9785">
          <cell r="E9785" t="e">
            <v>#VALUE!</v>
          </cell>
        </row>
        <row r="9786">
          <cell r="E9786" t="e">
            <v>#VALUE!</v>
          </cell>
        </row>
        <row r="9787">
          <cell r="E9787" t="e">
            <v>#VALUE!</v>
          </cell>
        </row>
        <row r="9788">
          <cell r="E9788" t="e">
            <v>#VALUE!</v>
          </cell>
        </row>
        <row r="9789">
          <cell r="E9789" t="e">
            <v>#VALUE!</v>
          </cell>
        </row>
        <row r="9790">
          <cell r="E9790" t="str">
            <v>WILLOW CREEK</v>
          </cell>
        </row>
        <row r="9791">
          <cell r="E9791" t="str">
            <v>WILLOW CREEK</v>
          </cell>
        </row>
        <row r="9792">
          <cell r="E9792" t="e">
            <v>#VALUE!</v>
          </cell>
        </row>
        <row r="9793">
          <cell r="E9793" t="e">
            <v>#VALUE!</v>
          </cell>
        </row>
        <row r="9794">
          <cell r="E9794" t="e">
            <v>#VALUE!</v>
          </cell>
        </row>
        <row r="9795">
          <cell r="E9795" t="e">
            <v>#VALUE!</v>
          </cell>
        </row>
        <row r="9796">
          <cell r="E9796" t="e">
            <v>#VALUE!</v>
          </cell>
        </row>
        <row r="9797">
          <cell r="E9797" t="e">
            <v>#VALUE!</v>
          </cell>
        </row>
        <row r="9798">
          <cell r="E9798" t="e">
            <v>#VALUE!</v>
          </cell>
        </row>
        <row r="9799">
          <cell r="E9799" t="e">
            <v>#VALUE!</v>
          </cell>
        </row>
        <row r="9800">
          <cell r="E9800" t="e">
            <v>#VALUE!</v>
          </cell>
        </row>
        <row r="9801">
          <cell r="E9801" t="e">
            <v>#VALUE!</v>
          </cell>
        </row>
        <row r="9802">
          <cell r="E9802" t="str">
            <v>FROGTOWN</v>
          </cell>
        </row>
        <row r="9803">
          <cell r="E9803" t="str">
            <v>FROGTOWN</v>
          </cell>
        </row>
        <row r="9804">
          <cell r="E9804" t="str">
            <v>MI-WUK</v>
          </cell>
        </row>
        <row r="9805">
          <cell r="E9805" t="str">
            <v>CAMP EVERS</v>
          </cell>
        </row>
        <row r="9806">
          <cell r="E9806" t="str">
            <v>CAMP EVERS</v>
          </cell>
        </row>
        <row r="9807">
          <cell r="E9807" t="str">
            <v>CAMP EVERS</v>
          </cell>
        </row>
        <row r="9808">
          <cell r="E9808" t="str">
            <v>CAMP EVERS</v>
          </cell>
        </row>
        <row r="9809">
          <cell r="E9809" t="str">
            <v>CAMP EVERS</v>
          </cell>
        </row>
        <row r="9810">
          <cell r="E9810" t="str">
            <v>CLARKSVILLE</v>
          </cell>
        </row>
        <row r="9811">
          <cell r="E9811" t="str">
            <v>CLARKSVILLE</v>
          </cell>
        </row>
        <row r="9812">
          <cell r="E9812" t="str">
            <v>CLARKSVILLE</v>
          </cell>
        </row>
        <row r="9813">
          <cell r="E9813" t="str">
            <v>CLARKSVILLE</v>
          </cell>
        </row>
        <row r="9814">
          <cell r="E9814" t="str">
            <v>CLARKSVILLE</v>
          </cell>
        </row>
        <row r="9815">
          <cell r="E9815" t="str">
            <v>CLARKSVILLE</v>
          </cell>
        </row>
        <row r="9816">
          <cell r="E9816" t="str">
            <v>CLARKSVILLE</v>
          </cell>
        </row>
        <row r="9817">
          <cell r="E9817" t="str">
            <v>CLARKSVILLE</v>
          </cell>
        </row>
        <row r="9818">
          <cell r="E9818" t="str">
            <v>CLARKSVILLE</v>
          </cell>
        </row>
        <row r="9819">
          <cell r="E9819" t="str">
            <v>CLARKSVILLE</v>
          </cell>
        </row>
        <row r="9820">
          <cell r="E9820" t="str">
            <v>CLARKSVILLE</v>
          </cell>
        </row>
        <row r="9821">
          <cell r="E9821" t="str">
            <v>CLARKSVILLE</v>
          </cell>
        </row>
        <row r="9822">
          <cell r="E9822" t="str">
            <v>CLARKSVILLE</v>
          </cell>
        </row>
        <row r="9823">
          <cell r="E9823" t="str">
            <v>CLARKSVILLE</v>
          </cell>
        </row>
        <row r="9824">
          <cell r="E9824" t="str">
            <v>CLARKSVILLE</v>
          </cell>
        </row>
        <row r="9825">
          <cell r="E9825" t="str">
            <v>CLARKSVILLE</v>
          </cell>
        </row>
        <row r="9826">
          <cell r="E9826" t="str">
            <v>CLARKSVILLE</v>
          </cell>
        </row>
        <row r="9827">
          <cell r="E9827" t="str">
            <v>CLARKSVILLE</v>
          </cell>
        </row>
        <row r="9828">
          <cell r="E9828" t="str">
            <v>CLARKSVILLE</v>
          </cell>
        </row>
        <row r="9829">
          <cell r="E9829" t="str">
            <v>CLARKSVILLE</v>
          </cell>
        </row>
        <row r="9830">
          <cell r="E9830" t="str">
            <v>CLARKSVILLE</v>
          </cell>
        </row>
        <row r="9831">
          <cell r="E9831" t="str">
            <v>COARSEGOLD</v>
          </cell>
        </row>
        <row r="9832">
          <cell r="E9832" t="str">
            <v>CRESCENT MILLS</v>
          </cell>
        </row>
        <row r="9833">
          <cell r="E9833" t="str">
            <v>CRESCENT MILLS</v>
          </cell>
        </row>
        <row r="9834">
          <cell r="E9834" t="str">
            <v>CRESCENT MILLS</v>
          </cell>
        </row>
        <row r="9835">
          <cell r="E9835" t="str">
            <v>CRESCENT MILLS</v>
          </cell>
        </row>
        <row r="9836">
          <cell r="E9836" t="e">
            <v>#VALUE!</v>
          </cell>
        </row>
        <row r="9837">
          <cell r="E9837" t="e">
            <v>#VALUE!</v>
          </cell>
        </row>
        <row r="9838">
          <cell r="E9838" t="e">
            <v>#VALUE!</v>
          </cell>
        </row>
        <row r="9839">
          <cell r="E9839" t="e">
            <v>#VALUE!</v>
          </cell>
        </row>
        <row r="9840">
          <cell r="E9840" t="e">
            <v>#VALUE!</v>
          </cell>
        </row>
        <row r="9841">
          <cell r="E9841" t="e">
            <v>#VALUE!</v>
          </cell>
        </row>
        <row r="9842">
          <cell r="E9842" t="e">
            <v>#VALUE!</v>
          </cell>
        </row>
        <row r="9843">
          <cell r="E9843" t="e">
            <v>#VALUE!</v>
          </cell>
        </row>
        <row r="9844">
          <cell r="E9844" t="e">
            <v>#VALUE!</v>
          </cell>
        </row>
        <row r="9845">
          <cell r="E9845" t="e">
            <v>#VALUE!</v>
          </cell>
        </row>
        <row r="9846">
          <cell r="E9846" t="e">
            <v>#VALUE!</v>
          </cell>
        </row>
        <row r="9847">
          <cell r="E9847" t="str">
            <v>MARIPOSA</v>
          </cell>
        </row>
        <row r="9848">
          <cell r="E9848" t="str">
            <v>NARROWS</v>
          </cell>
        </row>
        <row r="9849">
          <cell r="E9849" t="str">
            <v>NARROWS</v>
          </cell>
        </row>
        <row r="9850">
          <cell r="E9850" t="str">
            <v>NARROWS</v>
          </cell>
        </row>
        <row r="9851">
          <cell r="E9851" t="str">
            <v>NARROWS</v>
          </cell>
        </row>
        <row r="9852">
          <cell r="E9852" t="str">
            <v>NARROWS</v>
          </cell>
        </row>
        <row r="9853">
          <cell r="E9853" t="str">
            <v>NARROWS</v>
          </cell>
        </row>
        <row r="9854">
          <cell r="E9854" t="str">
            <v>NARROWS</v>
          </cell>
        </row>
        <row r="9855">
          <cell r="E9855" t="str">
            <v>NARROWS</v>
          </cell>
        </row>
        <row r="9856">
          <cell r="E9856" t="str">
            <v>NARROWS</v>
          </cell>
        </row>
        <row r="9857">
          <cell r="E9857" t="str">
            <v>PLACERVILLE</v>
          </cell>
        </row>
        <row r="9858">
          <cell r="E9858" t="str">
            <v>PLACERVILLE</v>
          </cell>
        </row>
        <row r="9859">
          <cell r="E9859" t="str">
            <v>PLACERVILLE</v>
          </cell>
        </row>
        <row r="9860">
          <cell r="E9860" t="str">
            <v>PLACERVILLE</v>
          </cell>
        </row>
        <row r="9861">
          <cell r="E9861" t="str">
            <v>PLACERVILLE</v>
          </cell>
        </row>
        <row r="9862">
          <cell r="E9862" t="str">
            <v>PLACERVILLE</v>
          </cell>
        </row>
        <row r="9863">
          <cell r="E9863" t="e">
            <v>#VALUE!</v>
          </cell>
        </row>
        <row r="9864">
          <cell r="E9864" t="e">
            <v>#VALUE!</v>
          </cell>
        </row>
        <row r="9865">
          <cell r="E9865" t="str">
            <v>VINEYARD</v>
          </cell>
        </row>
        <row r="9866">
          <cell r="E9866" t="str">
            <v>VINEYARD</v>
          </cell>
        </row>
        <row r="9867">
          <cell r="E9867" t="str">
            <v>VINEYARD</v>
          </cell>
        </row>
        <row r="9868">
          <cell r="E9868" t="str">
            <v>VINEYARD</v>
          </cell>
        </row>
        <row r="9869">
          <cell r="E9869" t="str">
            <v>VINEYARD</v>
          </cell>
        </row>
        <row r="9870">
          <cell r="E9870" t="str">
            <v>VINEYARD</v>
          </cell>
        </row>
        <row r="9871">
          <cell r="E9871" t="str">
            <v>VINEYARD</v>
          </cell>
        </row>
        <row r="9872">
          <cell r="E9872" t="str">
            <v>VINEYARD</v>
          </cell>
        </row>
        <row r="9873">
          <cell r="E9873" t="str">
            <v>VINEYARD</v>
          </cell>
        </row>
        <row r="9874">
          <cell r="E9874" t="str">
            <v>VINEYARD</v>
          </cell>
        </row>
        <row r="9875">
          <cell r="E9875" t="str">
            <v>VINEYARD</v>
          </cell>
        </row>
        <row r="9876">
          <cell r="E9876" t="str">
            <v>VINEYARD</v>
          </cell>
        </row>
        <row r="9877">
          <cell r="E9877" t="str">
            <v>VINEYARD</v>
          </cell>
        </row>
        <row r="9878">
          <cell r="E9878" t="str">
            <v>VINEYARD</v>
          </cell>
        </row>
        <row r="9879">
          <cell r="E9879" t="str">
            <v>VINEYARD</v>
          </cell>
        </row>
        <row r="9880">
          <cell r="E9880" t="str">
            <v>VINEYARD</v>
          </cell>
        </row>
        <row r="9881">
          <cell r="E9881" t="str">
            <v>VINEYARD</v>
          </cell>
        </row>
        <row r="9882">
          <cell r="E9882" t="str">
            <v>VINEYARD</v>
          </cell>
        </row>
        <row r="9883">
          <cell r="E9883" t="str">
            <v>VINEYARD</v>
          </cell>
        </row>
        <row r="9884">
          <cell r="E9884" t="str">
            <v>VINEYARD</v>
          </cell>
        </row>
        <row r="9885">
          <cell r="E9885" t="str">
            <v>VINEYARD</v>
          </cell>
        </row>
        <row r="9886">
          <cell r="E9886" t="str">
            <v>VINEYARD</v>
          </cell>
        </row>
        <row r="9887">
          <cell r="E9887" t="str">
            <v>VINEYARD</v>
          </cell>
        </row>
        <row r="9888">
          <cell r="E9888" t="e">
            <v>#VALUE!</v>
          </cell>
        </row>
        <row r="9889">
          <cell r="E9889" t="e">
            <v>#VALUE!</v>
          </cell>
        </row>
        <row r="9890">
          <cell r="E9890" t="e">
            <v>#VALUE!</v>
          </cell>
        </row>
        <row r="9891">
          <cell r="E9891" t="e">
            <v>#VALUE!</v>
          </cell>
        </row>
        <row r="9892">
          <cell r="E9892" t="e">
            <v>#VALUE!</v>
          </cell>
        </row>
        <row r="9893">
          <cell r="E9893" t="e">
            <v>#VALUE!</v>
          </cell>
        </row>
        <row r="9894">
          <cell r="E9894" t="e">
            <v>#VALUE!</v>
          </cell>
        </row>
        <row r="9895">
          <cell r="E9895" t="e">
            <v>#VALUE!</v>
          </cell>
        </row>
        <row r="9896">
          <cell r="E9896" t="e">
            <v>#VALUE!</v>
          </cell>
        </row>
        <row r="9897">
          <cell r="E9897" t="e">
            <v>#VALUE!</v>
          </cell>
        </row>
        <row r="9898">
          <cell r="E9898" t="e">
            <v>#VALUE!</v>
          </cell>
        </row>
        <row r="9899">
          <cell r="E9899" t="e">
            <v>#VALUE!</v>
          </cell>
        </row>
        <row r="9900">
          <cell r="E9900" t="e">
            <v>#VALUE!</v>
          </cell>
        </row>
        <row r="9901">
          <cell r="E9901" t="e">
            <v>#VALUE!</v>
          </cell>
        </row>
        <row r="9902">
          <cell r="E9902" t="str">
            <v>PLACERVILLE</v>
          </cell>
        </row>
        <row r="9903">
          <cell r="E9903" t="str">
            <v>PLACERVILLE</v>
          </cell>
        </row>
        <row r="9904">
          <cell r="E9904" t="str">
            <v>OAKLAND K (CLAREMONT)</v>
          </cell>
        </row>
        <row r="9905">
          <cell r="E9905" t="str">
            <v>BEN LOMOND</v>
          </cell>
        </row>
        <row r="9906">
          <cell r="E9906" t="str">
            <v>FELTON</v>
          </cell>
        </row>
        <row r="9907">
          <cell r="E9907" t="str">
            <v>WILLOW CREEK</v>
          </cell>
        </row>
        <row r="9908">
          <cell r="E9908" t="str">
            <v>WILLOW CREEK</v>
          </cell>
        </row>
        <row r="9909">
          <cell r="E9909" t="str">
            <v>ANDERSON</v>
          </cell>
        </row>
        <row r="9910">
          <cell r="E9910" t="str">
            <v>ANDERSON</v>
          </cell>
        </row>
        <row r="9911">
          <cell r="E9911" t="str">
            <v>GARBERVILLE</v>
          </cell>
        </row>
        <row r="9912">
          <cell r="E9912" t="str">
            <v>GARBERVILLE</v>
          </cell>
        </row>
        <row r="9913">
          <cell r="E9913" t="str">
            <v>BIG BASIN</v>
          </cell>
        </row>
        <row r="9914">
          <cell r="E9914" t="str">
            <v>BIG BASIN</v>
          </cell>
        </row>
        <row r="9915">
          <cell r="E9915" t="str">
            <v>BIG BASIN</v>
          </cell>
        </row>
        <row r="9916">
          <cell r="E9916" t="str">
            <v>BIG BASIN</v>
          </cell>
        </row>
        <row r="9917">
          <cell r="E9917" t="e">
            <v>#VALUE!</v>
          </cell>
        </row>
        <row r="9918">
          <cell r="E9918" t="e">
            <v>#VALUE!</v>
          </cell>
        </row>
        <row r="9919">
          <cell r="E9919" t="str">
            <v>PAUL SWEET</v>
          </cell>
        </row>
        <row r="9920">
          <cell r="E9920" t="str">
            <v>PAUL SWEET</v>
          </cell>
        </row>
        <row r="9921">
          <cell r="E9921" t="str">
            <v>PAUL SWEET</v>
          </cell>
        </row>
        <row r="9922">
          <cell r="E9922" t="str">
            <v>VIEJO</v>
          </cell>
        </row>
        <row r="9923">
          <cell r="E9923" t="e">
            <v>#VALUE!</v>
          </cell>
        </row>
        <row r="9924">
          <cell r="E9924" t="str">
            <v>VASONA</v>
          </cell>
        </row>
        <row r="9925">
          <cell r="E9925" t="str">
            <v>VASONA</v>
          </cell>
        </row>
        <row r="9926">
          <cell r="E9926" t="str">
            <v>VASONA</v>
          </cell>
        </row>
        <row r="9927">
          <cell r="E9927" t="str">
            <v>VASONA</v>
          </cell>
        </row>
        <row r="9928">
          <cell r="E9928" t="str">
            <v>GLENN</v>
          </cell>
        </row>
        <row r="9929">
          <cell r="E9929" t="str">
            <v>SEMITROPIC</v>
          </cell>
        </row>
        <row r="9930">
          <cell r="E9930" t="str">
            <v>SEMITROPIC</v>
          </cell>
        </row>
        <row r="9931">
          <cell r="E9931" t="str">
            <v>BAKERSFIELD</v>
          </cell>
        </row>
        <row r="9932">
          <cell r="E9932" t="str">
            <v>BAKERSFIELD</v>
          </cell>
        </row>
        <row r="9933">
          <cell r="E9933" t="str">
            <v>BAKERSFIELD</v>
          </cell>
        </row>
        <row r="9934">
          <cell r="E9934" t="str">
            <v>BAKERSFIELD</v>
          </cell>
        </row>
        <row r="9935">
          <cell r="E9935" t="str">
            <v>BAKERSFIELD</v>
          </cell>
        </row>
        <row r="9936">
          <cell r="E9936" t="str">
            <v>BAKERSFIELD</v>
          </cell>
        </row>
        <row r="9937">
          <cell r="E9937" t="str">
            <v>BAKERSFIELD</v>
          </cell>
        </row>
        <row r="9938">
          <cell r="E9938" t="str">
            <v>BAKERSFIELD</v>
          </cell>
        </row>
        <row r="9939">
          <cell r="E9939" t="str">
            <v>FRUITVALE</v>
          </cell>
        </row>
        <row r="9940">
          <cell r="E9940" t="str">
            <v>FRUITVALE</v>
          </cell>
        </row>
        <row r="9941">
          <cell r="E9941" t="str">
            <v>FRUITVALE</v>
          </cell>
        </row>
        <row r="9942">
          <cell r="E9942" t="str">
            <v>FRUITVALE</v>
          </cell>
        </row>
        <row r="9943">
          <cell r="E9943" t="str">
            <v>FRUITVALE</v>
          </cell>
        </row>
        <row r="9944">
          <cell r="E9944" t="str">
            <v>FAIRVIEW</v>
          </cell>
        </row>
        <row r="9945">
          <cell r="E9945" t="str">
            <v>CAPAY</v>
          </cell>
        </row>
        <row r="9946">
          <cell r="E9946" t="str">
            <v>FAIRVIEW</v>
          </cell>
        </row>
        <row r="9947">
          <cell r="E9947" t="str">
            <v>WHEELER RIDGE</v>
          </cell>
        </row>
        <row r="9948">
          <cell r="E9948" t="e">
            <v>#VALUE!</v>
          </cell>
        </row>
        <row r="9949">
          <cell r="E9949" t="str">
            <v>FRUITVALE</v>
          </cell>
        </row>
        <row r="9950">
          <cell r="E9950" t="str">
            <v>FRUITVALE</v>
          </cell>
        </row>
        <row r="9951">
          <cell r="E9951" t="str">
            <v>BAKERSFIELD</v>
          </cell>
        </row>
        <row r="9952">
          <cell r="E9952" t="str">
            <v>BAKERSFIELD</v>
          </cell>
        </row>
        <row r="9953">
          <cell r="E9953" t="str">
            <v>WHEELER RIDGE</v>
          </cell>
        </row>
        <row r="9954">
          <cell r="E9954" t="str">
            <v>CAPAY</v>
          </cell>
        </row>
        <row r="9955">
          <cell r="E9955" t="str">
            <v>WHEELER RIDGE</v>
          </cell>
        </row>
        <row r="9956">
          <cell r="E9956" t="str">
            <v>KERN PP DIST</v>
          </cell>
        </row>
        <row r="9957">
          <cell r="E9957" t="e">
            <v>#VALUE!</v>
          </cell>
        </row>
        <row r="9958">
          <cell r="E9958" t="str">
            <v>BAKERSFIELD</v>
          </cell>
        </row>
        <row r="9959">
          <cell r="E9959" t="e">
            <v>#VALUE!</v>
          </cell>
        </row>
        <row r="9960">
          <cell r="E9960" t="str">
            <v>SEMITROPIC</v>
          </cell>
        </row>
        <row r="9961">
          <cell r="E9961" t="str">
            <v>WHEELER RIDGE</v>
          </cell>
        </row>
        <row r="9962">
          <cell r="E9962" t="str">
            <v>BAKERSFIELD</v>
          </cell>
        </row>
        <row r="9963">
          <cell r="E9963" t="str">
            <v>WHEELER RIDGE</v>
          </cell>
        </row>
        <row r="9964">
          <cell r="E9964" t="e">
            <v>#VALUE!</v>
          </cell>
        </row>
        <row r="9965">
          <cell r="E9965" t="str">
            <v>WHEELER RIDGE</v>
          </cell>
        </row>
        <row r="9966">
          <cell r="E9966" t="e">
            <v>#VALUE!</v>
          </cell>
        </row>
        <row r="9967">
          <cell r="E9967" t="str">
            <v>MONTA VISTA</v>
          </cell>
        </row>
        <row r="9968">
          <cell r="E9968" t="str">
            <v>FRUITVALE</v>
          </cell>
        </row>
        <row r="9969">
          <cell r="E9969" t="str">
            <v>GLENN</v>
          </cell>
        </row>
        <row r="9970">
          <cell r="E9970" t="str">
            <v>CAPAY</v>
          </cell>
        </row>
        <row r="9971">
          <cell r="E9971" t="str">
            <v>BAKERSFIELD</v>
          </cell>
        </row>
        <row r="9972">
          <cell r="E9972" t="str">
            <v>WHEELER RIDGE</v>
          </cell>
        </row>
        <row r="9973">
          <cell r="E9973" t="str">
            <v>CAPAY</v>
          </cell>
        </row>
        <row r="9974">
          <cell r="E9974" t="str">
            <v>BAKERSFIELD</v>
          </cell>
        </row>
        <row r="9975">
          <cell r="E9975" t="str">
            <v>WHEELER RIDGE</v>
          </cell>
        </row>
        <row r="9976">
          <cell r="E9976" t="str">
            <v>CAPAY</v>
          </cell>
        </row>
        <row r="9977">
          <cell r="E9977" t="str">
            <v>BAKERSFIELD</v>
          </cell>
        </row>
        <row r="9978">
          <cell r="E9978" t="str">
            <v>WHEELER RIDGE</v>
          </cell>
        </row>
        <row r="9979">
          <cell r="E9979" t="str">
            <v>CAPAY</v>
          </cell>
        </row>
        <row r="9980">
          <cell r="E9980" t="str">
            <v>BAKERSFIELD</v>
          </cell>
        </row>
        <row r="9981">
          <cell r="E9981" t="str">
            <v>WHEELER RIDGE</v>
          </cell>
        </row>
        <row r="9982">
          <cell r="E9982" t="str">
            <v>CAPAY</v>
          </cell>
        </row>
        <row r="9983">
          <cell r="E9983" t="str">
            <v>FRUITVALE</v>
          </cell>
        </row>
        <row r="9984">
          <cell r="E9984" t="str">
            <v>BAKERSFIELD</v>
          </cell>
        </row>
        <row r="9985">
          <cell r="E9985" t="str">
            <v>CAPAY</v>
          </cell>
        </row>
        <row r="9986">
          <cell r="E9986" t="str">
            <v>WHEELER RIDGE</v>
          </cell>
        </row>
        <row r="9987">
          <cell r="E9987" t="str">
            <v>FRUITVALE</v>
          </cell>
        </row>
        <row r="9988">
          <cell r="E9988" t="str">
            <v>BAKERSFIELD</v>
          </cell>
        </row>
        <row r="9989">
          <cell r="E9989" t="str">
            <v>WHEELER RIDGE</v>
          </cell>
        </row>
        <row r="9990">
          <cell r="E9990" t="str">
            <v>FRUITVALE</v>
          </cell>
        </row>
        <row r="9991">
          <cell r="E9991" t="str">
            <v>BAKERSFIELD</v>
          </cell>
        </row>
        <row r="9992">
          <cell r="E9992" t="str">
            <v>VASONA</v>
          </cell>
        </row>
        <row r="9993">
          <cell r="E9993" t="str">
            <v>VASONA</v>
          </cell>
        </row>
        <row r="9994">
          <cell r="E9994" t="str">
            <v>WHEELER RIDGE</v>
          </cell>
        </row>
        <row r="9995">
          <cell r="E9995" t="str">
            <v>SEMITROPIC</v>
          </cell>
        </row>
        <row r="9996">
          <cell r="E9996" t="str">
            <v>FRUITVALE</v>
          </cell>
        </row>
        <row r="9997">
          <cell r="E9997" t="str">
            <v>BAKERSFIELD</v>
          </cell>
        </row>
        <row r="9998">
          <cell r="E9998" t="str">
            <v>SEMITROPIC</v>
          </cell>
        </row>
        <row r="9999">
          <cell r="E9999" t="str">
            <v>FRUITVALE</v>
          </cell>
        </row>
        <row r="10000">
          <cell r="E10000" t="str">
            <v>BAKERSFIELD</v>
          </cell>
        </row>
        <row r="10001">
          <cell r="E10001" t="str">
            <v>BAKERSFIELD</v>
          </cell>
        </row>
        <row r="10002">
          <cell r="E10002" t="str">
            <v>BAKERSFIELD</v>
          </cell>
        </row>
        <row r="10003">
          <cell r="E10003" t="str">
            <v>BAKERSFIELD</v>
          </cell>
        </row>
        <row r="10004">
          <cell r="E10004" t="str">
            <v>BAKERSFIELD</v>
          </cell>
        </row>
        <row r="10005">
          <cell r="E10005" t="str">
            <v>BAKERSFIELD</v>
          </cell>
        </row>
        <row r="10006">
          <cell r="E10006" t="str">
            <v>BAKERSFIELD</v>
          </cell>
        </row>
        <row r="10007">
          <cell r="E10007" t="str">
            <v>BAKERSFIELD</v>
          </cell>
        </row>
        <row r="10008">
          <cell r="E10008" t="str">
            <v>BAKERSFIELD</v>
          </cell>
        </row>
        <row r="10009">
          <cell r="E10009" t="str">
            <v>BAKERSFIELD</v>
          </cell>
        </row>
        <row r="10010">
          <cell r="E10010" t="str">
            <v>BAKERSFIELD</v>
          </cell>
        </row>
        <row r="10011">
          <cell r="E10011" t="str">
            <v>BAKERSFIELD</v>
          </cell>
        </row>
        <row r="10012">
          <cell r="E10012" t="str">
            <v>BAKERSFIELD</v>
          </cell>
        </row>
        <row r="10013">
          <cell r="E10013" t="str">
            <v>BAKERSFIELD</v>
          </cell>
        </row>
        <row r="10014">
          <cell r="E10014" t="str">
            <v>BAKERSFIELD</v>
          </cell>
        </row>
        <row r="10015">
          <cell r="E10015" t="str">
            <v>BAKERSFIELD</v>
          </cell>
        </row>
        <row r="10016">
          <cell r="E10016" t="str">
            <v>BAKERSFIELD</v>
          </cell>
        </row>
        <row r="10017">
          <cell r="E10017" t="str">
            <v>BAKERSFIELD</v>
          </cell>
        </row>
        <row r="10018">
          <cell r="E10018" t="str">
            <v>BAKERSFIELD</v>
          </cell>
        </row>
        <row r="10019">
          <cell r="E10019" t="str">
            <v>BAKERSFIELD</v>
          </cell>
        </row>
        <row r="10020">
          <cell r="E10020" t="str">
            <v>BAKERSFIELD</v>
          </cell>
        </row>
        <row r="10021">
          <cell r="E10021" t="str">
            <v>SEMITROPIC</v>
          </cell>
        </row>
        <row r="10022">
          <cell r="E10022" t="str">
            <v>FRUITVALE</v>
          </cell>
        </row>
        <row r="10023">
          <cell r="E10023" t="str">
            <v>BAKERSFIELD</v>
          </cell>
        </row>
        <row r="10024">
          <cell r="E10024" t="str">
            <v>FRUITVALE</v>
          </cell>
        </row>
        <row r="10025">
          <cell r="E10025" t="str">
            <v>BAKERSFIELD</v>
          </cell>
        </row>
        <row r="10026">
          <cell r="E10026" t="str">
            <v>FRUITVALE</v>
          </cell>
        </row>
        <row r="10027">
          <cell r="E10027" t="str">
            <v>BAKERSFIELD</v>
          </cell>
        </row>
        <row r="10028">
          <cell r="E10028" t="str">
            <v>FRUITVALE</v>
          </cell>
        </row>
        <row r="10029">
          <cell r="E10029" t="str">
            <v>GLENN</v>
          </cell>
        </row>
        <row r="10030">
          <cell r="E10030" t="str">
            <v>CONTRA COSTA</v>
          </cell>
        </row>
        <row r="10031">
          <cell r="E10031" t="str">
            <v>BAKERSFIELD</v>
          </cell>
        </row>
        <row r="10032">
          <cell r="E10032" t="str">
            <v>FRUITVALE</v>
          </cell>
        </row>
        <row r="10033">
          <cell r="E10033" t="str">
            <v>BAKERSFIELD</v>
          </cell>
        </row>
        <row r="10034">
          <cell r="E10034" t="str">
            <v>FRUITVALE</v>
          </cell>
        </row>
        <row r="10035">
          <cell r="E10035" t="str">
            <v>BAKERSFIELD</v>
          </cell>
        </row>
        <row r="10036">
          <cell r="E10036" t="str">
            <v>FRUITVALE</v>
          </cell>
        </row>
        <row r="10037">
          <cell r="E10037" t="str">
            <v>BAKERSFIELD</v>
          </cell>
        </row>
        <row r="10038">
          <cell r="E10038" t="str">
            <v>BAKERSFIELD</v>
          </cell>
        </row>
        <row r="10039">
          <cell r="E10039" t="str">
            <v>BAKERSFIELD</v>
          </cell>
        </row>
        <row r="10040">
          <cell r="E10040" t="str">
            <v>BAKERSFIELD</v>
          </cell>
        </row>
        <row r="10041">
          <cell r="E10041" t="str">
            <v>SEMITROPIC</v>
          </cell>
        </row>
        <row r="10042">
          <cell r="E10042" t="str">
            <v>FRUITVALE</v>
          </cell>
        </row>
        <row r="10043">
          <cell r="E10043" t="str">
            <v>BAKERSFIELD</v>
          </cell>
        </row>
        <row r="10044">
          <cell r="E10044" t="str">
            <v>FRUITVALE</v>
          </cell>
        </row>
        <row r="10045">
          <cell r="E10045" t="str">
            <v>BAKERSFIELD</v>
          </cell>
        </row>
        <row r="10046">
          <cell r="E10046" t="str">
            <v>FRUITVALE</v>
          </cell>
        </row>
        <row r="10047">
          <cell r="E10047" t="str">
            <v>BAKERSFIELD</v>
          </cell>
        </row>
        <row r="10048">
          <cell r="E10048" t="str">
            <v>BAKERSFIELD</v>
          </cell>
        </row>
        <row r="10049">
          <cell r="E10049" t="str">
            <v>BAKERSFIELD</v>
          </cell>
        </row>
        <row r="10050">
          <cell r="E10050" t="str">
            <v>BAKERSFIELD</v>
          </cell>
        </row>
        <row r="10051">
          <cell r="E10051" t="str">
            <v>BAKERSFIELD</v>
          </cell>
        </row>
        <row r="10052">
          <cell r="E10052" t="str">
            <v>KERN PP DIST</v>
          </cell>
        </row>
        <row r="10053">
          <cell r="E10053" t="str">
            <v>KERN PP DIST</v>
          </cell>
        </row>
        <row r="10054">
          <cell r="E10054" t="str">
            <v>KERN PP DIST</v>
          </cell>
        </row>
        <row r="10055">
          <cell r="E10055" t="str">
            <v>KERN PP DIST</v>
          </cell>
        </row>
        <row r="10056">
          <cell r="E10056" t="str">
            <v>KERN PP DIST</v>
          </cell>
        </row>
        <row r="10057">
          <cell r="E10057" t="str">
            <v>KERN PP DIST</v>
          </cell>
        </row>
        <row r="10058">
          <cell r="E10058" t="str">
            <v>KERN PP DIST</v>
          </cell>
        </row>
        <row r="10059">
          <cell r="E10059" t="str">
            <v>KERN PP DIST</v>
          </cell>
        </row>
        <row r="10060">
          <cell r="E10060" t="str">
            <v>BAKERSFIELD</v>
          </cell>
        </row>
        <row r="10061">
          <cell r="E10061" t="str">
            <v>BAKERSFIELD</v>
          </cell>
        </row>
        <row r="10062">
          <cell r="E10062" t="str">
            <v>FRUITVALE</v>
          </cell>
        </row>
        <row r="10063">
          <cell r="E10063" t="str">
            <v>BAKERSFIELD</v>
          </cell>
        </row>
        <row r="10064">
          <cell r="E10064" t="str">
            <v>BAKERSFIELD</v>
          </cell>
        </row>
        <row r="10065">
          <cell r="E10065" t="str">
            <v>BAKERSFIELD</v>
          </cell>
        </row>
        <row r="10066">
          <cell r="E10066" t="str">
            <v>BAKERSFIELD</v>
          </cell>
        </row>
        <row r="10067">
          <cell r="E10067" t="str">
            <v>BAKERSFIELD</v>
          </cell>
        </row>
        <row r="10068">
          <cell r="E10068" t="str">
            <v>BAKERSFIELD</v>
          </cell>
        </row>
        <row r="10069">
          <cell r="E10069" t="str">
            <v>BAKERSFIELD</v>
          </cell>
        </row>
        <row r="10070">
          <cell r="E10070" t="str">
            <v>BAKERSFIELD</v>
          </cell>
        </row>
        <row r="10071">
          <cell r="E10071" t="str">
            <v>FRUITVALE</v>
          </cell>
        </row>
        <row r="10072">
          <cell r="E10072" t="str">
            <v>BAKERSFIELD</v>
          </cell>
        </row>
        <row r="10073">
          <cell r="E10073" t="str">
            <v>BAKERSFIELD</v>
          </cell>
        </row>
        <row r="10074">
          <cell r="E10074" t="str">
            <v>BAKERSFIELD</v>
          </cell>
        </row>
        <row r="10075">
          <cell r="E10075" t="str">
            <v>BAKERSFIELD</v>
          </cell>
        </row>
        <row r="10076">
          <cell r="E10076" t="str">
            <v>BAKERSFIELD</v>
          </cell>
        </row>
        <row r="10077">
          <cell r="E10077" t="str">
            <v>BAKERSFIELD</v>
          </cell>
        </row>
        <row r="10078">
          <cell r="E10078" t="str">
            <v>BAKERSFIELD</v>
          </cell>
        </row>
        <row r="10079">
          <cell r="E10079" t="str">
            <v>BAKERSFIELD</v>
          </cell>
        </row>
        <row r="10080">
          <cell r="E10080" t="str">
            <v>BAKERSFIELD</v>
          </cell>
        </row>
        <row r="10081">
          <cell r="E10081" t="str">
            <v>KERN PP DIST</v>
          </cell>
        </row>
        <row r="10082">
          <cell r="E10082" t="str">
            <v>BAKERSFIELD</v>
          </cell>
        </row>
        <row r="10083">
          <cell r="E10083" t="str">
            <v>FAIRVIEW</v>
          </cell>
        </row>
        <row r="10084">
          <cell r="E10084" t="str">
            <v>BAKERSFIELD</v>
          </cell>
        </row>
        <row r="10085">
          <cell r="E10085" t="str">
            <v>BAKERSFIELD</v>
          </cell>
        </row>
        <row r="10086">
          <cell r="E10086" t="str">
            <v>KERN PP DIST</v>
          </cell>
        </row>
        <row r="10087">
          <cell r="E10087" t="str">
            <v>KERN PP DIST</v>
          </cell>
        </row>
        <row r="10088">
          <cell r="E10088" t="str">
            <v>FRUITVALE</v>
          </cell>
        </row>
        <row r="10089">
          <cell r="E10089" t="str">
            <v>SEMITROPIC</v>
          </cell>
        </row>
        <row r="10090">
          <cell r="E10090" t="str">
            <v>FRUITVALE</v>
          </cell>
        </row>
        <row r="10091">
          <cell r="E10091" t="str">
            <v>BAKERSFIELD</v>
          </cell>
        </row>
        <row r="10092">
          <cell r="E10092" t="str">
            <v>BAKERSFIELD</v>
          </cell>
        </row>
        <row r="10093">
          <cell r="E10093" t="str">
            <v>BAKERSFIELD</v>
          </cell>
        </row>
        <row r="10094">
          <cell r="E10094" t="str">
            <v>BAKERSFIELD</v>
          </cell>
        </row>
        <row r="10095">
          <cell r="E10095" t="str">
            <v>BAKERSFIELD</v>
          </cell>
        </row>
        <row r="10096">
          <cell r="E10096" t="str">
            <v>WHEELER RIDGE</v>
          </cell>
        </row>
        <row r="10097">
          <cell r="E10097" t="str">
            <v>KERN PP DIST</v>
          </cell>
        </row>
        <row r="10098">
          <cell r="E10098" t="str">
            <v>BAKERSFIELD</v>
          </cell>
        </row>
        <row r="10099">
          <cell r="E10099" t="str">
            <v>BAKERSFIELD</v>
          </cell>
        </row>
        <row r="10100">
          <cell r="E10100" t="str">
            <v>BAKERSFIELD</v>
          </cell>
        </row>
        <row r="10101">
          <cell r="E10101" t="str">
            <v>BAKERSFIELD</v>
          </cell>
        </row>
        <row r="10102">
          <cell r="E10102" t="str">
            <v>BAKERSFIELD</v>
          </cell>
        </row>
        <row r="10103">
          <cell r="E10103" t="str">
            <v>BAKERSFIELD</v>
          </cell>
        </row>
        <row r="10104">
          <cell r="E10104" t="str">
            <v>CONTRA COSTA</v>
          </cell>
        </row>
        <row r="10105">
          <cell r="E10105" t="str">
            <v>BAKERSFIELD</v>
          </cell>
        </row>
        <row r="10106">
          <cell r="E10106" t="str">
            <v>BAKERSFIELD</v>
          </cell>
        </row>
        <row r="10107">
          <cell r="E10107" t="str">
            <v>CAL WATER</v>
          </cell>
        </row>
        <row r="10108">
          <cell r="E10108" t="str">
            <v>WHEELER RIDGE</v>
          </cell>
        </row>
        <row r="10109">
          <cell r="E10109" t="str">
            <v>FRUITVALE</v>
          </cell>
        </row>
        <row r="10110">
          <cell r="E10110" t="str">
            <v>FRUITVALE</v>
          </cell>
        </row>
        <row r="10111">
          <cell r="E10111" t="str">
            <v>FRUITVALE</v>
          </cell>
        </row>
        <row r="10112">
          <cell r="E10112" t="str">
            <v>CAPAY</v>
          </cell>
        </row>
        <row r="10113">
          <cell r="E10113" t="str">
            <v>CAPAY</v>
          </cell>
        </row>
        <row r="10114">
          <cell r="E10114" t="str">
            <v>CAPAY</v>
          </cell>
        </row>
        <row r="10115">
          <cell r="E10115" t="str">
            <v>CAPAY</v>
          </cell>
        </row>
        <row r="10116">
          <cell r="E10116" t="str">
            <v>CAPAY</v>
          </cell>
        </row>
        <row r="10117">
          <cell r="E10117" t="str">
            <v>ANITA</v>
          </cell>
        </row>
        <row r="10118">
          <cell r="E10118" t="str">
            <v>ANITA</v>
          </cell>
        </row>
        <row r="10119">
          <cell r="E10119" t="str">
            <v>ANITA</v>
          </cell>
        </row>
        <row r="10120">
          <cell r="E10120" t="str">
            <v>ANITA</v>
          </cell>
        </row>
        <row r="10121">
          <cell r="E10121" t="str">
            <v>ANITA</v>
          </cell>
        </row>
        <row r="10122">
          <cell r="E10122" t="str">
            <v>ANITA</v>
          </cell>
        </row>
        <row r="10123">
          <cell r="E10123" t="str">
            <v>CONTRA COSTA</v>
          </cell>
        </row>
        <row r="10124">
          <cell r="E10124" t="str">
            <v>WILLOWS A</v>
          </cell>
        </row>
        <row r="10125">
          <cell r="E10125" t="str">
            <v>GRAND ISLAND</v>
          </cell>
        </row>
        <row r="10126">
          <cell r="E10126" t="str">
            <v>KERN PP DIST</v>
          </cell>
        </row>
        <row r="10127">
          <cell r="E10127" t="str">
            <v>KERN PP DIST</v>
          </cell>
        </row>
        <row r="10128">
          <cell r="E10128" t="str">
            <v>KERN PP DIST</v>
          </cell>
        </row>
        <row r="10129">
          <cell r="E10129" t="str">
            <v>KERN PP DIST</v>
          </cell>
        </row>
        <row r="10130">
          <cell r="E10130" t="str">
            <v>KERN PP DIST</v>
          </cell>
        </row>
        <row r="10131">
          <cell r="E10131" t="str">
            <v>KERN PP DIST</v>
          </cell>
        </row>
        <row r="10132">
          <cell r="E10132" t="str">
            <v>KERN PP DIST</v>
          </cell>
        </row>
        <row r="10133">
          <cell r="E10133" t="str">
            <v>KERN PP DIST</v>
          </cell>
        </row>
        <row r="10134">
          <cell r="E10134" t="str">
            <v>KERN PP DIST</v>
          </cell>
        </row>
        <row r="10135">
          <cell r="E10135" t="str">
            <v>KERN PP DIST</v>
          </cell>
        </row>
        <row r="10136">
          <cell r="E10136" t="str">
            <v>KERN PP DIST</v>
          </cell>
        </row>
        <row r="10137">
          <cell r="E10137" t="str">
            <v>KERN PP DIST</v>
          </cell>
        </row>
        <row r="10138">
          <cell r="E10138" t="str">
            <v>KERN PP DIST</v>
          </cell>
        </row>
        <row r="10139">
          <cell r="E10139" t="str">
            <v>KERN PP DIST</v>
          </cell>
        </row>
        <row r="10140">
          <cell r="E10140" t="str">
            <v>CADET</v>
          </cell>
        </row>
        <row r="10141">
          <cell r="E10141" t="str">
            <v>CADET</v>
          </cell>
        </row>
        <row r="10142">
          <cell r="E10142" t="str">
            <v>CADET</v>
          </cell>
        </row>
        <row r="10143">
          <cell r="E10143" t="str">
            <v>CADET</v>
          </cell>
        </row>
        <row r="10144">
          <cell r="E10144" t="str">
            <v>CADET</v>
          </cell>
        </row>
        <row r="10145">
          <cell r="E10145" t="str">
            <v>CADET</v>
          </cell>
        </row>
        <row r="10146">
          <cell r="E10146" t="str">
            <v>KERN PP DIST</v>
          </cell>
        </row>
        <row r="10147">
          <cell r="E10147" t="str">
            <v>CAPAY</v>
          </cell>
        </row>
        <row r="10148">
          <cell r="E10148" t="str">
            <v>COLUMBUS</v>
          </cell>
        </row>
        <row r="10149">
          <cell r="E10149" t="str">
            <v>COLUMBUS</v>
          </cell>
        </row>
        <row r="10150">
          <cell r="E10150" t="str">
            <v>COLUMBUS</v>
          </cell>
        </row>
        <row r="10151">
          <cell r="E10151" t="str">
            <v>COLUMBUS</v>
          </cell>
        </row>
        <row r="10152">
          <cell r="E10152" t="str">
            <v>MEADOW LANE</v>
          </cell>
        </row>
        <row r="10153">
          <cell r="E10153" t="str">
            <v>MEADOW LANE</v>
          </cell>
        </row>
        <row r="10154">
          <cell r="E10154" t="str">
            <v>WILLOWS A</v>
          </cell>
        </row>
        <row r="10155">
          <cell r="E10155" t="str">
            <v>WILLOWS A</v>
          </cell>
        </row>
        <row r="10156">
          <cell r="E10156" t="str">
            <v>WILLOWS A</v>
          </cell>
        </row>
        <row r="10157">
          <cell r="E10157" t="str">
            <v>STOCKTON A</v>
          </cell>
        </row>
        <row r="10158">
          <cell r="E10158" t="str">
            <v>STOCKTON A</v>
          </cell>
        </row>
        <row r="10159">
          <cell r="E10159" t="str">
            <v>STOCKTON A</v>
          </cell>
        </row>
        <row r="10160">
          <cell r="E10160" t="str">
            <v>STOCKTON A</v>
          </cell>
        </row>
        <row r="10161">
          <cell r="E10161" t="str">
            <v>STOCKTON A</v>
          </cell>
        </row>
        <row r="10162">
          <cell r="E10162" t="str">
            <v>STOCKTON A</v>
          </cell>
        </row>
        <row r="10163">
          <cell r="E10163" t="str">
            <v>STOCKTON A</v>
          </cell>
        </row>
        <row r="10164">
          <cell r="E10164" t="str">
            <v>STOCKTON A</v>
          </cell>
        </row>
        <row r="10165">
          <cell r="E10165" t="str">
            <v>STOCKTON A</v>
          </cell>
        </row>
        <row r="10166">
          <cell r="E10166" t="str">
            <v>STOCKTON A</v>
          </cell>
        </row>
        <row r="10167">
          <cell r="E10167" t="str">
            <v>STOCKTON A</v>
          </cell>
        </row>
        <row r="10168">
          <cell r="E10168" t="str">
            <v>STOCKTON A</v>
          </cell>
        </row>
        <row r="10169">
          <cell r="E10169" t="str">
            <v>STOCKTON A</v>
          </cell>
        </row>
        <row r="10170">
          <cell r="E10170" t="str">
            <v>STOCKTON A</v>
          </cell>
        </row>
        <row r="10171">
          <cell r="E10171" t="str">
            <v>STOCKTON A</v>
          </cell>
        </row>
        <row r="10172">
          <cell r="E10172" t="str">
            <v>STOCKTON A</v>
          </cell>
        </row>
        <row r="10173">
          <cell r="E10173" t="str">
            <v>STOCKTON A</v>
          </cell>
        </row>
        <row r="10174">
          <cell r="E10174" t="str">
            <v>CRUSHER</v>
          </cell>
        </row>
        <row r="10175">
          <cell r="E10175" t="str">
            <v>TRACY</v>
          </cell>
        </row>
        <row r="10176">
          <cell r="E10176" t="str">
            <v>TRACY</v>
          </cell>
        </row>
        <row r="10177">
          <cell r="E10177" t="str">
            <v>WATSONVILLE</v>
          </cell>
        </row>
        <row r="10178">
          <cell r="E10178" t="str">
            <v>METCALF</v>
          </cell>
        </row>
        <row r="10179">
          <cell r="E10179" t="str">
            <v>OAKLAND C (OAKLAND PP)</v>
          </cell>
        </row>
        <row r="10180">
          <cell r="E10180" t="str">
            <v>OAKLAND C (OAKLAND PP)</v>
          </cell>
        </row>
        <row r="10181">
          <cell r="E10181" t="str">
            <v>OAKLAND C (OAKLAND PP)</v>
          </cell>
        </row>
        <row r="10182">
          <cell r="E10182" t="str">
            <v>OAKLAND C (OAKLAND PP)</v>
          </cell>
        </row>
        <row r="10183">
          <cell r="E10183" t="str">
            <v>OAKLAND C (OAKLAND PP)</v>
          </cell>
        </row>
        <row r="10184">
          <cell r="E10184" t="str">
            <v>OAKLAND C (OAKLAND PP)</v>
          </cell>
        </row>
        <row r="10185">
          <cell r="E10185" t="str">
            <v>OAKLAND C (OAKLAND PP)</v>
          </cell>
        </row>
        <row r="10186">
          <cell r="E10186" t="str">
            <v>OAKLAND C (OAKLAND PP)</v>
          </cell>
        </row>
        <row r="10187">
          <cell r="E10187" t="str">
            <v>OAKLAND C (OAKLAND PP)</v>
          </cell>
        </row>
        <row r="10188">
          <cell r="E10188" t="str">
            <v>METCALF</v>
          </cell>
        </row>
        <row r="10189">
          <cell r="E10189" t="str">
            <v>METCALF</v>
          </cell>
        </row>
        <row r="10190">
          <cell r="E10190" t="str">
            <v>METCALF</v>
          </cell>
        </row>
        <row r="10191">
          <cell r="E10191" t="str">
            <v>METCALF</v>
          </cell>
        </row>
        <row r="10192">
          <cell r="E10192" t="str">
            <v>METCALF</v>
          </cell>
        </row>
        <row r="10193">
          <cell r="E10193" t="str">
            <v>METCALF</v>
          </cell>
        </row>
        <row r="10194">
          <cell r="E10194" t="str">
            <v>METCALF</v>
          </cell>
        </row>
        <row r="10195">
          <cell r="E10195" t="str">
            <v>METCALF</v>
          </cell>
        </row>
        <row r="10196">
          <cell r="E10196" t="str">
            <v>METCALF</v>
          </cell>
        </row>
        <row r="10197">
          <cell r="E10197" t="str">
            <v>METCALF</v>
          </cell>
        </row>
        <row r="10198">
          <cell r="E10198" t="str">
            <v>METCALF</v>
          </cell>
        </row>
        <row r="10199">
          <cell r="E10199" t="str">
            <v>METCALF</v>
          </cell>
        </row>
        <row r="10200">
          <cell r="E10200" t="str">
            <v>METCALF</v>
          </cell>
        </row>
        <row r="10201">
          <cell r="E10201" t="str">
            <v>METCALF</v>
          </cell>
        </row>
        <row r="10202">
          <cell r="E10202" t="str">
            <v>METCALF</v>
          </cell>
        </row>
        <row r="10203">
          <cell r="E10203" t="str">
            <v>METCALF</v>
          </cell>
        </row>
        <row r="10204">
          <cell r="E10204" t="str">
            <v>METCALF</v>
          </cell>
        </row>
        <row r="10205">
          <cell r="E10205" t="str">
            <v>METCALF</v>
          </cell>
        </row>
        <row r="10206">
          <cell r="E10206" t="str">
            <v>METCALF</v>
          </cell>
        </row>
        <row r="10207">
          <cell r="E10207" t="str">
            <v>METCALF</v>
          </cell>
        </row>
        <row r="10208">
          <cell r="E10208" t="str">
            <v>METCALF</v>
          </cell>
        </row>
        <row r="10209">
          <cell r="E10209" t="str">
            <v>METCALF</v>
          </cell>
        </row>
        <row r="10210">
          <cell r="E10210" t="str">
            <v>METCALF</v>
          </cell>
        </row>
        <row r="10211">
          <cell r="E10211" t="str">
            <v>METCALF</v>
          </cell>
        </row>
        <row r="10212">
          <cell r="E10212" t="str">
            <v>METCALF</v>
          </cell>
        </row>
        <row r="10213">
          <cell r="E10213" t="str">
            <v>METCALF</v>
          </cell>
        </row>
        <row r="10214">
          <cell r="E10214" t="str">
            <v>ATLANTIC</v>
          </cell>
        </row>
        <row r="10215">
          <cell r="E10215" t="str">
            <v>ATLANTIC</v>
          </cell>
        </row>
        <row r="10216">
          <cell r="E10216" t="str">
            <v>ATLANTIC</v>
          </cell>
        </row>
        <row r="10217">
          <cell r="E10217" t="str">
            <v>BRIGHTON</v>
          </cell>
        </row>
        <row r="10218">
          <cell r="E10218" t="str">
            <v>BRIGHTON</v>
          </cell>
        </row>
        <row r="10219">
          <cell r="E10219" t="str">
            <v>PLUMAS</v>
          </cell>
        </row>
        <row r="10220">
          <cell r="E10220" t="str">
            <v>PLUMAS</v>
          </cell>
        </row>
        <row r="10221">
          <cell r="E10221" t="str">
            <v>PLUMAS</v>
          </cell>
        </row>
        <row r="10222">
          <cell r="E10222" t="str">
            <v>PLUMAS</v>
          </cell>
        </row>
        <row r="10223">
          <cell r="E10223" t="str">
            <v>PLUMAS</v>
          </cell>
        </row>
        <row r="10224">
          <cell r="E10224" t="str">
            <v>PLUMAS</v>
          </cell>
        </row>
        <row r="10225">
          <cell r="E10225" t="str">
            <v>PLUMAS</v>
          </cell>
        </row>
        <row r="10226">
          <cell r="E10226" t="str">
            <v>PLUMAS</v>
          </cell>
        </row>
        <row r="10227">
          <cell r="E10227" t="str">
            <v>PLUMAS</v>
          </cell>
        </row>
        <row r="10228">
          <cell r="E10228" t="str">
            <v>PLUMAS</v>
          </cell>
        </row>
        <row r="10229">
          <cell r="E10229" t="str">
            <v>ASHLAN AVE</v>
          </cell>
        </row>
        <row r="10230">
          <cell r="E10230" t="str">
            <v>ASHLAN AVE</v>
          </cell>
        </row>
        <row r="10231">
          <cell r="E10231" t="str">
            <v>ASHLAN AVE</v>
          </cell>
        </row>
        <row r="10232">
          <cell r="E10232" t="str">
            <v>ASHLAN AVE</v>
          </cell>
        </row>
        <row r="10233">
          <cell r="E10233" t="str">
            <v>ASHLAN AVE</v>
          </cell>
        </row>
        <row r="10234">
          <cell r="E10234" t="str">
            <v>ASHLAN AVE</v>
          </cell>
        </row>
        <row r="10235">
          <cell r="E10235" t="str">
            <v>ASHLAN AVE</v>
          </cell>
        </row>
        <row r="10236">
          <cell r="E10236" t="str">
            <v>ASHLAN AVE</v>
          </cell>
        </row>
        <row r="10237">
          <cell r="E10237" t="str">
            <v>ASHLAN AVE</v>
          </cell>
        </row>
        <row r="10238">
          <cell r="E10238" t="str">
            <v>ASHLAN AVE</v>
          </cell>
        </row>
        <row r="10239">
          <cell r="E10239" t="str">
            <v>ASHLAN AVE</v>
          </cell>
        </row>
        <row r="10240">
          <cell r="E10240" t="str">
            <v>ASHLAN AVE</v>
          </cell>
        </row>
        <row r="10241">
          <cell r="E10241" t="str">
            <v>ASHLAN AVE</v>
          </cell>
        </row>
        <row r="10242">
          <cell r="E10242" t="str">
            <v>ASHLAN AVE</v>
          </cell>
        </row>
        <row r="10243">
          <cell r="E10243" t="str">
            <v>ASHLAN AVE</v>
          </cell>
        </row>
        <row r="10244">
          <cell r="E10244" t="str">
            <v>ASHLAN AVE</v>
          </cell>
        </row>
        <row r="10245">
          <cell r="E10245" t="str">
            <v>ASHLAN AVE</v>
          </cell>
        </row>
        <row r="10246">
          <cell r="E10246" t="str">
            <v>ASHLAN AVE</v>
          </cell>
        </row>
        <row r="10247">
          <cell r="E10247" t="str">
            <v>ASHLAN AVE</v>
          </cell>
        </row>
        <row r="10248">
          <cell r="E10248" t="str">
            <v>ASHLAN AVE</v>
          </cell>
        </row>
        <row r="10249">
          <cell r="E10249" t="str">
            <v>ASHLAN AVE</v>
          </cell>
        </row>
        <row r="10250">
          <cell r="E10250" t="str">
            <v>ASHLAN AVE</v>
          </cell>
        </row>
        <row r="10251">
          <cell r="E10251" t="str">
            <v>ASHLAN AVE</v>
          </cell>
        </row>
        <row r="10252">
          <cell r="E10252" t="str">
            <v>ASHLAN AVE</v>
          </cell>
        </row>
        <row r="10253">
          <cell r="E10253" t="str">
            <v>ASHLAN AVE</v>
          </cell>
        </row>
        <row r="10254">
          <cell r="E10254" t="str">
            <v>ASHLAN AVE</v>
          </cell>
        </row>
        <row r="10255">
          <cell r="E10255" t="str">
            <v>ASHLAN AVE</v>
          </cell>
        </row>
        <row r="10256">
          <cell r="E10256" t="str">
            <v>ASHLAN AVE</v>
          </cell>
        </row>
        <row r="10257">
          <cell r="E10257" t="str">
            <v>ASHLAN AVE</v>
          </cell>
        </row>
        <row r="10258">
          <cell r="E10258" t="str">
            <v>ASHLAN AVE</v>
          </cell>
        </row>
        <row r="10259">
          <cell r="E10259" t="str">
            <v>ASHLAN AVE</v>
          </cell>
        </row>
        <row r="10260">
          <cell r="E10260" t="str">
            <v>ASHLAN AVE</v>
          </cell>
        </row>
        <row r="10261">
          <cell r="E10261" t="str">
            <v>ASHLAN AVE</v>
          </cell>
        </row>
        <row r="10262">
          <cell r="E10262" t="str">
            <v>ASHLAN AVE</v>
          </cell>
        </row>
        <row r="10263">
          <cell r="E10263" t="str">
            <v>ASHLAN AVE</v>
          </cell>
        </row>
        <row r="10264">
          <cell r="E10264" t="str">
            <v>ASHLAN AVE</v>
          </cell>
        </row>
        <row r="10265">
          <cell r="E10265" t="str">
            <v>ASHLAN AVE</v>
          </cell>
        </row>
        <row r="10266">
          <cell r="E10266" t="str">
            <v>ASHLAN AVE</v>
          </cell>
        </row>
        <row r="10267">
          <cell r="E10267" t="str">
            <v>ASHLAN AVE</v>
          </cell>
        </row>
        <row r="10268">
          <cell r="E10268" t="str">
            <v>ASHLAN AVE</v>
          </cell>
        </row>
        <row r="10269">
          <cell r="E10269" t="str">
            <v>ASHLAN AVE</v>
          </cell>
        </row>
        <row r="10270">
          <cell r="E10270" t="str">
            <v>ASHLAN AVE</v>
          </cell>
        </row>
        <row r="10271">
          <cell r="E10271" t="str">
            <v>ASHLAN AVE</v>
          </cell>
        </row>
        <row r="10272">
          <cell r="E10272" t="str">
            <v>ASHLAN AVE</v>
          </cell>
        </row>
        <row r="10273">
          <cell r="E10273" t="str">
            <v>ASHLAN AVE</v>
          </cell>
        </row>
        <row r="10274">
          <cell r="E10274" t="str">
            <v>ASHLAN AVE</v>
          </cell>
        </row>
        <row r="10275">
          <cell r="E10275" t="str">
            <v>ASHLAN AVE</v>
          </cell>
        </row>
        <row r="10276">
          <cell r="E10276" t="str">
            <v>ASHLAN AVE</v>
          </cell>
        </row>
        <row r="10277">
          <cell r="E10277" t="str">
            <v>ASHLAN AVE</v>
          </cell>
        </row>
        <row r="10278">
          <cell r="E10278" t="str">
            <v>ASHLAN AVE</v>
          </cell>
        </row>
        <row r="10279">
          <cell r="E10279" t="str">
            <v>ASHLAN AVE</v>
          </cell>
        </row>
        <row r="10280">
          <cell r="E10280" t="str">
            <v>ASHLAN AVE</v>
          </cell>
        </row>
        <row r="10281">
          <cell r="E10281" t="str">
            <v>ASHLAN AVE</v>
          </cell>
        </row>
        <row r="10282">
          <cell r="E10282" t="str">
            <v>ASHLAN AVE</v>
          </cell>
        </row>
        <row r="10283">
          <cell r="E10283" t="str">
            <v>ASHLAN AVE</v>
          </cell>
        </row>
        <row r="10284">
          <cell r="E10284" t="str">
            <v>ASHLAN AVE</v>
          </cell>
        </row>
        <row r="10285">
          <cell r="E10285" t="str">
            <v>ASHLAN AVE</v>
          </cell>
        </row>
        <row r="10286">
          <cell r="E10286" t="str">
            <v>ASHLAN AVE</v>
          </cell>
        </row>
        <row r="10287">
          <cell r="E10287" t="str">
            <v>ASHLAN AVE</v>
          </cell>
        </row>
        <row r="10288">
          <cell r="E10288" t="str">
            <v>ASHLAN AVE</v>
          </cell>
        </row>
        <row r="10289">
          <cell r="E10289" t="str">
            <v>ASHLAN AVE</v>
          </cell>
        </row>
        <row r="10290">
          <cell r="E10290" t="str">
            <v>ASHLAN AVE</v>
          </cell>
        </row>
        <row r="10291">
          <cell r="E10291" t="str">
            <v>ASHLAN AVE</v>
          </cell>
        </row>
        <row r="10292">
          <cell r="E10292" t="str">
            <v>ASHLAN AVE</v>
          </cell>
        </row>
        <row r="10293">
          <cell r="E10293" t="str">
            <v>ASHLAN AVE</v>
          </cell>
        </row>
        <row r="10294">
          <cell r="E10294" t="str">
            <v>ASHLAN AVE</v>
          </cell>
        </row>
        <row r="10295">
          <cell r="E10295" t="str">
            <v>ASHLAN AVE</v>
          </cell>
        </row>
        <row r="10296">
          <cell r="E10296" t="str">
            <v>ASHLAN AVE</v>
          </cell>
        </row>
        <row r="10297">
          <cell r="E10297" t="str">
            <v>ASHLAN AVE</v>
          </cell>
        </row>
        <row r="10298">
          <cell r="E10298" t="str">
            <v>ASHLAN AVE</v>
          </cell>
        </row>
        <row r="10299">
          <cell r="E10299" t="str">
            <v>ASHLAN AVE</v>
          </cell>
        </row>
        <row r="10300">
          <cell r="E10300" t="str">
            <v>ASHLAN AVE</v>
          </cell>
        </row>
        <row r="10301">
          <cell r="E10301" t="str">
            <v>ASHLAN AVE</v>
          </cell>
        </row>
        <row r="10302">
          <cell r="E10302" t="str">
            <v>ASHLAN AVE</v>
          </cell>
        </row>
        <row r="10303">
          <cell r="E10303" t="str">
            <v>ASHLAN AVE</v>
          </cell>
        </row>
        <row r="10304">
          <cell r="E10304" t="str">
            <v>ASHLAN AVE</v>
          </cell>
        </row>
        <row r="10305">
          <cell r="E10305" t="str">
            <v>ASHLAN AVE</v>
          </cell>
        </row>
        <row r="10306">
          <cell r="E10306" t="str">
            <v>ASHLAN AVE</v>
          </cell>
        </row>
        <row r="10307">
          <cell r="E10307" t="str">
            <v>ASHLAN AVE</v>
          </cell>
        </row>
        <row r="10308">
          <cell r="E10308" t="str">
            <v>ASHLAN AVE</v>
          </cell>
        </row>
        <row r="10309">
          <cell r="E10309" t="str">
            <v>ASHLAN AVE</v>
          </cell>
        </row>
        <row r="10310">
          <cell r="E10310" t="str">
            <v>BARTON</v>
          </cell>
        </row>
        <row r="10311">
          <cell r="E10311" t="str">
            <v>BARTON</v>
          </cell>
        </row>
        <row r="10312">
          <cell r="E10312" t="str">
            <v>BARTON</v>
          </cell>
        </row>
        <row r="10313">
          <cell r="E10313" t="str">
            <v>BARTON</v>
          </cell>
        </row>
        <row r="10314">
          <cell r="E10314" t="str">
            <v>BARTON</v>
          </cell>
        </row>
        <row r="10315">
          <cell r="E10315" t="str">
            <v>BARTON</v>
          </cell>
        </row>
        <row r="10316">
          <cell r="E10316" t="str">
            <v>BARTON</v>
          </cell>
        </row>
        <row r="10317">
          <cell r="E10317" t="str">
            <v>BARTON</v>
          </cell>
        </row>
        <row r="10318">
          <cell r="E10318" t="str">
            <v>BARTON</v>
          </cell>
        </row>
        <row r="10319">
          <cell r="E10319" t="str">
            <v>BARTON</v>
          </cell>
        </row>
        <row r="10320">
          <cell r="E10320" t="str">
            <v>BARTON</v>
          </cell>
        </row>
        <row r="10321">
          <cell r="E10321" t="str">
            <v>BARTON</v>
          </cell>
        </row>
        <row r="10322">
          <cell r="E10322" t="str">
            <v>BARTON</v>
          </cell>
        </row>
        <row r="10323">
          <cell r="E10323" t="str">
            <v>BARTON</v>
          </cell>
        </row>
        <row r="10324">
          <cell r="E10324" t="str">
            <v>BARTON</v>
          </cell>
        </row>
        <row r="10325">
          <cell r="E10325" t="str">
            <v>BARTON</v>
          </cell>
        </row>
        <row r="10326">
          <cell r="E10326" t="str">
            <v>BARTON</v>
          </cell>
        </row>
        <row r="10327">
          <cell r="E10327" t="str">
            <v>BARTON</v>
          </cell>
        </row>
        <row r="10328">
          <cell r="E10328" t="str">
            <v>BARTON</v>
          </cell>
        </row>
        <row r="10329">
          <cell r="E10329" t="str">
            <v>BARTON</v>
          </cell>
        </row>
        <row r="10330">
          <cell r="E10330" t="str">
            <v>BARTON</v>
          </cell>
        </row>
        <row r="10331">
          <cell r="E10331" t="str">
            <v>BARTON</v>
          </cell>
        </row>
        <row r="10332">
          <cell r="E10332" t="str">
            <v>BARTON</v>
          </cell>
        </row>
        <row r="10333">
          <cell r="E10333" t="str">
            <v>BARTON</v>
          </cell>
        </row>
        <row r="10334">
          <cell r="E10334" t="str">
            <v>BARTON</v>
          </cell>
        </row>
        <row r="10335">
          <cell r="E10335" t="str">
            <v>BARTON</v>
          </cell>
        </row>
        <row r="10336">
          <cell r="E10336" t="str">
            <v>BARTON</v>
          </cell>
        </row>
        <row r="10337">
          <cell r="E10337" t="str">
            <v>BARTON</v>
          </cell>
        </row>
        <row r="10338">
          <cell r="E10338" t="str">
            <v>BARTON</v>
          </cell>
        </row>
        <row r="10339">
          <cell r="E10339" t="str">
            <v>BARTON</v>
          </cell>
        </row>
        <row r="10340">
          <cell r="E10340" t="str">
            <v>BARTON</v>
          </cell>
        </row>
        <row r="10341">
          <cell r="E10341" t="str">
            <v>BARTON</v>
          </cell>
        </row>
        <row r="10342">
          <cell r="E10342" t="str">
            <v>BARTON</v>
          </cell>
        </row>
        <row r="10343">
          <cell r="E10343" t="str">
            <v>BARTON</v>
          </cell>
        </row>
        <row r="10344">
          <cell r="E10344" t="str">
            <v>BARTON</v>
          </cell>
        </row>
        <row r="10345">
          <cell r="E10345" t="str">
            <v>BARTON</v>
          </cell>
        </row>
        <row r="10346">
          <cell r="E10346" t="str">
            <v>BARTON</v>
          </cell>
        </row>
        <row r="10347">
          <cell r="E10347" t="str">
            <v>BARTON</v>
          </cell>
        </row>
        <row r="10348">
          <cell r="E10348" t="str">
            <v>BARTON</v>
          </cell>
        </row>
        <row r="10349">
          <cell r="E10349" t="str">
            <v>BARTON</v>
          </cell>
        </row>
        <row r="10350">
          <cell r="E10350" t="str">
            <v>BARTON</v>
          </cell>
        </row>
        <row r="10351">
          <cell r="E10351" t="str">
            <v>BARTON</v>
          </cell>
        </row>
        <row r="10352">
          <cell r="E10352" t="str">
            <v>BARTON</v>
          </cell>
        </row>
        <row r="10353">
          <cell r="E10353" t="str">
            <v>BARTON</v>
          </cell>
        </row>
        <row r="10354">
          <cell r="E10354" t="str">
            <v>BARTON</v>
          </cell>
        </row>
        <row r="10355">
          <cell r="E10355" t="str">
            <v>BARTON</v>
          </cell>
        </row>
        <row r="10356">
          <cell r="E10356" t="str">
            <v>BARTON</v>
          </cell>
        </row>
        <row r="10357">
          <cell r="E10357" t="str">
            <v>BARTON</v>
          </cell>
        </row>
        <row r="10358">
          <cell r="E10358" t="str">
            <v>BARTON</v>
          </cell>
        </row>
        <row r="10359">
          <cell r="E10359" t="str">
            <v>BARTON</v>
          </cell>
        </row>
        <row r="10360">
          <cell r="E10360" t="str">
            <v>BARTON</v>
          </cell>
        </row>
        <row r="10361">
          <cell r="E10361" t="str">
            <v>BARTON</v>
          </cell>
        </row>
        <row r="10362">
          <cell r="E10362" t="str">
            <v>BARTON</v>
          </cell>
        </row>
        <row r="10363">
          <cell r="E10363" t="str">
            <v>BORDEN</v>
          </cell>
        </row>
        <row r="10364">
          <cell r="E10364" t="str">
            <v>BORDEN</v>
          </cell>
        </row>
        <row r="10365">
          <cell r="E10365" t="str">
            <v>BORDEN</v>
          </cell>
        </row>
        <row r="10366">
          <cell r="E10366" t="str">
            <v>BORDEN</v>
          </cell>
        </row>
        <row r="10367">
          <cell r="E10367" t="str">
            <v>BORDEN</v>
          </cell>
        </row>
        <row r="10368">
          <cell r="E10368" t="str">
            <v>BORDEN</v>
          </cell>
        </row>
        <row r="10369">
          <cell r="E10369" t="str">
            <v>BORDEN</v>
          </cell>
        </row>
        <row r="10370">
          <cell r="E10370" t="str">
            <v>BORDEN</v>
          </cell>
        </row>
        <row r="10371">
          <cell r="E10371" t="str">
            <v>BORDEN</v>
          </cell>
        </row>
        <row r="10372">
          <cell r="E10372" t="str">
            <v>BORDEN</v>
          </cell>
        </row>
        <row r="10373">
          <cell r="E10373" t="str">
            <v>BORDEN</v>
          </cell>
        </row>
        <row r="10374">
          <cell r="E10374" t="str">
            <v>BORDEN</v>
          </cell>
        </row>
        <row r="10375">
          <cell r="E10375" t="str">
            <v>BORDEN</v>
          </cell>
        </row>
        <row r="10376">
          <cell r="E10376" t="str">
            <v>BORDEN</v>
          </cell>
        </row>
        <row r="10377">
          <cell r="E10377" t="str">
            <v>BORDEN</v>
          </cell>
        </row>
        <row r="10378">
          <cell r="E10378" t="str">
            <v>BORDEN</v>
          </cell>
        </row>
        <row r="10379">
          <cell r="E10379" t="str">
            <v>BORDEN</v>
          </cell>
        </row>
        <row r="10380">
          <cell r="E10380" t="str">
            <v>BORDEN</v>
          </cell>
        </row>
        <row r="10381">
          <cell r="E10381" t="str">
            <v>BORDEN</v>
          </cell>
        </row>
        <row r="10382">
          <cell r="E10382" t="str">
            <v>BORDEN</v>
          </cell>
        </row>
        <row r="10383">
          <cell r="E10383" t="str">
            <v>BULLARD</v>
          </cell>
        </row>
        <row r="10384">
          <cell r="E10384" t="str">
            <v>BULLARD</v>
          </cell>
        </row>
        <row r="10385">
          <cell r="E10385" t="str">
            <v>BULLARD</v>
          </cell>
        </row>
        <row r="10386">
          <cell r="E10386" t="str">
            <v>BULLARD</v>
          </cell>
        </row>
        <row r="10387">
          <cell r="E10387" t="str">
            <v>BULLARD</v>
          </cell>
        </row>
        <row r="10388">
          <cell r="E10388" t="str">
            <v>BULLARD</v>
          </cell>
        </row>
        <row r="10389">
          <cell r="E10389" t="str">
            <v>BULLARD</v>
          </cell>
        </row>
        <row r="10390">
          <cell r="E10390" t="str">
            <v>BULLARD</v>
          </cell>
        </row>
        <row r="10391">
          <cell r="E10391" t="str">
            <v>BULLARD</v>
          </cell>
        </row>
        <row r="10392">
          <cell r="E10392" t="str">
            <v>BULLARD</v>
          </cell>
        </row>
        <row r="10393">
          <cell r="E10393" t="str">
            <v>BULLARD</v>
          </cell>
        </row>
        <row r="10394">
          <cell r="E10394" t="str">
            <v>BULLARD</v>
          </cell>
        </row>
        <row r="10395">
          <cell r="E10395" t="str">
            <v>BULLARD</v>
          </cell>
        </row>
        <row r="10396">
          <cell r="E10396" t="str">
            <v>BULLARD</v>
          </cell>
        </row>
        <row r="10397">
          <cell r="E10397" t="str">
            <v>BULLARD</v>
          </cell>
        </row>
        <row r="10398">
          <cell r="E10398" t="str">
            <v>BULLARD</v>
          </cell>
        </row>
        <row r="10399">
          <cell r="E10399" t="str">
            <v>BULLARD</v>
          </cell>
        </row>
        <row r="10400">
          <cell r="E10400" t="str">
            <v>BULLARD</v>
          </cell>
        </row>
        <row r="10401">
          <cell r="E10401" t="str">
            <v>BULLARD</v>
          </cell>
        </row>
        <row r="10402">
          <cell r="E10402" t="str">
            <v>BULLARD</v>
          </cell>
        </row>
        <row r="10403">
          <cell r="E10403" t="str">
            <v>BULLARD</v>
          </cell>
        </row>
        <row r="10404">
          <cell r="E10404" t="str">
            <v>BULLARD</v>
          </cell>
        </row>
        <row r="10405">
          <cell r="E10405" t="str">
            <v>BULLARD</v>
          </cell>
        </row>
        <row r="10406">
          <cell r="E10406" t="str">
            <v>BULLARD</v>
          </cell>
        </row>
        <row r="10407">
          <cell r="E10407" t="str">
            <v>BULLARD</v>
          </cell>
        </row>
        <row r="10408">
          <cell r="E10408" t="str">
            <v>BULLARD</v>
          </cell>
        </row>
        <row r="10409">
          <cell r="E10409" t="str">
            <v>BULLARD</v>
          </cell>
        </row>
        <row r="10410">
          <cell r="E10410" t="str">
            <v>BULLARD</v>
          </cell>
        </row>
        <row r="10411">
          <cell r="E10411" t="str">
            <v>BULLARD</v>
          </cell>
        </row>
        <row r="10412">
          <cell r="E10412" t="str">
            <v>BULLARD</v>
          </cell>
        </row>
        <row r="10413">
          <cell r="E10413" t="str">
            <v>BULLARD</v>
          </cell>
        </row>
        <row r="10414">
          <cell r="E10414" t="str">
            <v>BULLARD</v>
          </cell>
        </row>
        <row r="10415">
          <cell r="E10415" t="str">
            <v>BULLARD</v>
          </cell>
        </row>
        <row r="10416">
          <cell r="E10416" t="str">
            <v>BULLARD</v>
          </cell>
        </row>
        <row r="10417">
          <cell r="E10417" t="str">
            <v>BULLARD</v>
          </cell>
        </row>
        <row r="10418">
          <cell r="E10418" t="str">
            <v>BULLARD</v>
          </cell>
        </row>
        <row r="10419">
          <cell r="E10419" t="str">
            <v>BULLARD</v>
          </cell>
        </row>
        <row r="10420">
          <cell r="E10420" t="str">
            <v>BULLARD</v>
          </cell>
        </row>
        <row r="10421">
          <cell r="E10421" t="str">
            <v>BULLARD</v>
          </cell>
        </row>
        <row r="10422">
          <cell r="E10422" t="str">
            <v>BULLARD</v>
          </cell>
        </row>
        <row r="10423">
          <cell r="E10423" t="str">
            <v>BULLARD</v>
          </cell>
        </row>
        <row r="10424">
          <cell r="E10424" t="str">
            <v>BULLARD</v>
          </cell>
        </row>
        <row r="10425">
          <cell r="E10425" t="str">
            <v>BULLARD</v>
          </cell>
        </row>
        <row r="10426">
          <cell r="E10426" t="str">
            <v>BULLARD</v>
          </cell>
        </row>
        <row r="10427">
          <cell r="E10427" t="str">
            <v>BULLARD</v>
          </cell>
        </row>
        <row r="10428">
          <cell r="E10428" t="str">
            <v>BULLARD</v>
          </cell>
        </row>
        <row r="10429">
          <cell r="E10429" t="str">
            <v>BULLARD</v>
          </cell>
        </row>
        <row r="10430">
          <cell r="E10430" t="str">
            <v>BULLARD</v>
          </cell>
        </row>
        <row r="10431">
          <cell r="E10431" t="str">
            <v>BULLARD</v>
          </cell>
        </row>
        <row r="10432">
          <cell r="E10432" t="str">
            <v>BULLARD</v>
          </cell>
        </row>
        <row r="10433">
          <cell r="E10433" t="str">
            <v>BULLARD</v>
          </cell>
        </row>
        <row r="10434">
          <cell r="E10434" t="str">
            <v>BULLARD</v>
          </cell>
        </row>
        <row r="10435">
          <cell r="E10435" t="str">
            <v>BULLARD</v>
          </cell>
        </row>
        <row r="10436">
          <cell r="E10436" t="str">
            <v>BULLARD</v>
          </cell>
        </row>
        <row r="10437">
          <cell r="E10437" t="str">
            <v>BULLARD</v>
          </cell>
        </row>
        <row r="10438">
          <cell r="E10438" t="str">
            <v>BULLARD</v>
          </cell>
        </row>
        <row r="10439">
          <cell r="E10439" t="str">
            <v>FIGARDEN</v>
          </cell>
        </row>
        <row r="10440">
          <cell r="E10440" t="str">
            <v>FIGARDEN</v>
          </cell>
        </row>
        <row r="10441">
          <cell r="E10441" t="str">
            <v>FIGARDEN</v>
          </cell>
        </row>
        <row r="10442">
          <cell r="E10442" t="str">
            <v>FIGARDEN</v>
          </cell>
        </row>
        <row r="10443">
          <cell r="E10443" t="str">
            <v>FIGARDEN</v>
          </cell>
        </row>
        <row r="10444">
          <cell r="E10444" t="str">
            <v>FIGARDEN</v>
          </cell>
        </row>
        <row r="10445">
          <cell r="E10445" t="str">
            <v>FIGARDEN</v>
          </cell>
        </row>
        <row r="10446">
          <cell r="E10446" t="str">
            <v>FIGARDEN</v>
          </cell>
        </row>
        <row r="10447">
          <cell r="E10447" t="str">
            <v>FIGARDEN</v>
          </cell>
        </row>
        <row r="10448">
          <cell r="E10448" t="str">
            <v>FIGARDEN</v>
          </cell>
        </row>
        <row r="10449">
          <cell r="E10449" t="str">
            <v>FIGARDEN</v>
          </cell>
        </row>
        <row r="10450">
          <cell r="E10450" t="str">
            <v>FIGARDEN</v>
          </cell>
        </row>
        <row r="10451">
          <cell r="E10451" t="str">
            <v>FIGARDEN</v>
          </cell>
        </row>
        <row r="10452">
          <cell r="E10452" t="str">
            <v>FIGARDEN</v>
          </cell>
        </row>
        <row r="10453">
          <cell r="E10453" t="str">
            <v>FIGARDEN</v>
          </cell>
        </row>
        <row r="10454">
          <cell r="E10454" t="str">
            <v>FIGARDEN</v>
          </cell>
        </row>
        <row r="10455">
          <cell r="E10455" t="str">
            <v>FIGARDEN</v>
          </cell>
        </row>
        <row r="10456">
          <cell r="E10456" t="str">
            <v>FIGARDEN</v>
          </cell>
        </row>
        <row r="10457">
          <cell r="E10457" t="str">
            <v>FIGARDEN</v>
          </cell>
        </row>
        <row r="10458">
          <cell r="E10458" t="str">
            <v>FIGARDEN</v>
          </cell>
        </row>
        <row r="10459">
          <cell r="E10459" t="str">
            <v>FIGARDEN</v>
          </cell>
        </row>
        <row r="10460">
          <cell r="E10460" t="str">
            <v>FIGARDEN</v>
          </cell>
        </row>
        <row r="10461">
          <cell r="E10461" t="str">
            <v>FIGARDEN</v>
          </cell>
        </row>
        <row r="10462">
          <cell r="E10462" t="str">
            <v>FIGARDEN</v>
          </cell>
        </row>
        <row r="10463">
          <cell r="E10463" t="str">
            <v>FIGARDEN</v>
          </cell>
        </row>
        <row r="10464">
          <cell r="E10464" t="str">
            <v>FIGARDEN</v>
          </cell>
        </row>
        <row r="10465">
          <cell r="E10465" t="str">
            <v>FIGARDEN</v>
          </cell>
        </row>
        <row r="10466">
          <cell r="E10466" t="str">
            <v>FIGARDEN</v>
          </cell>
        </row>
        <row r="10467">
          <cell r="E10467" t="str">
            <v>FIGARDEN</v>
          </cell>
        </row>
        <row r="10468">
          <cell r="E10468" t="str">
            <v>FIGARDEN</v>
          </cell>
        </row>
        <row r="10469">
          <cell r="E10469" t="str">
            <v>FIGARDEN</v>
          </cell>
        </row>
        <row r="10470">
          <cell r="E10470" t="str">
            <v>FIGARDEN</v>
          </cell>
        </row>
        <row r="10471">
          <cell r="E10471" t="str">
            <v>FIGARDEN</v>
          </cell>
        </row>
        <row r="10472">
          <cell r="E10472" t="str">
            <v>FIGARDEN</v>
          </cell>
        </row>
        <row r="10473">
          <cell r="E10473" t="str">
            <v>FIGARDEN</v>
          </cell>
        </row>
        <row r="10474">
          <cell r="E10474" t="str">
            <v>FIGARDEN</v>
          </cell>
        </row>
        <row r="10475">
          <cell r="E10475" t="str">
            <v>FIGARDEN</v>
          </cell>
        </row>
        <row r="10476">
          <cell r="E10476" t="str">
            <v>FIGARDEN</v>
          </cell>
        </row>
        <row r="10477">
          <cell r="E10477" t="str">
            <v>FIGARDEN</v>
          </cell>
        </row>
        <row r="10478">
          <cell r="E10478" t="str">
            <v>FIGARDEN</v>
          </cell>
        </row>
        <row r="10479">
          <cell r="E10479" t="str">
            <v>FIGARDEN</v>
          </cell>
        </row>
        <row r="10480">
          <cell r="E10480" t="str">
            <v>FIGARDEN</v>
          </cell>
        </row>
        <row r="10481">
          <cell r="E10481" t="str">
            <v>FIGARDEN</v>
          </cell>
        </row>
        <row r="10482">
          <cell r="E10482" t="str">
            <v>FIGARDEN</v>
          </cell>
        </row>
        <row r="10483">
          <cell r="E10483" t="str">
            <v>FIGARDEN</v>
          </cell>
        </row>
        <row r="10484">
          <cell r="E10484" t="str">
            <v>FIGARDEN</v>
          </cell>
        </row>
        <row r="10485">
          <cell r="E10485" t="str">
            <v>FIGARDEN</v>
          </cell>
        </row>
        <row r="10486">
          <cell r="E10486" t="str">
            <v>FIGARDEN</v>
          </cell>
        </row>
        <row r="10487">
          <cell r="E10487" t="str">
            <v>FIGARDEN</v>
          </cell>
        </row>
        <row r="10488">
          <cell r="E10488" t="str">
            <v>ALPAUGH</v>
          </cell>
        </row>
        <row r="10489">
          <cell r="E10489" t="str">
            <v>ALPAUGH</v>
          </cell>
        </row>
        <row r="10490">
          <cell r="E10490" t="str">
            <v>ALPAUGH</v>
          </cell>
        </row>
        <row r="10491">
          <cell r="E10491" t="str">
            <v>ALPAUGH</v>
          </cell>
        </row>
        <row r="10492">
          <cell r="E10492" t="str">
            <v>ANGIOLA</v>
          </cell>
        </row>
        <row r="10493">
          <cell r="E10493" t="str">
            <v>AVENAL</v>
          </cell>
        </row>
        <row r="10494">
          <cell r="E10494" t="str">
            <v>AVENAL</v>
          </cell>
        </row>
        <row r="10495">
          <cell r="E10495" t="str">
            <v>CORCORAN</v>
          </cell>
        </row>
        <row r="10496">
          <cell r="E10496" t="str">
            <v>CORCORAN</v>
          </cell>
        </row>
        <row r="10497">
          <cell r="E10497" t="str">
            <v>CORCORAN</v>
          </cell>
        </row>
        <row r="10498">
          <cell r="E10498" t="str">
            <v>CORCORAN</v>
          </cell>
        </row>
        <row r="10499">
          <cell r="E10499" t="str">
            <v>CORCORAN</v>
          </cell>
        </row>
        <row r="10500">
          <cell r="E10500" t="str">
            <v>CORCORAN</v>
          </cell>
        </row>
        <row r="10501">
          <cell r="E10501" t="str">
            <v>CORCORAN</v>
          </cell>
        </row>
        <row r="10502">
          <cell r="E10502" t="str">
            <v>CORCORAN</v>
          </cell>
        </row>
        <row r="10503">
          <cell r="E10503" t="str">
            <v>CORCORAN</v>
          </cell>
        </row>
        <row r="10504">
          <cell r="E10504" t="str">
            <v>CORCORAN</v>
          </cell>
        </row>
        <row r="10505">
          <cell r="E10505" t="str">
            <v>CORCORAN</v>
          </cell>
        </row>
        <row r="10506">
          <cell r="E10506" t="str">
            <v>CORCORAN</v>
          </cell>
        </row>
        <row r="10507">
          <cell r="E10507" t="str">
            <v>CORCORAN</v>
          </cell>
        </row>
        <row r="10508">
          <cell r="E10508" t="str">
            <v>ACTON</v>
          </cell>
        </row>
        <row r="10509">
          <cell r="E10509" t="str">
            <v>ACTON</v>
          </cell>
        </row>
        <row r="10510">
          <cell r="E10510" t="str">
            <v>ACTON</v>
          </cell>
        </row>
        <row r="10511">
          <cell r="E10511" t="str">
            <v>ACTON</v>
          </cell>
        </row>
        <row r="10512">
          <cell r="E10512" t="str">
            <v>BANK OF AMERICA</v>
          </cell>
        </row>
        <row r="10513">
          <cell r="E10513" t="str">
            <v>BANK OF AMERICA</v>
          </cell>
        </row>
        <row r="10514">
          <cell r="E10514" t="str">
            <v>BANK OF AMERICA</v>
          </cell>
        </row>
        <row r="10515">
          <cell r="E10515" t="str">
            <v>BANK OF AMERICA</v>
          </cell>
        </row>
        <row r="10516">
          <cell r="E10516" t="str">
            <v>BANK OF AMERICA</v>
          </cell>
        </row>
        <row r="10517">
          <cell r="E10517" t="str">
            <v>BANK OF AMERICA</v>
          </cell>
        </row>
        <row r="10518">
          <cell r="E10518" t="str">
            <v>BANK OF AMERICA</v>
          </cell>
        </row>
        <row r="10519">
          <cell r="E10519" t="str">
            <v>BANK OF AMERICA</v>
          </cell>
        </row>
        <row r="10520">
          <cell r="E10520" t="str">
            <v>DALY CITY</v>
          </cell>
        </row>
        <row r="10521">
          <cell r="E10521" t="str">
            <v>DALY CITY</v>
          </cell>
        </row>
        <row r="10522">
          <cell r="E10522" t="str">
            <v>DALY CITY</v>
          </cell>
        </row>
        <row r="10523">
          <cell r="E10523" t="str">
            <v>DALY CITY</v>
          </cell>
        </row>
        <row r="10524">
          <cell r="E10524" t="str">
            <v>DALY CITY</v>
          </cell>
        </row>
        <row r="10525">
          <cell r="E10525" t="str">
            <v>DALY CITY</v>
          </cell>
        </row>
        <row r="10526">
          <cell r="E10526" t="str">
            <v>DALY CITY</v>
          </cell>
        </row>
        <row r="10527">
          <cell r="E10527" t="str">
            <v>DALY CITY</v>
          </cell>
        </row>
        <row r="10528">
          <cell r="E10528" t="str">
            <v>DALY CITY</v>
          </cell>
        </row>
        <row r="10529">
          <cell r="E10529" t="str">
            <v>DALY CITY</v>
          </cell>
        </row>
        <row r="10530">
          <cell r="E10530" t="str">
            <v>DALY CITY</v>
          </cell>
        </row>
        <row r="10531">
          <cell r="E10531" t="str">
            <v>DALY CITY</v>
          </cell>
        </row>
        <row r="10532">
          <cell r="E10532" t="str">
            <v>DALY CITY</v>
          </cell>
        </row>
        <row r="10533">
          <cell r="E10533" t="str">
            <v>DALY CITY</v>
          </cell>
        </row>
        <row r="10534">
          <cell r="E10534" t="str">
            <v>DALY CITY</v>
          </cell>
        </row>
        <row r="10535">
          <cell r="E10535" t="str">
            <v>DALY CITY</v>
          </cell>
        </row>
        <row r="10536">
          <cell r="E10536" t="str">
            <v>DALY CITY</v>
          </cell>
        </row>
        <row r="10537">
          <cell r="E10537" t="str">
            <v>DALY CITY</v>
          </cell>
        </row>
        <row r="10538">
          <cell r="E10538" t="str">
            <v>DALY CITY</v>
          </cell>
        </row>
        <row r="10539">
          <cell r="E10539" t="str">
            <v>DALY CITY</v>
          </cell>
        </row>
        <row r="10540">
          <cell r="E10540" t="str">
            <v>DALY CITY</v>
          </cell>
        </row>
        <row r="10541">
          <cell r="E10541" t="str">
            <v>DALY CITY</v>
          </cell>
        </row>
        <row r="10542">
          <cell r="E10542" t="str">
            <v>DALY CITY</v>
          </cell>
        </row>
        <row r="10543">
          <cell r="E10543" t="str">
            <v>DALY CITY</v>
          </cell>
        </row>
        <row r="10544">
          <cell r="E10544" t="str">
            <v>DALY CITY</v>
          </cell>
        </row>
        <row r="10545">
          <cell r="E10545" t="str">
            <v>DALY CITY</v>
          </cell>
        </row>
        <row r="10546">
          <cell r="E10546" t="str">
            <v>DALY CITY</v>
          </cell>
        </row>
        <row r="10547">
          <cell r="E10547" t="str">
            <v>DALY CITY</v>
          </cell>
        </row>
        <row r="10548">
          <cell r="E10548" t="str">
            <v>DALY CITY</v>
          </cell>
        </row>
        <row r="10549">
          <cell r="E10549" t="str">
            <v>DALY CITY</v>
          </cell>
        </row>
        <row r="10550">
          <cell r="E10550" t="str">
            <v>DALY CITY</v>
          </cell>
        </row>
        <row r="10551">
          <cell r="E10551" t="str">
            <v>DALY CITY</v>
          </cell>
        </row>
        <row r="10552">
          <cell r="E10552" t="str">
            <v>DALY CITY</v>
          </cell>
        </row>
        <row r="10553">
          <cell r="E10553" t="str">
            <v>DALY CITY</v>
          </cell>
        </row>
        <row r="10554">
          <cell r="E10554" t="str">
            <v>DALY CITY</v>
          </cell>
        </row>
        <row r="10555">
          <cell r="E10555" t="str">
            <v>DALY CITY</v>
          </cell>
        </row>
        <row r="10556">
          <cell r="E10556" t="str">
            <v>DALY CITY</v>
          </cell>
        </row>
        <row r="10557">
          <cell r="E10557" t="e">
            <v>#VALUE!</v>
          </cell>
        </row>
        <row r="10558">
          <cell r="E10558" t="e">
            <v>#VALUE!</v>
          </cell>
        </row>
        <row r="10559">
          <cell r="E10559" t="e">
            <v>#VALUE!</v>
          </cell>
        </row>
        <row r="10560">
          <cell r="E10560" t="e">
            <v>#VALUE!</v>
          </cell>
        </row>
        <row r="10561">
          <cell r="E10561" t="str">
            <v>LAWNDALE</v>
          </cell>
        </row>
        <row r="10562">
          <cell r="E10562" t="str">
            <v>LAWNDALE</v>
          </cell>
        </row>
        <row r="10563">
          <cell r="E10563" t="str">
            <v>LAWNDALE</v>
          </cell>
        </row>
        <row r="10564">
          <cell r="E10564" t="str">
            <v>LAWNDALE</v>
          </cell>
        </row>
        <row r="10565">
          <cell r="E10565" t="str">
            <v>SAN BRUNO</v>
          </cell>
        </row>
        <row r="10566">
          <cell r="E10566" t="str">
            <v>SAN BRUNO</v>
          </cell>
        </row>
        <row r="10567">
          <cell r="E10567" t="str">
            <v>SAN BRUNO</v>
          </cell>
        </row>
        <row r="10568">
          <cell r="E10568" t="str">
            <v>SAN BRUNO</v>
          </cell>
        </row>
        <row r="10569">
          <cell r="E10569" t="str">
            <v>SAN BRUNO</v>
          </cell>
        </row>
        <row r="10570">
          <cell r="E10570" t="str">
            <v>SAN BRUNO</v>
          </cell>
        </row>
        <row r="10571">
          <cell r="E10571" t="str">
            <v>SAN BRUNO</v>
          </cell>
        </row>
        <row r="10572">
          <cell r="E10572" t="str">
            <v>SAN FRAN H (MARTIN)</v>
          </cell>
        </row>
        <row r="10573">
          <cell r="E10573" t="str">
            <v>SAN FRAN H (MARTIN)</v>
          </cell>
        </row>
        <row r="10574">
          <cell r="E10574" t="str">
            <v>SAN FRAN H (MARTIN)</v>
          </cell>
        </row>
        <row r="10575">
          <cell r="E10575" t="str">
            <v>SAN FRAN H (MARTIN)</v>
          </cell>
        </row>
        <row r="10576">
          <cell r="E10576" t="str">
            <v>SAN FRAN H (MARTIN)</v>
          </cell>
        </row>
        <row r="10577">
          <cell r="E10577" t="str">
            <v>SAN FRAN H (MARTIN)</v>
          </cell>
        </row>
        <row r="10578">
          <cell r="E10578" t="str">
            <v>SAN FRAN H (MARTIN)</v>
          </cell>
        </row>
        <row r="10579">
          <cell r="E10579" t="str">
            <v>SAN FRAN H (MARTIN)</v>
          </cell>
        </row>
        <row r="10580">
          <cell r="E10580" t="str">
            <v>SAN FRAN H (MARTIN)</v>
          </cell>
        </row>
        <row r="10581">
          <cell r="E10581" t="str">
            <v>SAN FRAN H (MARTIN)</v>
          </cell>
        </row>
        <row r="10582">
          <cell r="E10582" t="str">
            <v>SAN FRAN H (MARTIN)</v>
          </cell>
        </row>
        <row r="10583">
          <cell r="E10583" t="str">
            <v>SAN FRAN H (MARTIN)</v>
          </cell>
        </row>
        <row r="10584">
          <cell r="E10584" t="str">
            <v>SAN FRAN H (MARTIN)</v>
          </cell>
        </row>
        <row r="10585">
          <cell r="E10585" t="str">
            <v>SAN FRAN H (MARTIN)</v>
          </cell>
        </row>
        <row r="10586">
          <cell r="E10586" t="str">
            <v>SAN FRAN H (MARTIN)</v>
          </cell>
        </row>
        <row r="10587">
          <cell r="E10587" t="str">
            <v>SAN FRAN H (MARTIN)</v>
          </cell>
        </row>
        <row r="10588">
          <cell r="E10588" t="str">
            <v>SAN FRAN H (MARTIN)</v>
          </cell>
        </row>
        <row r="10589">
          <cell r="E10589" t="str">
            <v>SAN FRAN H (MARTIN)</v>
          </cell>
        </row>
        <row r="10590">
          <cell r="E10590" t="str">
            <v>SAN FRAN H (MARTIN)</v>
          </cell>
        </row>
        <row r="10591">
          <cell r="E10591" t="str">
            <v>SAN FRAN H (MARTIN)</v>
          </cell>
        </row>
        <row r="10592">
          <cell r="E10592" t="str">
            <v>SAN FRAN H (MARTIN)</v>
          </cell>
        </row>
        <row r="10593">
          <cell r="E10593" t="str">
            <v>SAN FRAN H (MARTIN)</v>
          </cell>
        </row>
        <row r="10594">
          <cell r="E10594" t="str">
            <v>SAN FRAN H (MARTIN)</v>
          </cell>
        </row>
        <row r="10595">
          <cell r="E10595" t="str">
            <v>SAN FRAN H (MARTIN)</v>
          </cell>
        </row>
        <row r="10596">
          <cell r="E10596" t="str">
            <v>SAN FRAN H (MARTIN)</v>
          </cell>
        </row>
        <row r="10597">
          <cell r="E10597" t="str">
            <v>SAN FRAN H (MARTIN)</v>
          </cell>
        </row>
        <row r="10598">
          <cell r="E10598" t="str">
            <v>SAN FRAN H (MARTIN)</v>
          </cell>
        </row>
        <row r="10599">
          <cell r="E10599" t="str">
            <v>SAN FRAN H (MARTIN)</v>
          </cell>
        </row>
        <row r="10600">
          <cell r="E10600" t="str">
            <v>SAN FRAN H (MARTIN)</v>
          </cell>
        </row>
        <row r="10601">
          <cell r="E10601" t="str">
            <v>SAN FRAN H (MARTIN)</v>
          </cell>
        </row>
        <row r="10602">
          <cell r="E10602" t="str">
            <v>SAN FRAN H (MARTIN)</v>
          </cell>
        </row>
        <row r="10603">
          <cell r="E10603" t="str">
            <v>SAN FRAN H (MARTIN)</v>
          </cell>
        </row>
        <row r="10604">
          <cell r="E10604" t="str">
            <v>SAN FRAN H (MARTIN)</v>
          </cell>
        </row>
        <row r="10605">
          <cell r="E10605" t="str">
            <v>SAN FRAN H (MARTIN)</v>
          </cell>
        </row>
        <row r="10606">
          <cell r="E10606" t="str">
            <v>SAN FRAN H (MARTIN)</v>
          </cell>
        </row>
        <row r="10607">
          <cell r="E10607" t="str">
            <v>SAN FRAN H (MARTIN)</v>
          </cell>
        </row>
        <row r="10608">
          <cell r="E10608" t="str">
            <v>SAN FRAN H (MARTIN)</v>
          </cell>
        </row>
        <row r="10609">
          <cell r="E10609" t="str">
            <v>SAN FRAN H (MARTIN)</v>
          </cell>
        </row>
        <row r="10610">
          <cell r="E10610" t="str">
            <v>SAN FRAN H (MARTIN)</v>
          </cell>
        </row>
        <row r="10611">
          <cell r="E10611" t="str">
            <v>SAN FRAN H (MARTIN)</v>
          </cell>
        </row>
        <row r="10612">
          <cell r="E10612" t="str">
            <v>SAN FRAN H (MARTIN)</v>
          </cell>
        </row>
        <row r="10613">
          <cell r="E10613" t="str">
            <v>SAN FRAN H (MARTIN)</v>
          </cell>
        </row>
        <row r="10614">
          <cell r="E10614" t="str">
            <v>SAN FRAN H (MARTIN)</v>
          </cell>
        </row>
        <row r="10615">
          <cell r="E10615" t="str">
            <v>SAN FRAN H (MARTIN)</v>
          </cell>
        </row>
        <row r="10616">
          <cell r="E10616" t="str">
            <v>SAN FRAN H (MARTIN)</v>
          </cell>
        </row>
        <row r="10617">
          <cell r="E10617" t="str">
            <v>SAN FRAN H (MARTIN)</v>
          </cell>
        </row>
        <row r="10618">
          <cell r="E10618" t="str">
            <v>SAN FRAN H (MARTIN)</v>
          </cell>
        </row>
        <row r="10619">
          <cell r="E10619" t="str">
            <v>SAN FRAN H (MARTIN)</v>
          </cell>
        </row>
        <row r="10620">
          <cell r="E10620" t="str">
            <v>SAN FRAN H (MARTIN)</v>
          </cell>
        </row>
        <row r="10621">
          <cell r="E10621" t="str">
            <v>SAN FRAN H (MARTIN)</v>
          </cell>
        </row>
        <row r="10622">
          <cell r="E10622" t="str">
            <v>SAN FRAN H (MARTIN)</v>
          </cell>
        </row>
        <row r="10623">
          <cell r="E10623" t="str">
            <v>SAN FRAN H (MARTIN)</v>
          </cell>
        </row>
        <row r="10624">
          <cell r="E10624" t="str">
            <v>SAN FRAN H (MARTIN)</v>
          </cell>
        </row>
        <row r="10625">
          <cell r="E10625" t="str">
            <v>SAN FRAN H (MARTIN)</v>
          </cell>
        </row>
        <row r="10626">
          <cell r="E10626" t="str">
            <v>BAHIA</v>
          </cell>
        </row>
        <row r="10627">
          <cell r="E10627" t="str">
            <v>BAHIA</v>
          </cell>
        </row>
        <row r="10628">
          <cell r="E10628" t="str">
            <v>BAHIA</v>
          </cell>
        </row>
        <row r="10629">
          <cell r="E10629" t="str">
            <v>BAHIA</v>
          </cell>
        </row>
        <row r="10630">
          <cell r="E10630" t="str">
            <v>BAHIA</v>
          </cell>
        </row>
        <row r="10631">
          <cell r="E10631" t="str">
            <v>CLOVERDALE</v>
          </cell>
        </row>
        <row r="10632">
          <cell r="E10632" t="str">
            <v>CLOVERDALE</v>
          </cell>
        </row>
        <row r="10633">
          <cell r="E10633" t="str">
            <v>CLOVERDALE</v>
          </cell>
        </row>
        <row r="10634">
          <cell r="E10634" t="str">
            <v>CORONA</v>
          </cell>
        </row>
        <row r="10635">
          <cell r="E10635" t="str">
            <v>CORONA</v>
          </cell>
        </row>
        <row r="10636">
          <cell r="E10636" t="str">
            <v>FULTON</v>
          </cell>
        </row>
        <row r="10637">
          <cell r="E10637" t="str">
            <v>FULTON</v>
          </cell>
        </row>
        <row r="10638">
          <cell r="E10638" t="str">
            <v>FULTON</v>
          </cell>
        </row>
        <row r="10639">
          <cell r="E10639" t="str">
            <v>FULTON</v>
          </cell>
        </row>
        <row r="10640">
          <cell r="E10640" t="str">
            <v>FULTON</v>
          </cell>
        </row>
        <row r="10641">
          <cell r="E10641" t="str">
            <v>FULTON</v>
          </cell>
        </row>
        <row r="10642">
          <cell r="E10642" t="str">
            <v>FULTON</v>
          </cell>
        </row>
        <row r="10643">
          <cell r="E10643" t="str">
            <v>FULTON</v>
          </cell>
        </row>
        <row r="10644">
          <cell r="E10644" t="str">
            <v>FULTON</v>
          </cell>
        </row>
        <row r="10645">
          <cell r="E10645" t="str">
            <v>FULTON</v>
          </cell>
        </row>
        <row r="10646">
          <cell r="E10646" t="str">
            <v>FULTON</v>
          </cell>
        </row>
        <row r="10647">
          <cell r="E10647" t="str">
            <v>FULTON</v>
          </cell>
        </row>
        <row r="10648">
          <cell r="E10648" t="str">
            <v>FULTON</v>
          </cell>
        </row>
        <row r="10649">
          <cell r="E10649" t="str">
            <v>FULTON</v>
          </cell>
        </row>
        <row r="10650">
          <cell r="E10650" t="str">
            <v>FULTON</v>
          </cell>
        </row>
        <row r="10651">
          <cell r="E10651" t="str">
            <v>FULTON</v>
          </cell>
        </row>
        <row r="10652">
          <cell r="E10652" t="str">
            <v>MIRABEL</v>
          </cell>
        </row>
        <row r="10653">
          <cell r="E10653" t="str">
            <v>MIRABEL</v>
          </cell>
        </row>
        <row r="10654">
          <cell r="E10654" t="str">
            <v>LOS BANOS</v>
          </cell>
        </row>
        <row r="10655">
          <cell r="E10655" t="str">
            <v>LOS BANOS</v>
          </cell>
        </row>
        <row r="10656">
          <cell r="E10656" t="str">
            <v>LOS BANOS</v>
          </cell>
        </row>
        <row r="10657">
          <cell r="E10657" t="str">
            <v>LOS BANOS</v>
          </cell>
        </row>
        <row r="10658">
          <cell r="E10658" t="str">
            <v>LOS BANOS</v>
          </cell>
        </row>
        <row r="10659">
          <cell r="E10659" t="str">
            <v>LOS BANOS</v>
          </cell>
        </row>
        <row r="10660">
          <cell r="E10660" t="str">
            <v>LOS BANOS</v>
          </cell>
        </row>
        <row r="10661">
          <cell r="E10661" t="str">
            <v>LOS BANOS</v>
          </cell>
        </row>
        <row r="10662">
          <cell r="E10662" t="str">
            <v>LOS BANOS</v>
          </cell>
        </row>
        <row r="10663">
          <cell r="E10663" t="str">
            <v>LOS BANOS</v>
          </cell>
        </row>
        <row r="10664">
          <cell r="E10664" t="str">
            <v>LOS BANOS</v>
          </cell>
        </row>
        <row r="10665">
          <cell r="E10665" t="str">
            <v>LOS BANOS</v>
          </cell>
        </row>
        <row r="10666">
          <cell r="E10666" t="str">
            <v>WILSON</v>
          </cell>
        </row>
        <row r="10667">
          <cell r="E10667" t="str">
            <v>WILSON</v>
          </cell>
        </row>
        <row r="10668">
          <cell r="E10668" t="str">
            <v>WILSON</v>
          </cell>
        </row>
        <row r="10669">
          <cell r="E10669" t="str">
            <v>WILSON</v>
          </cell>
        </row>
        <row r="10670">
          <cell r="E10670" t="str">
            <v>ARANA</v>
          </cell>
        </row>
        <row r="10671">
          <cell r="E10671" t="str">
            <v>ARANA</v>
          </cell>
        </row>
        <row r="10672">
          <cell r="E10672" t="str">
            <v>ARANA</v>
          </cell>
        </row>
        <row r="10673">
          <cell r="E10673" t="str">
            <v>ARANA</v>
          </cell>
        </row>
        <row r="10674">
          <cell r="E10674" t="str">
            <v>CAMPHORA</v>
          </cell>
        </row>
        <row r="10675">
          <cell r="E10675" t="str">
            <v>CAMPHORA</v>
          </cell>
        </row>
        <row r="10676">
          <cell r="E10676" t="str">
            <v>CAMPHORA</v>
          </cell>
        </row>
        <row r="10677">
          <cell r="E10677" t="str">
            <v>CAMPHORA</v>
          </cell>
        </row>
        <row r="10678">
          <cell r="E10678" t="str">
            <v>COBURN</v>
          </cell>
        </row>
        <row r="10679">
          <cell r="E10679" t="str">
            <v>COBURN</v>
          </cell>
        </row>
        <row r="10680">
          <cell r="E10680" t="str">
            <v>MIRA VISTA</v>
          </cell>
        </row>
        <row r="10681">
          <cell r="E10681" t="str">
            <v>MIRA VISTA</v>
          </cell>
        </row>
        <row r="10682">
          <cell r="E10682" t="str">
            <v>MIRA VISTA</v>
          </cell>
        </row>
        <row r="10683">
          <cell r="E10683" t="str">
            <v>MIRA VISTA</v>
          </cell>
        </row>
        <row r="10684">
          <cell r="E10684" t="str">
            <v>TEMPLETON</v>
          </cell>
        </row>
        <row r="10685">
          <cell r="E10685" t="str">
            <v>TEMPLETON</v>
          </cell>
        </row>
        <row r="10686">
          <cell r="E10686" t="str">
            <v>SAN MATEO</v>
          </cell>
        </row>
        <row r="10687">
          <cell r="E10687" t="str">
            <v>SAN MATEO</v>
          </cell>
        </row>
        <row r="10688">
          <cell r="E10688" t="str">
            <v>SAN MATEO</v>
          </cell>
        </row>
        <row r="10689">
          <cell r="E10689" t="str">
            <v>SAN MATEO</v>
          </cell>
        </row>
        <row r="10690">
          <cell r="E10690" t="str">
            <v>SAN MATEO</v>
          </cell>
        </row>
        <row r="10691">
          <cell r="E10691" t="str">
            <v>SAN MATEO</v>
          </cell>
        </row>
        <row r="10692">
          <cell r="E10692" t="str">
            <v>SAN MATEO</v>
          </cell>
        </row>
        <row r="10693">
          <cell r="E10693" t="str">
            <v>SAN MATEO</v>
          </cell>
        </row>
        <row r="10694">
          <cell r="E10694" t="str">
            <v>SAN MATEO</v>
          </cell>
        </row>
        <row r="10695">
          <cell r="E10695" t="str">
            <v>SAN MATEO</v>
          </cell>
        </row>
        <row r="10696">
          <cell r="E10696" t="str">
            <v>SRI</v>
          </cell>
        </row>
        <row r="10697">
          <cell r="E10697" t="str">
            <v>SRI</v>
          </cell>
        </row>
        <row r="10698">
          <cell r="E10698" t="str">
            <v>BELLOTA</v>
          </cell>
        </row>
        <row r="10699">
          <cell r="E10699" t="str">
            <v>BELLOTA</v>
          </cell>
        </row>
        <row r="10700">
          <cell r="E10700" t="str">
            <v>BELLOTA</v>
          </cell>
        </row>
        <row r="10701">
          <cell r="E10701" t="str">
            <v>BELLOTA</v>
          </cell>
        </row>
        <row r="10702">
          <cell r="E10702" t="str">
            <v>BELLOTA</v>
          </cell>
        </row>
        <row r="10703">
          <cell r="E10703" t="str">
            <v>CHANNEL</v>
          </cell>
        </row>
        <row r="10704">
          <cell r="E10704" t="str">
            <v>CHANNEL</v>
          </cell>
        </row>
        <row r="10705">
          <cell r="E10705" t="str">
            <v>CHANNEL</v>
          </cell>
        </row>
        <row r="10706">
          <cell r="E10706" t="str">
            <v>CHANNEL</v>
          </cell>
        </row>
        <row r="10707">
          <cell r="E10707" t="str">
            <v>CHANNEL</v>
          </cell>
        </row>
        <row r="10708">
          <cell r="E10708" t="str">
            <v>CHANNEL</v>
          </cell>
        </row>
        <row r="10709">
          <cell r="E10709" t="str">
            <v>CHANNEL</v>
          </cell>
        </row>
        <row r="10710">
          <cell r="E10710" t="str">
            <v>CHANNEL</v>
          </cell>
        </row>
        <row r="10711">
          <cell r="E10711" t="str">
            <v>CHANNEL</v>
          </cell>
        </row>
        <row r="10712">
          <cell r="E10712" t="str">
            <v>CHEROKEE</v>
          </cell>
        </row>
        <row r="10713">
          <cell r="E10713" t="str">
            <v>CHEROKEE</v>
          </cell>
        </row>
        <row r="10714">
          <cell r="E10714" t="str">
            <v>CHEROKEE</v>
          </cell>
        </row>
        <row r="10715">
          <cell r="E10715" t="str">
            <v>CHEROKEE</v>
          </cell>
        </row>
        <row r="10716">
          <cell r="E10716" t="str">
            <v>CHEROKEE</v>
          </cell>
        </row>
        <row r="10717">
          <cell r="E10717" t="str">
            <v>CHEROKEE</v>
          </cell>
        </row>
        <row r="10718">
          <cell r="E10718" t="str">
            <v>CHEROKEE</v>
          </cell>
        </row>
        <row r="10719">
          <cell r="E10719" t="str">
            <v>CHEROKEE</v>
          </cell>
        </row>
        <row r="10720">
          <cell r="E10720" t="str">
            <v>CHEROKEE</v>
          </cell>
        </row>
        <row r="10721">
          <cell r="E10721" t="str">
            <v>CHEROKEE</v>
          </cell>
        </row>
        <row r="10722">
          <cell r="E10722" t="str">
            <v>EAST STOCKTON</v>
          </cell>
        </row>
        <row r="10723">
          <cell r="E10723" t="str">
            <v>EAST STOCKTON</v>
          </cell>
        </row>
        <row r="10724">
          <cell r="E10724" t="str">
            <v>EAST STOCKTON</v>
          </cell>
        </row>
        <row r="10725">
          <cell r="E10725" t="str">
            <v>EAST STOCKTON</v>
          </cell>
        </row>
        <row r="10726">
          <cell r="E10726" t="str">
            <v>EAST STOCKTON</v>
          </cell>
        </row>
        <row r="10727">
          <cell r="E10727" t="str">
            <v>EIGHT MILE</v>
          </cell>
        </row>
        <row r="10728">
          <cell r="E10728" t="str">
            <v>EIGHT MILE</v>
          </cell>
        </row>
        <row r="10729">
          <cell r="E10729" t="str">
            <v>EIGHT MILE</v>
          </cell>
        </row>
        <row r="10730">
          <cell r="E10730" t="str">
            <v>EIGHT MILE</v>
          </cell>
        </row>
        <row r="10731">
          <cell r="E10731" t="str">
            <v>EIGHT MILE</v>
          </cell>
        </row>
        <row r="10732">
          <cell r="E10732" t="str">
            <v>HARDING</v>
          </cell>
        </row>
        <row r="10733">
          <cell r="E10733" t="str">
            <v>HARDING</v>
          </cell>
        </row>
        <row r="10734">
          <cell r="E10734" t="str">
            <v>HARDING</v>
          </cell>
        </row>
        <row r="10735">
          <cell r="E10735" t="str">
            <v>HARDING</v>
          </cell>
        </row>
        <row r="10736">
          <cell r="E10736" t="str">
            <v>HOWLAND RD</v>
          </cell>
        </row>
        <row r="10737">
          <cell r="E10737" t="str">
            <v>HOWLAND RD</v>
          </cell>
        </row>
        <row r="10738">
          <cell r="E10738" t="str">
            <v>HOWLAND RD</v>
          </cell>
        </row>
        <row r="10739">
          <cell r="E10739" t="str">
            <v>HOWLAND RD</v>
          </cell>
        </row>
        <row r="10740">
          <cell r="E10740" t="str">
            <v>MCDONALD ISLAND</v>
          </cell>
        </row>
        <row r="10741">
          <cell r="E10741" t="str">
            <v>MCDONALD ISLAND</v>
          </cell>
        </row>
        <row r="10742">
          <cell r="E10742" t="str">
            <v>MCDONALD ISLAND</v>
          </cell>
        </row>
        <row r="10743">
          <cell r="E10743" t="str">
            <v>MCDONALD ISLAND</v>
          </cell>
        </row>
        <row r="10744">
          <cell r="E10744" t="str">
            <v>MCDONALD ISLAND</v>
          </cell>
        </row>
        <row r="10745">
          <cell r="E10745" t="str">
            <v>METTLER</v>
          </cell>
        </row>
        <row r="10746">
          <cell r="E10746" t="str">
            <v>METTLER</v>
          </cell>
        </row>
        <row r="10747">
          <cell r="E10747" t="str">
            <v>METTLER</v>
          </cell>
        </row>
        <row r="10748">
          <cell r="E10748" t="str">
            <v>METTLER</v>
          </cell>
        </row>
        <row r="10749">
          <cell r="E10749" t="str">
            <v>METTLER</v>
          </cell>
        </row>
        <row r="10750">
          <cell r="E10750" t="str">
            <v>METTLER</v>
          </cell>
        </row>
        <row r="10751">
          <cell r="E10751" t="str">
            <v>METTLER</v>
          </cell>
        </row>
        <row r="10752">
          <cell r="E10752" t="str">
            <v>METTLER</v>
          </cell>
        </row>
        <row r="10753">
          <cell r="E10753" t="str">
            <v>METTLER</v>
          </cell>
        </row>
        <row r="10754">
          <cell r="E10754" t="str">
            <v>MORMON</v>
          </cell>
        </row>
        <row r="10755">
          <cell r="E10755" t="str">
            <v>MORMON</v>
          </cell>
        </row>
        <row r="10756">
          <cell r="E10756" t="str">
            <v>MORMON</v>
          </cell>
        </row>
        <row r="10757">
          <cell r="E10757" t="str">
            <v>STOCKTON ACRES</v>
          </cell>
        </row>
        <row r="10758">
          <cell r="E10758" t="str">
            <v>STOCKTON ACRES</v>
          </cell>
        </row>
        <row r="10759">
          <cell r="E10759" t="str">
            <v>STOCKTON ACRES</v>
          </cell>
        </row>
        <row r="10760">
          <cell r="E10760" t="str">
            <v>STOCKTON ACRES</v>
          </cell>
        </row>
        <row r="10761">
          <cell r="E10761" t="str">
            <v>TABLE MTN</v>
          </cell>
        </row>
        <row r="10762">
          <cell r="E10762" t="str">
            <v>TABLE MTN</v>
          </cell>
        </row>
        <row r="10763">
          <cell r="E10763" t="str">
            <v>TABLE MTN</v>
          </cell>
        </row>
        <row r="10764">
          <cell r="E10764" t="str">
            <v>TABLE MTN</v>
          </cell>
        </row>
        <row r="10765">
          <cell r="E10765" t="str">
            <v>TABLE MTN</v>
          </cell>
        </row>
        <row r="10766">
          <cell r="E10766" t="str">
            <v>TABLE MTN</v>
          </cell>
        </row>
        <row r="10767">
          <cell r="E10767" t="str">
            <v>TABLE MTN</v>
          </cell>
        </row>
        <row r="10768">
          <cell r="E10768" t="str">
            <v>TABLE MTN</v>
          </cell>
        </row>
        <row r="10769">
          <cell r="E10769" t="str">
            <v>TABLE MTN</v>
          </cell>
        </row>
        <row r="10770">
          <cell r="E10770" t="str">
            <v>CARBONA</v>
          </cell>
        </row>
        <row r="10771">
          <cell r="E10771" t="str">
            <v>CARBONA</v>
          </cell>
        </row>
        <row r="10772">
          <cell r="E10772" t="str">
            <v>CARBONA</v>
          </cell>
        </row>
        <row r="10773">
          <cell r="E10773" t="str">
            <v>CARBONA</v>
          </cell>
        </row>
        <row r="10774">
          <cell r="E10774" t="str">
            <v>CARBONA</v>
          </cell>
        </row>
        <row r="10775">
          <cell r="E10775" t="str">
            <v>CARBONA</v>
          </cell>
        </row>
        <row r="10776">
          <cell r="E10776" t="str">
            <v>CARBONA</v>
          </cell>
        </row>
        <row r="10777">
          <cell r="E10777" t="str">
            <v>CARBONA</v>
          </cell>
        </row>
        <row r="10778">
          <cell r="E10778" t="str">
            <v>CARBONA</v>
          </cell>
        </row>
        <row r="10779">
          <cell r="E10779" t="str">
            <v>CARBONA</v>
          </cell>
        </row>
        <row r="10780">
          <cell r="E10780" t="str">
            <v>CARBONA</v>
          </cell>
        </row>
        <row r="10781">
          <cell r="E10781" t="str">
            <v>CARBONA</v>
          </cell>
        </row>
        <row r="10782">
          <cell r="E10782" t="str">
            <v>CARBONA</v>
          </cell>
        </row>
        <row r="10783">
          <cell r="E10783" t="str">
            <v>KELSO</v>
          </cell>
        </row>
        <row r="10784">
          <cell r="E10784" t="str">
            <v>KELSO</v>
          </cell>
        </row>
        <row r="10785">
          <cell r="E10785" t="str">
            <v>KELSO</v>
          </cell>
        </row>
        <row r="10786">
          <cell r="E10786" t="str">
            <v>LAS POSITAS</v>
          </cell>
        </row>
        <row r="10787">
          <cell r="E10787" t="str">
            <v>LAS POSITAS</v>
          </cell>
        </row>
        <row r="10788">
          <cell r="E10788" t="str">
            <v>LAS POSITAS</v>
          </cell>
        </row>
        <row r="10789">
          <cell r="E10789" t="str">
            <v>LAS POSITAS</v>
          </cell>
        </row>
        <row r="10790">
          <cell r="E10790" t="str">
            <v>LAS POSITAS</v>
          </cell>
        </row>
        <row r="10791">
          <cell r="E10791" t="str">
            <v>LAS POSITAS</v>
          </cell>
        </row>
        <row r="10792">
          <cell r="E10792" t="str">
            <v>LAS POSITAS</v>
          </cell>
        </row>
        <row r="10793">
          <cell r="E10793" t="str">
            <v>LAS POSITAS</v>
          </cell>
        </row>
        <row r="10794">
          <cell r="E10794" t="str">
            <v>LAS POSITAS</v>
          </cell>
        </row>
        <row r="10795">
          <cell r="E10795" t="str">
            <v>LAS POSITAS</v>
          </cell>
        </row>
        <row r="10796">
          <cell r="E10796" t="str">
            <v>LAS POSITAS</v>
          </cell>
        </row>
        <row r="10797">
          <cell r="E10797" t="str">
            <v>LAS POSITAS</v>
          </cell>
        </row>
        <row r="10798">
          <cell r="E10798" t="str">
            <v>LAS POSITAS</v>
          </cell>
        </row>
        <row r="10799">
          <cell r="E10799" t="str">
            <v>LAS POSITAS</v>
          </cell>
        </row>
        <row r="10800">
          <cell r="E10800" t="str">
            <v>LAS POSITAS</v>
          </cell>
        </row>
        <row r="10801">
          <cell r="E10801" t="str">
            <v>LAS POSITAS</v>
          </cell>
        </row>
        <row r="10802">
          <cell r="E10802" t="str">
            <v>LAS POSITAS</v>
          </cell>
        </row>
        <row r="10803">
          <cell r="E10803" t="str">
            <v>LAS POSITAS</v>
          </cell>
        </row>
        <row r="10804">
          <cell r="E10804" t="str">
            <v>LAS POSITAS</v>
          </cell>
        </row>
        <row r="10805">
          <cell r="E10805" t="str">
            <v>LAS POSITAS</v>
          </cell>
        </row>
        <row r="10806">
          <cell r="E10806" t="str">
            <v>LAS POSITAS</v>
          </cell>
        </row>
        <row r="10807">
          <cell r="E10807" t="str">
            <v>LAS POSITAS</v>
          </cell>
        </row>
        <row r="10808">
          <cell r="E10808" t="str">
            <v>LAS POSITAS</v>
          </cell>
        </row>
        <row r="10809">
          <cell r="E10809" t="str">
            <v>LAS POSITAS</v>
          </cell>
        </row>
        <row r="10810">
          <cell r="E10810" t="str">
            <v>LAS POSITAS</v>
          </cell>
        </row>
        <row r="10811">
          <cell r="E10811" t="str">
            <v>LAS POSITAS</v>
          </cell>
        </row>
        <row r="10812">
          <cell r="E10812" t="str">
            <v>LAS POSITAS</v>
          </cell>
        </row>
        <row r="10813">
          <cell r="E10813" t="str">
            <v>LAS POSITAS</v>
          </cell>
        </row>
        <row r="10814">
          <cell r="E10814" t="str">
            <v>LAS POSITAS</v>
          </cell>
        </row>
        <row r="10815">
          <cell r="E10815" t="str">
            <v>LAS POSITAS</v>
          </cell>
        </row>
        <row r="10816">
          <cell r="E10816" t="str">
            <v>LAS POSITAS</v>
          </cell>
        </row>
        <row r="10817">
          <cell r="E10817" t="str">
            <v>LAS POSITAS</v>
          </cell>
        </row>
        <row r="10818">
          <cell r="E10818" t="str">
            <v>LAS POSITAS</v>
          </cell>
        </row>
        <row r="10819">
          <cell r="E10819" t="str">
            <v>LAS POSITAS</v>
          </cell>
        </row>
        <row r="10820">
          <cell r="E10820" t="str">
            <v>LAS POSITAS</v>
          </cell>
        </row>
        <row r="10821">
          <cell r="E10821" t="str">
            <v>LAS POSITAS</v>
          </cell>
        </row>
        <row r="10822">
          <cell r="E10822" t="str">
            <v>LAS POSITAS</v>
          </cell>
        </row>
        <row r="10823">
          <cell r="E10823" t="str">
            <v>LAS POSITAS</v>
          </cell>
        </row>
        <row r="10824">
          <cell r="E10824" t="str">
            <v>LAS POSITAS</v>
          </cell>
        </row>
        <row r="10825">
          <cell r="E10825" t="str">
            <v>BATAVIA</v>
          </cell>
        </row>
        <row r="10826">
          <cell r="E10826" t="str">
            <v>BATAVIA</v>
          </cell>
        </row>
        <row r="10827">
          <cell r="E10827" t="str">
            <v>COLUSA</v>
          </cell>
        </row>
        <row r="10828">
          <cell r="E10828" t="str">
            <v>COLUSA</v>
          </cell>
        </row>
        <row r="10829">
          <cell r="E10829" t="str">
            <v>COLUSA</v>
          </cell>
        </row>
        <row r="10830">
          <cell r="E10830" t="str">
            <v>COLUSA</v>
          </cell>
        </row>
        <row r="10831">
          <cell r="E10831" t="str">
            <v>COLUSA</v>
          </cell>
        </row>
        <row r="10832">
          <cell r="E10832" t="str">
            <v>COLUSA</v>
          </cell>
        </row>
        <row r="10833">
          <cell r="E10833" t="str">
            <v>COLUSA</v>
          </cell>
        </row>
        <row r="10834">
          <cell r="E10834" t="str">
            <v>COLUSA</v>
          </cell>
        </row>
        <row r="10835">
          <cell r="E10835" t="str">
            <v>COLUSA</v>
          </cell>
        </row>
        <row r="10836">
          <cell r="E10836" t="str">
            <v>COLUSA</v>
          </cell>
        </row>
        <row r="10837">
          <cell r="E10837" t="str">
            <v>COLUSA</v>
          </cell>
        </row>
        <row r="10838">
          <cell r="E10838" t="str">
            <v>COLUSA</v>
          </cell>
        </row>
        <row r="10839">
          <cell r="E10839" t="str">
            <v>COLUSA</v>
          </cell>
        </row>
        <row r="10840">
          <cell r="E10840" t="str">
            <v>COLUSA</v>
          </cell>
        </row>
        <row r="10841">
          <cell r="E10841" t="str">
            <v>COLUSA</v>
          </cell>
        </row>
        <row r="10842">
          <cell r="E10842" t="str">
            <v>COLUSA</v>
          </cell>
        </row>
        <row r="10843">
          <cell r="E10843" t="str">
            <v>COLUSA</v>
          </cell>
        </row>
        <row r="10844">
          <cell r="E10844" t="str">
            <v>COLUSA</v>
          </cell>
        </row>
        <row r="10845">
          <cell r="E10845" t="str">
            <v>COLUSA</v>
          </cell>
        </row>
        <row r="10846">
          <cell r="E10846" t="str">
            <v>COLUSA</v>
          </cell>
        </row>
        <row r="10847">
          <cell r="E10847" t="str">
            <v>COLUSA</v>
          </cell>
        </row>
        <row r="10848">
          <cell r="E10848" t="str">
            <v>COLUSA</v>
          </cell>
        </row>
        <row r="10849">
          <cell r="E10849" t="str">
            <v>COLUSA</v>
          </cell>
        </row>
        <row r="10850">
          <cell r="E10850" t="str">
            <v>CORTINA</v>
          </cell>
        </row>
        <row r="10851">
          <cell r="E10851" t="str">
            <v>CORTINA</v>
          </cell>
        </row>
        <row r="10852">
          <cell r="E10852" t="str">
            <v>CORTINA</v>
          </cell>
        </row>
        <row r="10853">
          <cell r="E10853" t="str">
            <v>CORTINA</v>
          </cell>
        </row>
        <row r="10854">
          <cell r="E10854" t="str">
            <v>CORTINA</v>
          </cell>
        </row>
        <row r="10855">
          <cell r="E10855" t="str">
            <v>CORTINA</v>
          </cell>
        </row>
        <row r="10856">
          <cell r="E10856" t="str">
            <v>CORTINA</v>
          </cell>
        </row>
        <row r="10857">
          <cell r="E10857" t="str">
            <v>CORTINA</v>
          </cell>
        </row>
        <row r="10858">
          <cell r="E10858" t="str">
            <v>DELEVAN</v>
          </cell>
        </row>
        <row r="10859">
          <cell r="E10859" t="str">
            <v>DELEVAN</v>
          </cell>
        </row>
        <row r="10860">
          <cell r="E10860" t="str">
            <v>GRAND ISLAND</v>
          </cell>
        </row>
        <row r="10861">
          <cell r="E10861" t="str">
            <v>GRAND ISLAND</v>
          </cell>
        </row>
        <row r="10862">
          <cell r="E10862" t="str">
            <v>GRAND ISLAND</v>
          </cell>
        </row>
        <row r="10863">
          <cell r="E10863" t="str">
            <v>GRAND ISLAND</v>
          </cell>
        </row>
        <row r="10864">
          <cell r="E10864" t="str">
            <v>GRAND ISLAND</v>
          </cell>
        </row>
        <row r="10865">
          <cell r="E10865" t="str">
            <v>GRAND ISLAND</v>
          </cell>
        </row>
        <row r="10866">
          <cell r="E10866" t="str">
            <v>JAMESON</v>
          </cell>
        </row>
        <row r="10867">
          <cell r="E10867" t="str">
            <v>JAMESON</v>
          </cell>
        </row>
        <row r="10868">
          <cell r="E10868" t="str">
            <v>JAMESON</v>
          </cell>
        </row>
        <row r="10869">
          <cell r="E10869" t="str">
            <v>JAMESON</v>
          </cell>
        </row>
        <row r="10870">
          <cell r="E10870" t="str">
            <v>JAMESON</v>
          </cell>
        </row>
        <row r="10871">
          <cell r="E10871" t="str">
            <v>JAMESON</v>
          </cell>
        </row>
        <row r="10872">
          <cell r="E10872" t="str">
            <v>JAMESON</v>
          </cell>
        </row>
        <row r="10873">
          <cell r="E10873" t="str">
            <v>JAMESON</v>
          </cell>
        </row>
        <row r="10874">
          <cell r="E10874" t="str">
            <v>JAMESON</v>
          </cell>
        </row>
        <row r="10875">
          <cell r="E10875" t="str">
            <v>JAMESON</v>
          </cell>
        </row>
        <row r="10876">
          <cell r="E10876" t="str">
            <v>JAMESON</v>
          </cell>
        </row>
        <row r="10877">
          <cell r="E10877" t="str">
            <v>JAMESON</v>
          </cell>
        </row>
        <row r="10878">
          <cell r="E10878" t="str">
            <v>JAMESON</v>
          </cell>
        </row>
        <row r="10879">
          <cell r="E10879" t="str">
            <v>JAMESON</v>
          </cell>
        </row>
        <row r="10880">
          <cell r="E10880" t="str">
            <v>JAMESON</v>
          </cell>
        </row>
        <row r="10881">
          <cell r="E10881" t="str">
            <v>JAMESON</v>
          </cell>
        </row>
        <row r="10882">
          <cell r="E10882" t="str">
            <v>JAMESON</v>
          </cell>
        </row>
        <row r="10883">
          <cell r="E10883" t="str">
            <v>JAMESON</v>
          </cell>
        </row>
        <row r="10884">
          <cell r="E10884" t="str">
            <v>JAMESON</v>
          </cell>
        </row>
        <row r="10885">
          <cell r="E10885" t="str">
            <v>JAMESON</v>
          </cell>
        </row>
        <row r="10886">
          <cell r="E10886" t="str">
            <v>JAMESON</v>
          </cell>
        </row>
        <row r="10887">
          <cell r="E10887" t="str">
            <v>JAMESON</v>
          </cell>
        </row>
        <row r="10888">
          <cell r="E10888" t="str">
            <v>BAYWOOD</v>
          </cell>
        </row>
        <row r="10889">
          <cell r="E10889" t="str">
            <v>EEL RIVER</v>
          </cell>
        </row>
        <row r="10890">
          <cell r="E10890" t="str">
            <v>EEL RIVER</v>
          </cell>
        </row>
        <row r="10891">
          <cell r="E10891" t="str">
            <v>EEL RIVER</v>
          </cell>
        </row>
        <row r="10892">
          <cell r="E10892" t="str">
            <v>EEL RIVER</v>
          </cell>
        </row>
        <row r="10893">
          <cell r="E10893" t="str">
            <v>EUREKA A</v>
          </cell>
        </row>
        <row r="10894">
          <cell r="E10894" t="str">
            <v>EUREKA A</v>
          </cell>
        </row>
        <row r="10895">
          <cell r="E10895" t="str">
            <v>EUREKA E</v>
          </cell>
        </row>
        <row r="10896">
          <cell r="E10896" t="str">
            <v>EUREKA E</v>
          </cell>
        </row>
        <row r="10897">
          <cell r="E10897" t="str">
            <v>EUREKA E</v>
          </cell>
        </row>
        <row r="10898">
          <cell r="E10898" t="str">
            <v>EUREKA E</v>
          </cell>
        </row>
        <row r="10899">
          <cell r="E10899" t="str">
            <v>EUREKA E</v>
          </cell>
        </row>
        <row r="10900">
          <cell r="E10900" t="str">
            <v>JUDAH</v>
          </cell>
        </row>
        <row r="10901">
          <cell r="E10901" t="str">
            <v>JUDAH</v>
          </cell>
        </row>
        <row r="10902">
          <cell r="E10902" t="str">
            <v>JUDAH</v>
          </cell>
        </row>
        <row r="10903">
          <cell r="E10903" t="str">
            <v>JUDAH</v>
          </cell>
        </row>
        <row r="10904">
          <cell r="E10904" t="e">
            <v>#VALUE!</v>
          </cell>
        </row>
        <row r="10905">
          <cell r="E10905" t="e">
            <v>#VALUE!</v>
          </cell>
        </row>
        <row r="10906">
          <cell r="E10906" t="e">
            <v>#VALUE!</v>
          </cell>
        </row>
        <row r="10907">
          <cell r="E10907" t="e">
            <v>#VALUE!</v>
          </cell>
        </row>
        <row r="10908">
          <cell r="E10908" t="str">
            <v>NEWARK</v>
          </cell>
        </row>
        <row r="10909">
          <cell r="E10909" t="str">
            <v>NEWARK</v>
          </cell>
        </row>
        <row r="10910">
          <cell r="E10910" t="str">
            <v>NEWARK</v>
          </cell>
        </row>
        <row r="10911">
          <cell r="E10911" t="str">
            <v>NEWARK</v>
          </cell>
        </row>
        <row r="10912">
          <cell r="E10912" t="str">
            <v>NEWARK</v>
          </cell>
        </row>
        <row r="10913">
          <cell r="E10913" t="str">
            <v>OAKLAND C (OAKLAND PP)</v>
          </cell>
        </row>
        <row r="10914">
          <cell r="E10914" t="str">
            <v>OAKLAND C (OAKLAND PP)</v>
          </cell>
        </row>
        <row r="10915">
          <cell r="E10915" t="str">
            <v>OAKLAND C (OAKLAND PP)</v>
          </cell>
        </row>
        <row r="10916">
          <cell r="E10916" t="str">
            <v>OAKLAND C (OAKLAND PP)</v>
          </cell>
        </row>
        <row r="10917">
          <cell r="E10917" t="str">
            <v>OAKLAND C (OAKLAND PP)</v>
          </cell>
        </row>
        <row r="10918">
          <cell r="E10918" t="str">
            <v>OAKLAND C (OAKLAND PP)</v>
          </cell>
        </row>
        <row r="10919">
          <cell r="E10919" t="str">
            <v>OAKLAND C (OAKLAND PP)</v>
          </cell>
        </row>
        <row r="10920">
          <cell r="E10920" t="str">
            <v>OAKLAND C (OAKLAND PP)</v>
          </cell>
        </row>
        <row r="10921">
          <cell r="E10921" t="str">
            <v>OAKLAND C (OAKLAND PP)</v>
          </cell>
        </row>
        <row r="10922">
          <cell r="E10922" t="str">
            <v>OAKLAND C (OAKLAND PP)</v>
          </cell>
        </row>
        <row r="10923">
          <cell r="E10923" t="str">
            <v>OAKLAND C (OAKLAND PP)</v>
          </cell>
        </row>
        <row r="10924">
          <cell r="E10924" t="str">
            <v>OAKLAND C (OAKLAND PP)</v>
          </cell>
        </row>
        <row r="10925">
          <cell r="E10925" t="str">
            <v>OAKLAND C (OAKLAND PP)</v>
          </cell>
        </row>
        <row r="10926">
          <cell r="E10926" t="str">
            <v>OAKLAND C (OAKLAND PP)</v>
          </cell>
        </row>
        <row r="10927">
          <cell r="E10927" t="str">
            <v>MCMULLIN</v>
          </cell>
        </row>
        <row r="10928">
          <cell r="E10928" t="str">
            <v>BELMONT</v>
          </cell>
        </row>
        <row r="10929">
          <cell r="E10929" t="str">
            <v>VACAVILLE</v>
          </cell>
        </row>
        <row r="10930">
          <cell r="E10930" t="str">
            <v>VACAVILLE</v>
          </cell>
        </row>
        <row r="10931">
          <cell r="E10931" t="str">
            <v>VACAVILLE</v>
          </cell>
        </row>
        <row r="10932">
          <cell r="E10932" t="str">
            <v>DIVIDE</v>
          </cell>
        </row>
        <row r="10933">
          <cell r="E10933" t="str">
            <v>SAN RAFAEL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E8" t="str">
            <v>2023-2026</v>
          </cell>
        </row>
      </sheetData>
      <sheetData sheetId="52"/>
      <sheetData sheetId="53"/>
      <sheetData sheetId="54"/>
      <sheetData sheetId="55"/>
      <sheetData sheetId="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ssumptions"/>
      <sheetName val="A-Contents"/>
      <sheetName val="TM_A-Audit_Checklist"/>
      <sheetName val="_TM_O-IRR Profiles"/>
      <sheetName val="_TM_A-Assumptions"/>
      <sheetName val="Output Summary"/>
      <sheetName val="Summary"/>
      <sheetName val="_TM_C-Staff Projections"/>
      <sheetName val="_TM_C-Equip-Software Projection"/>
      <sheetName val="_TM_O-Cost Summary"/>
      <sheetName val="_TM_I-One-Time Cost Summary"/>
      <sheetName val="_TM_Project Setup Costs"/>
      <sheetName val="One Time Investment"/>
      <sheetName val="Target State Run Rate Analysis"/>
      <sheetName val="Staffing--&gt;"/>
      <sheetName val="C-D1-Staff Cost by Level"/>
      <sheetName val="C-D2-Staff Cost by Level"/>
      <sheetName val="C-Staff-Comp Structure"/>
      <sheetName val="C-Staff Deployment Schedule"/>
      <sheetName val="I-Staff Roster"/>
      <sheetName val="Software--&gt;"/>
      <sheetName val="_TM_C-D1-Software Cost Build"/>
      <sheetName val="C-D1-Software Cost Build"/>
      <sheetName val="_TM_C-Real Estate Projections"/>
      <sheetName val="_TM_C-D2-Software Cost Build"/>
      <sheetName val="C-D2-Software Cost Build"/>
      <sheetName val="C-Software Deployment Schedule"/>
      <sheetName val="I-Software Input Datasheet"/>
      <sheetName val="_TM_C-Depreciation Schedule"/>
      <sheetName val="Facilities--&gt;"/>
      <sheetName val="C-Facilities Projections"/>
      <sheetName val="_TM_C-ROI Calculation"/>
      <sheetName val="_TM_I-Assumptions"/>
      <sheetName val="_TM_Cold Weather Wear"/>
      <sheetName val="_TM_Bags &amp; Luggage"/>
      <sheetName val="_TM_US rigs by basin raw data"/>
      <sheetName val="_TM_I-US rigs by basin raw data"/>
      <sheetName val="_TM_I-Accessories_Census"/>
      <sheetName val="_TM_GDPD"/>
      <sheetName val="_TM_I-Staffing"/>
      <sheetName val="I-Occupancy Allocation Estimate"/>
      <sheetName val="Atlanta Day 2 Build Out"/>
      <sheetName val="_TM_I-Staff-Costs"/>
      <sheetName val="_TM_I-Staff Roster"/>
      <sheetName val="_TM_I-Equipment List"/>
      <sheetName val="_TM_I-Equipment &amp; Software Inpu"/>
      <sheetName val="_TM_I-Staffing-Assumptions"/>
      <sheetName val="I-Staffing-Conduent-Outsourced"/>
      <sheetName val="_TM_I-Staffing Cost Schedule"/>
      <sheetName val="_TM_I-Cost Schedule"/>
      <sheetName val="_TM_I-Equip-Software Assumption"/>
      <sheetName val="_TM_I-Cost Assumptions"/>
      <sheetName val="_TM_I-Operating Cost Assumption"/>
      <sheetName val="_TM_I-Vendor Cost Scenario Inpu"/>
      <sheetName val="_TM_TOPP"/>
      <sheetName val="TOPP"/>
      <sheetName val="_TM_TOPP (2)"/>
      <sheetName val="_TM_I-Oilfied Services by Geogr"/>
      <sheetName val="_TM_I-WM-O&amp;G-Capex-Africa"/>
      <sheetName val="_TM_I-Competitor Data"/>
      <sheetName val="_TM_I-M&amp;A-Deals by Shale Play"/>
      <sheetName val="_TM_I-IHS-M&amp;A-RESOURCE TYPE"/>
      <sheetName val="_TM_I-M&amp;A RUSSIA"/>
      <sheetName val="_TM_Sheet24"/>
      <sheetName val="_TM_Sheet1"/>
      <sheetName val="_TM_I-Oil &amp; Gas Pricing Data"/>
      <sheetName val="_TM_I-Subsea Production"/>
      <sheetName val="_TM_I-WM-Cost of Production-SUM"/>
      <sheetName val="_TM_C-Capex by Resource Type"/>
      <sheetName val="_TM_C-Oilfield Services Landsca"/>
      <sheetName val="_TM_C-2011-Herold-O&amp;G-Capex"/>
      <sheetName val="_TM_C-BOE by resource type"/>
      <sheetName val="C-2011-Herold-O&amp;G-Capex"/>
      <sheetName val="_TM_I-Oil &amp; Gas CAPEX Growth"/>
      <sheetName val="_TM_C-Oilfield Segment Growth"/>
      <sheetName val="_TM_C-Staffing Baseline"/>
      <sheetName val="_TM_C-Production Cost-WATER DEP"/>
      <sheetName val="_TM_C-Staff Savings Projections"/>
      <sheetName val="_TM_C-Bags_&amp;_Luggage"/>
      <sheetName val="_TM_C-Rainwear_Wholesale_Demand"/>
      <sheetName val="_TM_C-Dist_Channel_Mapping"/>
      <sheetName val="_TM_C-Rainwear_Demand_Drivers ("/>
      <sheetName val="_TM_C-Rainwear_Annual_Rainfall"/>
      <sheetName val="_TM_C-Rainwear_Demand_Drivers"/>
      <sheetName val="_TM_C-Rainwear_Target_Market_Sh"/>
      <sheetName val="_TM_C-Rainwear_Addressable_Mark"/>
      <sheetName val="_TM_C-Rainwear_DC_Consolidated"/>
      <sheetName val="_TM_C-Average_Temps"/>
      <sheetName val="TM_C-Comparison"/>
      <sheetName val="_TM_C-Sandals_Dist_Channels (2)"/>
      <sheetName val="_TM_C-Consolidated_Summary"/>
      <sheetName val="_TM_C-Appendix (2)"/>
      <sheetName val="TM_O-Total_Savings"/>
      <sheetName val="TM_O-Savings_Comparisons"/>
      <sheetName val="TM_O-Hypothesis_Graphics"/>
      <sheetName val="_TM_O-Savings Opportunity"/>
      <sheetName val="I-Facilities Buildout"/>
      <sheetName val="Equipment--&gt;"/>
      <sheetName val="C-D1-Equipment Cost Build"/>
      <sheetName val="C-D2-Equipment Cost Build"/>
      <sheetName val="C-Depreciation Schedule"/>
      <sheetName val="C-Benefits Calculation"/>
      <sheetName val="O-Cost Summary"/>
      <sheetName val="I-Equipment List"/>
      <sheetName val="A-Appendix"/>
      <sheetName val="I-Initial Data Questionnaire"/>
      <sheetName val="_TM_I-Data Request"/>
      <sheetName val="I-Vendor Expense - Post Teller"/>
      <sheetName val="I-Benefits Estimates"/>
      <sheetName val="I-Data Request"/>
      <sheetName val="_TM_Sheet7"/>
      <sheetName val="I-Equipment Data List"/>
      <sheetName val="A-Information_Sources"/>
      <sheetName val="A-Contacts"/>
      <sheetName val="A-Generic"/>
      <sheetName val="_TM_Sheet2"/>
      <sheetName val="_TM_Sheet37"/>
    </sheetNames>
    <sheetDataSet>
      <sheetData sheetId="0">
        <row r="31">
          <cell r="E31">
            <v>0.05</v>
          </cell>
        </row>
        <row r="34">
          <cell r="E34">
            <v>0.2</v>
          </cell>
        </row>
        <row r="35">
          <cell r="E35">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ow r="10">
          <cell r="E10">
            <v>1000000</v>
          </cell>
        </row>
      </sheetData>
      <sheetData sheetId="115"/>
      <sheetData sheetId="1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REF_Freq"/>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row r="5">
          <cell r="C5" t="str">
            <v>WLDFR</v>
          </cell>
        </row>
      </sheetData>
      <sheetData sheetId="5" refreshError="1"/>
      <sheetData sheetId="6"/>
      <sheetData sheetId="7" refreshError="1"/>
      <sheetData sheetId="8" refreshError="1"/>
      <sheetData sheetId="9">
        <row r="3">
          <cell r="C3" t="str">
            <v>EO_WLDFR_20211123_20211208113116_Baseline_rselite_(add 2020).xlsx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Ignition Frequency"/>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19"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 name="View2" id="{08F36A95-5797-4DE1-8130-86C58196EB8A}">
    <nsvFilter filterId="{188B1BA5-DDD0-4C71-AD87-3DA31AC31597}" ref="AE7:AI8" tableId="3"/>
    <nsvFilter filterId="{C0351391-59B3-47EC-8C33-6AB783325F48}" ref="B7:W19"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s>
</file>

<file path=xl/persons/person.xml><?xml version="1.0" encoding="utf-8"?>
<personList xmlns="http://schemas.microsoft.com/office/spreadsheetml/2018/threadedcomments" xmlns:x="http://schemas.openxmlformats.org/spreadsheetml/2006/main">
  <person displayName="Dsouza, Brian" id="{2836791D-90BD-4D52-B1C9-14A38DF5D445}" userId="S::B3DL@pge.com::93cefcda-e03d-4cd7-bc24-322cbc71ceb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6.506953819444" createdVersion="6" refreshedVersion="6" minRefreshableVersion="3" recordCount="252" xr:uid="{CA81F7FD-9137-49A9-97C3-A5AABB520822}">
  <cacheSource type="worksheet">
    <worksheetSource name="TableRSE"/>
  </cacheSource>
  <cacheFields count="35">
    <cacheField name="Program" numFmtId="0">
      <sharedItems count="9">
        <s v="7.3.4.1 Detailed inspections of distribution electric lines and equipment"/>
        <s v="7.3.4.2 Detailed inspections of transmission electric lines and equipment"/>
        <s v="7.3.4.4 Infrared inspections of distribution electric lines and equipment"/>
        <s v="7.3.4.5 Infrared inspections of transmission electric lines and equipment"/>
        <s v="7.3.4.6.1 Intrusive pole inspections - Distribution"/>
        <s v="7.3.4.11 Patrol inspections of distribution electric lines and equipment"/>
        <s v="7.3.4.12 Patrol inspections of transmission electric lines and equipment"/>
        <s v="7.3.4.15-D Substation inspections"/>
        <s v="7.3.4.15-T Substation inspections"/>
      </sharedItems>
    </cacheField>
    <cacheField name="index" numFmtId="166">
      <sharedItems count="68">
        <s v="HFTD - Distribution - Tier 2 - 1QU CoRE | 1QU LoRE"/>
        <s v="HFTD - Distribution - Tier 2 - 1QU CoRE | 2QU LoRE"/>
        <s v="HFTD - Distribution - Tier 2 - 1QU CoRE | 3QU LoRE"/>
        <s v="HFTD - Distribution - Tier 2 - 1QU CoRE | 4QU LoRE"/>
        <s v="HFTD - Distribution - Tier 2 - 1QU CoRE | 5QU LoRE"/>
        <s v="HFTD - Distribution - Tier 2 - 2QU CoRE | 1QU LoRE"/>
        <s v="HFTD - Distribution - Tier 2 - 2QU CoRE | 2QU LoRE"/>
        <s v="HFTD - Distribution - Tier 2 - 2QU CoRE | 3QU LoRE"/>
        <s v="HFTD - Distribution - Tier 2 - 2QU CoRE | 4QU LoRE"/>
        <s v="HFTD - Distribution - Tier 2 - 2QU CoRE | 5QU LoRE"/>
        <s v="HFTD - Distribution - Tier 2 - 3QU CoRE | 1QU LoRE"/>
        <s v="HFTD - Distribution - Tier 2 - 3QU CoRE | 2QU LoRE"/>
        <s v="HFTD - Distribution - Tier 2 - 3QU CoRE | 3QU LoRE"/>
        <s v="HFTD - Distribution - Tier 2 - 3QU CoRE | 4QU LoRE"/>
        <s v="HFTD - Distribution - Tier 2 - 3QU CoRE | 5QU LoRE"/>
        <s v="HFTD - Distribution - Tier 2 - 4QU CoRE | 1QU LoRE"/>
        <s v="HFTD - Distribution - Tier 2 - 4QU CoRE | 2QU LoRE"/>
        <s v="HFTD - Distribution - Tier 2 - 4QU CoRE | 3QU LoRE"/>
        <s v="HFTD - Distribution - Tier 2 - 4QU CoRE | 4QU LoRE"/>
        <s v="HFTD - Distribution - Tier 2 - 4QU CoRE | 5QU LoRE"/>
        <s v="HFTD - Distribution - Tier 2 - 5QU CoRE | 1QU LoRE"/>
        <s v="HFTD - Distribution - Tier 2 - 5QU CoRE | 2QU LoRE"/>
        <s v="HFTD - Distribution - Tier 2 - 5QU CoRE | 3QU LoRE"/>
        <s v="HFTD - Distribution - Tier 2 - 5QU CoRE | 4QU LoRE"/>
        <s v="HFTD - Distribution - Tier 2 - 5QU CoRE | 5QU LoRE"/>
        <s v="HFTD - Distribution - Tier 3 - 1QU CoRE | 1QU LoRE"/>
        <s v="HFTD - Distribution - Tier 3 - 1QU CoRE | 2QU LoRE"/>
        <s v="HFTD - Distribution - Tier 3 - 1QU CoRE | 3QU LoRE"/>
        <s v="HFTD - Distribution - Tier 3 - 1QU CoRE | 4QU LoRE"/>
        <s v="HFTD - Distribution - Tier 3 - 1QU CoRE | 5QU LoRE"/>
        <s v="HFTD - Distribution - Tier 3 - 2QU CoRE | 1QU LoRE"/>
        <s v="HFTD - Distribution - Tier 3 - 2QU CoRE | 2QU LoRE"/>
        <s v="HFTD - Distribution - Tier 3 - 2QU CoRE | 3QU LoRE"/>
        <s v="HFTD - Distribution - Tier 3 - 2QU CoRE | 4QU LoRE"/>
        <s v="HFTD - Distribution - Tier 3 - 2QU CoRE | 5QU LoRE"/>
        <s v="HFTD - Distribution - Tier 3 - 3QU CoRE | 1QU LoRE"/>
        <s v="HFTD - Distribution - Tier 3 - 3QU CoRE | 2QU LoRE"/>
        <s v="HFTD - Distribution - Tier 3 - 3QU CoRE | 3QU LoRE"/>
        <s v="HFTD - Distribution - Tier 3 - 3QU CoRE | 4QU LoRE"/>
        <s v="HFTD - Distribution - Tier 3 - 3QU CoRE | 5QU LoRE"/>
        <s v="HFTD - Distribution - Tier 3 - 4QU CoRE | 1QU LoRE"/>
        <s v="HFTD - Distribution - Tier 3 - 4QU CoRE | 2QU LoRE"/>
        <s v="HFTD - Distribution - Tier 3 - 4QU CoRE | 3QU LoRE"/>
        <s v="HFTD - Distribution - Tier 3 - 4QU CoRE | 4QU LoRE"/>
        <s v="HFTD - Distribution - Tier 3 - 4QU CoRE | 5QU LoRE"/>
        <s v="HFTD - Distribution - Tier 3 - 5QU CoRE | 1QU LoRE"/>
        <s v="HFTD - Distribution - Tier 3 - 5QU CoRE | 2QU LoRE"/>
        <s v="HFTD - Distribution - Tier 3 - 5QU CoRE | 3QU LoRE"/>
        <s v="HFTD - Distribution - Tier 3 - 5QU CoRE | 4QU LoRE"/>
        <s v="HFTD - Distribution - Tier 3 - 5QU CoRE | 5QU LoRE"/>
        <s v="HFTD - Distribution - Zone 1 - 4QU CoRE | 1QU LoRE"/>
        <s v="HFTD - Distribution - Zone 1 - 5QU CoRE | 1QU LoRE"/>
        <s v="HFTD - Distribution - Zone 1 - 5QU CoRE | 4QU LoRE"/>
        <s v="non-HFTD - Distribution"/>
        <s v="HFTD - Transmission - Tier 2 - 115 kV or Lower"/>
        <s v="HFTD - Transmission - Tier 2 - 230 kV or Higher"/>
        <s v="HFTD - Transmission - Tier 2 - 60/70 kV"/>
        <s v="HFTD - Transmission - Tier 3 - 115 kV or Lower"/>
        <s v="HFTD - Transmission - Tier 3 - 230 kV or Higher"/>
        <s v="HFTD - Transmission - Tier 3 - 60/70 kV"/>
        <s v="HFTD - Transmission - Zone 1 - 115 kV or Lower"/>
        <s v="HFTD - Transmission - Zone 1 - 230 kV or Higher"/>
        <s v="HFTD - Transmission - Zone 1 - 60/70 kV"/>
        <s v="non-HFTD - Transmission - 115 kV or Lower"/>
        <s v="non-HFTD - Transmission - 230 kV or Higher"/>
        <s v="non-HFTD - Transmission - 60/70 kV"/>
        <s v="HFTD - Substation"/>
        <s v="non-HFTD - Substation"/>
      </sharedItems>
    </cacheField>
    <cacheField name="2020 Program Risk Reduction NPV" numFmtId="166">
      <sharedItems containsSemiMixedTypes="0" containsString="0" containsNumber="1" minValue="3.7367005343568137E-7" maxValue="4680.14411400873"/>
    </cacheField>
    <cacheField name="2021 Program Risk Reduction NPV" numFmtId="166">
      <sharedItems containsSemiMixedTypes="0" containsString="0" containsNumber="1" minValue="3.7367005343568137E-7" maxValue="4680.14411400873"/>
    </cacheField>
    <cacheField name="2022 Program Risk Reduction NPV" numFmtId="166">
      <sharedItems containsSemiMixedTypes="0" containsString="0" containsNumber="1" minValue="3.4864787514666911E-7" maxValue="4507.1734052235597"/>
    </cacheField>
    <cacheField name="2023 Program Risk Reduction NPV" numFmtId="166">
      <sharedItems containsSemiMixedTypes="0" containsString="0" containsNumber="1" minValue="3.3745840849205997E-7" maxValue="2294.7610620942219"/>
    </cacheField>
    <cacheField name="2022-2022 Program Freq Reduction NPV" numFmtId="166">
      <sharedItems containsSemiMixedTypes="0" containsString="0" containsNumber="1" minValue="1.5385707583895005E-6" maxValue="81.842256441872507"/>
    </cacheField>
    <cacheField name="2022-2022 Program Freq Risk Reduction NPV" numFmtId="0">
      <sharedItems containsSemiMixedTypes="0" containsString="0" containsNumber="1" minValue="3.4864787514666911E-7" maxValue="4507.1734052235597"/>
    </cacheField>
    <cacheField name="2022-2022 Program Conseq Risk Reduction NPV" numFmtId="164">
      <sharedItems containsSemiMixedTypes="0" containsString="0" containsNumber="1" containsInteger="1" minValue="0" maxValue="0"/>
    </cacheField>
    <cacheField name="2022-2022 Program Risk Reduction NPV" numFmtId="164">
      <sharedItems containsSemiMixedTypes="0" containsString="0" containsNumber="1" minValue="3.4864787514666911E-7" maxValue="4507.1734052235597"/>
    </cacheField>
    <cacheField name="2020 Program RSE" numFmtId="43">
      <sharedItems containsSemiMixedTypes="0" containsString="0" containsNumber="1" minValue="6.9250833486372528E-4" maxValue="4918.7663415182678"/>
    </cacheField>
    <cacheField name="2021 Program RSE" numFmtId="164">
      <sharedItems containsSemiMixedTypes="0" containsString="0" containsNumber="1" minValue="3.9443699165492936E-4" maxValue="10083.459314712058"/>
    </cacheField>
    <cacheField name="2022 Program RSE" numFmtId="164">
      <sharedItems containsSemiMixedTypes="0" containsString="0" containsNumber="1" minValue="4.503175820762495E-4" maxValue="7188.168952227893"/>
    </cacheField>
    <cacheField name="2023 Program RSE" numFmtId="164">
      <sharedItems containsSemiMixedTypes="0" containsString="0" containsNumber="1" minValue="4.6673759651527712E-4" maxValue="7451.5337429516285"/>
    </cacheField>
    <cacheField name="2022-2022 Program RSE" numFmtId="164">
      <sharedItems containsSemiMixedTypes="0" containsString="0" containsNumber="1" minValue="4.503175820762495E-4" maxValue="7188.168952227893"/>
    </cacheField>
    <cacheField name="CapEx USD 2020" numFmtId="164">
      <sharedItems containsSemiMixedTypes="0" containsString="0" containsNumber="1" containsInteger="1" minValue="0" maxValue="0"/>
    </cacheField>
    <cacheField name="CapEx USD 2021" numFmtId="164">
      <sharedItems containsSemiMixedTypes="0" containsString="0" containsNumber="1" containsInteger="1" minValue="0" maxValue="0"/>
    </cacheField>
    <cacheField name="CapEx USD 2022" numFmtId="164">
      <sharedItems containsSemiMixedTypes="0" containsString="0" containsNumber="1" containsInteger="1" minValue="0" maxValue="0"/>
    </cacheField>
    <cacheField name="CapEx USD 2023" numFmtId="164">
      <sharedItems containsSemiMixedTypes="0" containsString="0" containsNumber="1" containsInteger="1" minValue="0" maxValue="0"/>
    </cacheField>
    <cacheField name="PVRR Multiplier" numFmtId="164">
      <sharedItems containsSemiMixedTypes="0" containsString="0" containsNumber="1" containsInteger="1" minValue="0" maxValue="0"/>
    </cacheField>
    <cacheField name="2022-2022 Capital Cost NPV with PVRR" numFmtId="164">
      <sharedItems containsSemiMixedTypes="0" containsString="0" containsNumber="1" containsInteger="1" minValue="0" maxValue="0"/>
    </cacheField>
    <cacheField name="OpEx USD 2020" numFmtId="164">
      <sharedItems containsSemiMixedTypes="0" containsString="0" containsNumber="1" minValue="4.990765719768671" maxValue="45727511.506246723"/>
    </cacheField>
    <cacheField name="OpEx USD 2021" numFmtId="164">
      <sharedItems containsSemiMixedTypes="0" containsString="0" containsNumber="1" minValue="3.7230985444973985" maxValue="43650262.582316115"/>
    </cacheField>
    <cacheField name="OpEx USD 2022" numFmtId="164">
      <sharedItems containsSemiMixedTypes="0" containsString="0" containsNumber="1" minValue="5.2227087242388146" maxValue="45679121.193048082"/>
    </cacheField>
    <cacheField name="OpEx USD 2023" numFmtId="164">
      <sharedItems containsSemiMixedTypes="0" containsString="0" containsNumber="1" minValue="5.2227087242388146" maxValue="62469846.867321014"/>
    </cacheField>
    <cacheField name="2022-2022 Expense Cost NPV" numFmtId="164">
      <sharedItems containsSemiMixedTypes="0" containsString="0" containsNumber="1" minValue="4.8810361908773965" maxValue="42690767.470138393"/>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
  <r>
    <x v="0"/>
    <x v="0"/>
    <n v="426.1429544712326"/>
    <n v="426.1429544712326"/>
    <n v="353.56317311806254"/>
    <n v="180.0107055151081"/>
    <n v="0.4059191207791023"/>
    <n v="353.56317311806254"/>
    <n v="0"/>
    <n v="353.56317311806254"/>
    <n v="1075.4320607618656"/>
    <n v="1126.610220040181"/>
    <n v="1076.0960396532744"/>
    <n v="815.69128041385909"/>
    <n v="1076.0960396532744"/>
    <n v="0"/>
    <n v="0"/>
    <n v="0"/>
    <n v="0"/>
    <n v="0"/>
    <n v="0"/>
    <n v="396252.78994317987"/>
    <n v="378252.34219518624"/>
    <n v="351560.25233418937"/>
    <n v="252662.08146748948"/>
    <n v="328560.98348989658"/>
    <m/>
    <m/>
    <m/>
    <m/>
    <m/>
    <m/>
    <m/>
    <m/>
    <m/>
  </r>
  <r>
    <x v="0"/>
    <x v="1"/>
    <n v="1020.8456802102926"/>
    <n v="1020.8456802102926"/>
    <n v="903.03635560351063"/>
    <n v="459.76690073433286"/>
    <n v="0.8769392056318468"/>
    <n v="903.03635560351063"/>
    <n v="0"/>
    <n v="903.03635560351063"/>
    <n v="1387.3614364053485"/>
    <n v="1453.3838353643725"/>
    <n v="1272.2113556975653"/>
    <n v="964.35116813608295"/>
    <n v="1272.2113556975653"/>
    <n v="0"/>
    <n v="0"/>
    <n v="0"/>
    <n v="0"/>
    <n v="0"/>
    <n v="0"/>
    <n v="735818.11734316498"/>
    <n v="702392.34493368375"/>
    <n v="759503.43955698551"/>
    <n v="545845.89311811503"/>
    <n v="709816.29865138838"/>
    <m/>
    <m/>
    <m/>
    <m/>
    <m/>
    <m/>
    <m/>
    <m/>
    <m/>
  </r>
  <r>
    <x v="0"/>
    <x v="2"/>
    <n v="2819.4050821050614"/>
    <n v="2819.4050821050614"/>
    <n v="2593.7881146303571"/>
    <n v="1320.5883075700551"/>
    <n v="2.5151092027722672"/>
    <n v="2593.7881146303571"/>
    <n v="0"/>
    <n v="2593.7881146303571"/>
    <n v="1253.5759576517935"/>
    <n v="1313.2317112497665"/>
    <n v="1274.0931152428618"/>
    <n v="965.77864101659225"/>
    <n v="1274.0931152428618"/>
    <n v="0"/>
    <n v="0"/>
    <n v="0"/>
    <n v="0"/>
    <n v="0"/>
    <n v="0"/>
    <n v="2249089.9453642913"/>
    <n v="2146921.2614595722"/>
    <n v="2178297.0565110203"/>
    <n v="1565515.6255531444"/>
    <n v="2035791.6415990843"/>
    <m/>
    <m/>
    <m/>
    <m/>
    <m/>
    <m/>
    <m/>
    <m/>
    <m/>
  </r>
  <r>
    <x v="0"/>
    <x v="3"/>
    <n v="4212.6124844863307"/>
    <n v="4212.6124844863307"/>
    <n v="3895.5289753369616"/>
    <n v="1983.3516006515877"/>
    <n v="3.6785855926446809"/>
    <n v="3895.5289753369616"/>
    <n v="0"/>
    <n v="3895.5289753369616"/>
    <n v="1362.4767395896101"/>
    <n v="1427.3149140646378"/>
    <n v="1308.3052761004335"/>
    <n v="991.71262124031489"/>
    <n v="1308.3052761004335"/>
    <n v="0"/>
    <n v="0"/>
    <n v="0"/>
    <n v="0"/>
    <n v="0"/>
    <n v="0"/>
    <n v="3091878.4608060219"/>
    <n v="2951424.6947016465"/>
    <n v="3185965.9054761552"/>
    <n v="2289714.9829010298"/>
    <n v="2977538.2294169674"/>
    <m/>
    <m/>
    <m/>
    <m/>
    <m/>
    <m/>
    <m/>
    <m/>
    <m/>
  </r>
  <r>
    <x v="0"/>
    <x v="4"/>
    <n v="4680.14411400873"/>
    <n v="4680.14411400873"/>
    <n v="4507.1734052235597"/>
    <n v="2294.7610620942219"/>
    <n v="3.9727075676317125"/>
    <n v="4507.1734052235597"/>
    <n v="0"/>
    <n v="4507.1734052235597"/>
    <n v="1347.1870228565119"/>
    <n v="1411.2975832061693"/>
    <n v="1401.6551878109603"/>
    <n v="1062.4729192580273"/>
    <n v="1401.6551878109603"/>
    <n v="0"/>
    <n v="0"/>
    <n v="0"/>
    <n v="0"/>
    <n v="0"/>
    <n v="0"/>
    <n v="3474012.1709940261"/>
    <n v="3316199.3400261011"/>
    <n v="3440700.3844654826"/>
    <n v="2472789.5576165994"/>
    <n v="3215607.8359490489"/>
    <m/>
    <m/>
    <m/>
    <m/>
    <m/>
    <m/>
    <m/>
    <m/>
    <m/>
  </r>
  <r>
    <x v="0"/>
    <x v="5"/>
    <n v="165.72644273518185"/>
    <n v="165.72644273518185"/>
    <n v="164.85929374172116"/>
    <n v="83.935486741420391"/>
    <n v="0.48064594931576682"/>
    <n v="164.85929374172116"/>
    <n v="0"/>
    <n v="164.85929374172116"/>
    <n v="428.80096493064491"/>
    <n v="449.20694396233677"/>
    <n v="423.75190903502198"/>
    <n v="321.20871618524353"/>
    <n v="423.75190903502198"/>
    <n v="0"/>
    <n v="0"/>
    <n v="0"/>
    <n v="0"/>
    <n v="0"/>
    <n v="0"/>
    <n v="386488.03591658606"/>
    <n v="368931.16850187647"/>
    <n v="416279.99908093084"/>
    <n v="299175.37703065289"/>
    <n v="389046.72811301949"/>
    <m/>
    <m/>
    <m/>
    <m/>
    <m/>
    <m/>
    <m/>
    <m/>
    <m/>
  </r>
  <r>
    <x v="0"/>
    <x v="6"/>
    <n v="473.53102396798198"/>
    <n v="473.53102396798198"/>
    <n v="465.63544770507195"/>
    <n v="237.07119610476474"/>
    <n v="1.3471687033336004"/>
    <n v="465.63544770507195"/>
    <n v="0"/>
    <n v="465.63544770507195"/>
    <n v="432.10449469161813"/>
    <n v="452.6676836284787"/>
    <n v="427.0193636999382"/>
    <n v="323.6859143311562"/>
    <n v="427.0193636999382"/>
    <n v="0"/>
    <n v="0"/>
    <n v="0"/>
    <n v="0"/>
    <n v="0"/>
    <n v="0"/>
    <n v="1095871.5537220433"/>
    <n v="1046089.7499292805"/>
    <n v="1166761.9115149253"/>
    <n v="838537.6082280128"/>
    <n v="1090431.693004603"/>
    <m/>
    <m/>
    <m/>
    <m/>
    <m/>
    <m/>
    <m/>
    <m/>
    <m/>
  </r>
  <r>
    <x v="0"/>
    <x v="7"/>
    <n v="921.73528721291655"/>
    <n v="921.73528721291655"/>
    <n v="874.75656629123614"/>
    <n v="445.36943130350789"/>
    <n v="2.3479821955523938"/>
    <n v="874.75656629123614"/>
    <n v="0"/>
    <n v="874.75656629123614"/>
    <n v="450.75991848996188"/>
    <n v="472.21089037973138"/>
    <n v="460.27345739368468"/>
    <n v="348.89327688788569"/>
    <n v="460.27345739368468"/>
    <n v="0"/>
    <n v="0"/>
    <n v="0"/>
    <n v="0"/>
    <n v="0"/>
    <n v="0"/>
    <n v="2044847.4884384444"/>
    <n v="1951956.860782472"/>
    <n v="2033550.9486723342"/>
    <n v="1461488.3566909202"/>
    <n v="1900514.9053012468"/>
    <m/>
    <m/>
    <m/>
    <m/>
    <m/>
    <m/>
    <m/>
    <m/>
    <m/>
  </r>
  <r>
    <x v="0"/>
    <x v="8"/>
    <n v="1029.6600758849377"/>
    <n v="1029.6600758849377"/>
    <n v="910.23994878084068"/>
    <n v="463.43521799050541"/>
    <n v="2.6764149871263605"/>
    <n v="910.23994878084068"/>
    <n v="0"/>
    <n v="910.23994878084068"/>
    <n v="421.9765138985623"/>
    <n v="442.05772779199015"/>
    <n v="420.17088768361896"/>
    <n v="318.4949686276658"/>
    <n v="420.17088768361896"/>
    <n v="0"/>
    <n v="0"/>
    <n v="0"/>
    <n v="0"/>
    <n v="0"/>
    <n v="0"/>
    <n v="2440088.5878033834"/>
    <n v="2329243.4701411743"/>
    <n v="2318001.4935467667"/>
    <n v="1665919.5068717347"/>
    <n v="2166356.5360250156"/>
    <m/>
    <m/>
    <m/>
    <m/>
    <m/>
    <m/>
    <m/>
    <m/>
    <m/>
  </r>
  <r>
    <x v="0"/>
    <x v="9"/>
    <n v="1538.3920948124992"/>
    <n v="1538.3920948124992"/>
    <n v="1414.1373148467819"/>
    <n v="719.98762864362743"/>
    <n v="3.6337210833899891"/>
    <n v="1414.1373148467819"/>
    <n v="0"/>
    <n v="1414.1373148467819"/>
    <n v="488.82212145652863"/>
    <n v="512.08441509964666"/>
    <n v="480.79895245713993"/>
    <n v="364.4520860231666"/>
    <n v="480.79895245713993"/>
    <n v="0"/>
    <n v="0"/>
    <n v="0"/>
    <n v="0"/>
    <n v="0"/>
    <n v="0"/>
    <n v="3147140.9072662229"/>
    <n v="3004176.7518215585"/>
    <n v="3147109.4501208221"/>
    <n v="2261789.3205903922"/>
    <n v="2941223.7851596465"/>
    <m/>
    <m/>
    <m/>
    <m/>
    <m/>
    <m/>
    <m/>
    <m/>
    <m/>
  </r>
  <r>
    <x v="0"/>
    <x v="10"/>
    <n v="203.62450568682144"/>
    <n v="203.62450568682144"/>
    <n v="186.12609717309905"/>
    <n v="94.763030046043639"/>
    <n v="1.2145200133628264"/>
    <n v="186.12609717309905"/>
    <n v="0"/>
    <n v="186.12609717309905"/>
    <n v="191.45841947229488"/>
    <n v="200.56963146274464"/>
    <n v="189.33291199483165"/>
    <n v="143.51630952825437"/>
    <n v="189.33291199483165"/>
    <n v="0"/>
    <n v="0"/>
    <n v="0"/>
    <n v="0"/>
    <n v="0"/>
    <n v="0"/>
    <n v="1063544.2737282549"/>
    <n v="1015230.9908623641"/>
    <n v="1051876.9392859307"/>
    <n v="755971.17467932019"/>
    <n v="983062.56008030905"/>
    <m/>
    <m/>
    <m/>
    <m/>
    <m/>
    <m/>
    <m/>
    <m/>
    <m/>
  </r>
  <r>
    <x v="0"/>
    <x v="11"/>
    <n v="308.17347213393566"/>
    <n v="308.17347213393566"/>
    <n v="312.62896543001801"/>
    <n v="159.17031955097553"/>
    <n v="1.9624163164504662"/>
    <n v="312.62896543001801"/>
    <n v="0"/>
    <n v="312.62896543001801"/>
    <n v="193.89715681728674"/>
    <n v="203.12442457065617"/>
    <n v="196.816537249795"/>
    <n v="149.18938957609544"/>
    <n v="196.816537249795"/>
    <n v="0"/>
    <n v="0"/>
    <n v="0"/>
    <n v="0"/>
    <n v="0"/>
    <n v="0"/>
    <n v="1589365.6059347678"/>
    <n v="1517166.0069207409"/>
    <n v="1699618.3231572821"/>
    <n v="1221495.0364212175"/>
    <n v="1588428.3393993289"/>
    <m/>
    <m/>
    <m/>
    <m/>
    <m/>
    <m/>
    <m/>
    <m/>
    <m/>
  </r>
  <r>
    <x v="0"/>
    <x v="12"/>
    <n v="328.21187954784824"/>
    <n v="328.21187954784824"/>
    <n v="305.45859123048928"/>
    <n v="155.51974868647463"/>
    <n v="1.9625399990961727"/>
    <n v="305.45859123048928"/>
    <n v="0"/>
    <n v="305.45859123048928"/>
    <n v="191.67241929139968"/>
    <n v="200.79381520441166"/>
    <n v="192.29028664917826"/>
    <n v="145.75854478147997"/>
    <n v="192.29028664917826"/>
    <n v="0"/>
    <n v="0"/>
    <n v="0"/>
    <n v="0"/>
    <n v="0"/>
    <n v="0"/>
    <n v="1712358.4121347554"/>
    <n v="1634571.6585629033"/>
    <n v="1699725.4427776902"/>
    <n v="1221572.0219907709"/>
    <n v="1588528.4511941031"/>
    <m/>
    <m/>
    <m/>
    <m/>
    <m/>
    <m/>
    <m/>
    <m/>
    <m/>
  </r>
  <r>
    <x v="0"/>
    <x v="13"/>
    <n v="310.63109920460158"/>
    <n v="310.63109920460158"/>
    <n v="275.40038703388507"/>
    <n v="140.21618568572592"/>
    <n v="1.839508050312763"/>
    <n v="275.40038703388507"/>
    <n v="0"/>
    <n v="275.40038703388507"/>
    <n v="190.64170725358514"/>
    <n v="199.71405316449466"/>
    <n v="184.96364395580554"/>
    <n v="140.20498360385238"/>
    <n v="184.96364395580554"/>
    <n v="0"/>
    <n v="0"/>
    <n v="0"/>
    <n v="0"/>
    <n v="0"/>
    <n v="0"/>
    <n v="1629397.3846520931"/>
    <n v="1555379.274931394"/>
    <n v="1593169.3808793379"/>
    <n v="1144991.4750903095"/>
    <n v="1488943.3466162037"/>
    <m/>
    <m/>
    <m/>
    <m/>
    <m/>
    <m/>
    <m/>
    <m/>
    <m/>
  </r>
  <r>
    <x v="0"/>
    <x v="14"/>
    <n v="319.50765466878431"/>
    <n v="319.50765466878431"/>
    <n v="294.85637122867007"/>
    <n v="150.12179282362109"/>
    <n v="1.7756566153320521"/>
    <n v="294.85637122867007"/>
    <n v="0"/>
    <n v="294.85637122867007"/>
    <n v="205.90587316719225"/>
    <n v="215.7046172792339"/>
    <n v="205.15166785976444"/>
    <n v="155.50764826027557"/>
    <n v="205.15166785976444"/>
    <n v="0"/>
    <n v="0"/>
    <n v="0"/>
    <n v="0"/>
    <n v="0"/>
    <n v="0"/>
    <n v="1551717.0528173775"/>
    <n v="1481227.7024889798"/>
    <n v="1537868.6437506364"/>
    <n v="1105247.507287197"/>
    <n v="1437260.414720221"/>
    <m/>
    <m/>
    <m/>
    <m/>
    <m/>
    <m/>
    <m/>
    <m/>
    <m/>
  </r>
  <r>
    <x v="0"/>
    <x v="15"/>
    <n v="99.791629860113943"/>
    <n v="99.791629860113943"/>
    <n v="97.028103553387041"/>
    <n v="49.400343428607634"/>
    <n v="1.9152098241344044"/>
    <n v="97.028103553387041"/>
    <n v="0"/>
    <n v="97.028103553387041"/>
    <n v="63.213307704245473"/>
    <n v="66.221531885236658"/>
    <n v="62.589963977242427"/>
    <n v="47.443924082413389"/>
    <n v="62.589963977242427"/>
    <n v="0"/>
    <n v="0"/>
    <n v="0"/>
    <n v="0"/>
    <n v="0"/>
    <n v="0"/>
    <n v="1578649.0769792739"/>
    <n v="1506936.2942714007"/>
    <n v="1658733.5126103105"/>
    <n v="1192111.6198813345"/>
    <n v="1550218.2360844023"/>
    <m/>
    <m/>
    <m/>
    <m/>
    <m/>
    <m/>
    <m/>
    <m/>
    <m/>
  </r>
  <r>
    <x v="0"/>
    <x v="16"/>
    <n v="81.914559420147626"/>
    <n v="81.914559420147626"/>
    <n v="71.253150191984176"/>
    <n v="36.277433887105992"/>
    <n v="1.2953606445941244"/>
    <n v="71.253150191984176"/>
    <n v="0"/>
    <n v="71.253150191984176"/>
    <n v="69.370690270192071"/>
    <n v="72.671934826151713"/>
    <n v="67.957421310062472"/>
    <n v="51.512527100634856"/>
    <n v="67.957421310062472"/>
    <n v="0"/>
    <n v="0"/>
    <n v="0"/>
    <n v="0"/>
    <n v="0"/>
    <n v="0"/>
    <n v="1180823.7614632116"/>
    <n v="1127182.8611155935"/>
    <n v="1121891.755685763"/>
    <n v="806289.97246061685"/>
    <n v="1048496.9679306196"/>
    <m/>
    <m/>
    <m/>
    <m/>
    <m/>
    <m/>
    <m/>
    <m/>
    <m/>
  </r>
  <r>
    <x v="0"/>
    <x v="17"/>
    <n v="100.8839919184373"/>
    <n v="100.8839919184373"/>
    <n v="93.34111176241305"/>
    <n v="47.523211469777131"/>
    <n v="1.8609415245393637"/>
    <n v="93.34111176241305"/>
    <n v="0"/>
    <n v="93.34111176241305"/>
    <n v="61.88509484896197"/>
    <n v="64.830111421082862"/>
    <n v="61.967469543964974"/>
    <n v="46.972107860994292"/>
    <n v="61.967469543964974"/>
    <n v="0"/>
    <n v="0"/>
    <n v="0"/>
    <n v="0"/>
    <n v="0"/>
    <n v="0"/>
    <n v="1630182.3914895314"/>
    <n v="1556128.621516292"/>
    <n v="1611732.5803488262"/>
    <n v="1158332.6209835566"/>
    <n v="1506292.1311671273"/>
    <m/>
    <m/>
    <m/>
    <m/>
    <m/>
    <m/>
    <m/>
    <m/>
    <m/>
  </r>
  <r>
    <x v="0"/>
    <x v="18"/>
    <n v="95.340135439509226"/>
    <n v="95.340135439509226"/>
    <n v="90.253045148677245"/>
    <n v="45.951096795876808"/>
    <n v="1.7267927825089051"/>
    <n v="90.253045148677245"/>
    <n v="0"/>
    <n v="90.253045148677245"/>
    <n v="64.987452171270718"/>
    <n v="68.080105161322919"/>
    <n v="64.572136859469936"/>
    <n v="48.94661380959321"/>
    <n v="64.572136859469936"/>
    <n v="0"/>
    <n v="0"/>
    <n v="0"/>
    <n v="0"/>
    <n v="0"/>
    <n v="0"/>
    <n v="1467054.5198209302"/>
    <n v="1400411.1070861425"/>
    <n v="1495548.4363054945"/>
    <n v="1074832.4884384193"/>
    <n v="1397708.8189770977"/>
    <m/>
    <m/>
    <m/>
    <m/>
    <m/>
    <m/>
    <m/>
    <m/>
    <m/>
  </r>
  <r>
    <x v="0"/>
    <x v="19"/>
    <n v="82.350410243528444"/>
    <n v="82.350410243528444"/>
    <n v="74.35766606471779"/>
    <n v="37.858200441218379"/>
    <n v="1.1679082430284775"/>
    <n v="74.35766606471779"/>
    <n v="0"/>
    <n v="74.35766606471779"/>
    <n v="78.56554792251238"/>
    <n v="82.304361625460729"/>
    <n v="78.657573611641268"/>
    <n v="59.623605892191179"/>
    <n v="78.657573611641268"/>
    <n v="0"/>
    <n v="0"/>
    <n v="0"/>
    <n v="0"/>
    <n v="0"/>
    <n v="0"/>
    <n v="1048174.5806030526"/>
    <n v="1000559.4918320036"/>
    <n v="1011507.2082197155"/>
    <n v="726957.93950341421"/>
    <n v="945333.83945767803"/>
    <m/>
    <m/>
    <m/>
    <m/>
    <m/>
    <m/>
    <m/>
    <m/>
    <m/>
  </r>
  <r>
    <x v="0"/>
    <x v="20"/>
    <n v="10.951052301511533"/>
    <n v="10.951052301511533"/>
    <n v="10.703953642428676"/>
    <n v="5.4497949338220915"/>
    <n v="1.8669230794249279"/>
    <n v="10.703953642428676"/>
    <n v="0"/>
    <n v="10.703953642428676"/>
    <n v="7.1254132183406398"/>
    <n v="7.4645006845946318"/>
    <n v="7.0833926144788917"/>
    <n v="5.3693378458565952"/>
    <n v="7.0833926144788917"/>
    <n v="0"/>
    <n v="0"/>
    <n v="0"/>
    <n v="0"/>
    <n v="0"/>
    <n v="0"/>
    <n v="1536900.6632939954"/>
    <n v="1467084.372316089"/>
    <n v="1616913.1122264173"/>
    <n v="1162055.8062942119"/>
    <n v="1511133.7497443152"/>
    <m/>
    <m/>
    <m/>
    <m/>
    <m/>
    <m/>
    <m/>
    <m/>
    <m/>
  </r>
  <r>
    <x v="0"/>
    <x v="21"/>
    <n v="17.233092227333522"/>
    <n v="17.233092227333522"/>
    <n v="15.20024129365037"/>
    <n v="7.7389841932476964"/>
    <n v="1.9061812142426655"/>
    <n v="15.20024129365037"/>
    <n v="0"/>
    <n v="15.20024129365037"/>
    <n v="10.083614679257247"/>
    <n v="10.563478407506702"/>
    <n v="9.8516691018463884"/>
    <n v="7.4676983956268019"/>
    <n v="9.8516691018463884"/>
    <n v="0"/>
    <n v="0"/>
    <n v="0"/>
    <n v="0"/>
    <n v="0"/>
    <n v="0"/>
    <n v="1709019.3125668804"/>
    <n v="1631384.2431946665"/>
    <n v="1650913.9736694635"/>
    <n v="1186491.8122614664"/>
    <n v="1542910.2557658537"/>
    <m/>
    <m/>
    <m/>
    <m/>
    <m/>
    <m/>
    <m/>
    <m/>
    <m/>
  </r>
  <r>
    <x v="0"/>
    <x v="22"/>
    <n v="6.5934857093844297"/>
    <n v="6.5934857093844297"/>
    <n v="7.3702146221101188"/>
    <n v="3.7524414124026086"/>
    <n v="1.1585173612054027"/>
    <n v="7.3702146221101188"/>
    <n v="0"/>
    <n v="7.3702146221101188"/>
    <n v="6.9789267280042537"/>
    <n v="7.3110431272721579"/>
    <n v="7.8596120128166298"/>
    <n v="5.9576964099001417"/>
    <n v="7.8596120128166298"/>
    <n v="0"/>
    <n v="0"/>
    <n v="0"/>
    <n v="0"/>
    <n v="0"/>
    <n v="0"/>
    <n v="944770.73142591259"/>
    <n v="901852.93597694067"/>
    <n v="1003373.9111800883"/>
    <n v="721112.63775049534"/>
    <n v="937732.62727111054"/>
    <m/>
    <m/>
    <m/>
    <m/>
    <m/>
    <m/>
    <m/>
    <m/>
    <m/>
  </r>
  <r>
    <x v="0"/>
    <x v="23"/>
    <n v="8.2342895394630453"/>
    <n v="8.2342895394630453"/>
    <n v="6.3374806375610682"/>
    <n v="3.2266506109971944"/>
    <n v="0.86139256595250036"/>
    <n v="6.3374806375610682"/>
    <n v="0"/>
    <n v="6.3374806375610682"/>
    <n v="10.002438617487449"/>
    <n v="10.478439301691244"/>
    <n v="9.0894801484265972"/>
    <n v="6.8899777140605716"/>
    <n v="9.0894801484265972"/>
    <n v="0"/>
    <n v="0"/>
    <n v="0"/>
    <n v="0"/>
    <n v="0"/>
    <n v="0"/>
    <n v="823228.20007781743"/>
    <n v="785831.67801850149"/>
    <n v="746038.73614974145"/>
    <n v="536168.97439186857"/>
    <n v="697232.46369134716"/>
    <m/>
    <m/>
    <m/>
    <m/>
    <m/>
    <m/>
    <m/>
    <m/>
    <m/>
  </r>
  <r>
    <x v="0"/>
    <x v="24"/>
    <n v="7.9284787115903077"/>
    <n v="7.9284787115903077"/>
    <n v="7.3228680740794951"/>
    <n v="3.7283518376054108"/>
    <n v="1.0093132869896817"/>
    <n v="7.3228680740794951"/>
    <n v="0"/>
    <n v="7.3228680740794951"/>
    <n v="8.9503700467613996"/>
    <n v="9.3763044042776826"/>
    <n v="8.9635230367644478"/>
    <n v="6.7945061117500138"/>
    <n v="8.9635230367644478"/>
    <n v="0"/>
    <n v="0"/>
    <n v="0"/>
    <n v="0"/>
    <n v="0"/>
    <n v="0"/>
    <n v="885826.91778862779"/>
    <n v="845586.7439599291"/>
    <n v="874150.57752709463"/>
    <n v="628241.39807492262"/>
    <n v="816963.1565673782"/>
    <m/>
    <m/>
    <m/>
    <m/>
    <m/>
    <m/>
    <m/>
    <m/>
    <m/>
  </r>
  <r>
    <x v="0"/>
    <x v="25"/>
    <n v="156.19098187685299"/>
    <n v="156.19098187685299"/>
    <n v="125.85103552998464"/>
    <n v="64.075083030069919"/>
    <n v="0.1456603389544304"/>
    <n v="125.85103552998464"/>
    <n v="0"/>
    <n v="125.85103552998464"/>
    <n v="1062.7356455076028"/>
    <n v="1113.3096018930958"/>
    <n v="1067.42899736145"/>
    <n v="809.12357723394746"/>
    <n v="1067.42899736145"/>
    <n v="0"/>
    <n v="0"/>
    <n v="0"/>
    <n v="0"/>
    <n v="0"/>
    <n v="0"/>
    <n v="146970.68131393133"/>
    <n v="140294.2915530976"/>
    <n v="126154.15952718881"/>
    <n v="90665.461525558916"/>
    <n v="117901.08367026992"/>
    <m/>
    <m/>
    <m/>
    <m/>
    <m/>
    <m/>
    <m/>
    <m/>
    <m/>
  </r>
  <r>
    <x v="0"/>
    <x v="26"/>
    <n v="280.12926714525753"/>
    <n v="280.12926714525753"/>
    <n v="253.19978721880832"/>
    <n v="128.91299962440729"/>
    <n v="0.38836206139097035"/>
    <n v="253.19978721880832"/>
    <n v="0"/>
    <n v="253.19978721880832"/>
    <n v="795.11902566431286"/>
    <n v="832.95751832728877"/>
    <n v="805.47127695844802"/>
    <n v="610.55797921726617"/>
    <n v="805.47127695844802"/>
    <n v="0"/>
    <n v="0"/>
    <n v="0"/>
    <n v="0"/>
    <n v="0"/>
    <n v="0"/>
    <n v="352311.11079402576"/>
    <n v="336306.78753917926"/>
    <n v="336354.35561049945"/>
    <n v="241733.788262332"/>
    <n v="314349.86505654152"/>
    <m/>
    <m/>
    <m/>
    <m/>
    <m/>
    <m/>
    <m/>
    <m/>
    <m/>
  </r>
  <r>
    <x v="0"/>
    <x v="27"/>
    <n v="57.286618826200751"/>
    <n v="57.286618826200751"/>
    <n v="70.953095667253947"/>
    <n v="36.124758639571311"/>
    <n v="0.13950169379721558"/>
    <n v="70.953095667253947"/>
    <n v="0"/>
    <n v="70.953095667253947"/>
    <n v="682.43915416767277"/>
    <n v="714.91538488838353"/>
    <n v="628.36991965215202"/>
    <n v="476.31303672006123"/>
    <n v="628.36991965215202"/>
    <n v="0"/>
    <n v="0"/>
    <n v="0"/>
    <n v="0"/>
    <n v="0"/>
    <n v="0"/>
    <n v="83943.92155894039"/>
    <n v="80130.628095441876"/>
    <n v="120820.2525130242"/>
    <n v="86832.047367943131"/>
    <n v="112916.12384394785"/>
    <m/>
    <m/>
    <m/>
    <m/>
    <m/>
    <m/>
    <m/>
    <m/>
    <m/>
  </r>
  <r>
    <x v="0"/>
    <x v="28"/>
    <n v="179.52530473697138"/>
    <n v="179.52530473697138"/>
    <n v="155.21107619584512"/>
    <n v="79.023406313321814"/>
    <n v="0.27604488888632878"/>
    <n v="155.21107619584512"/>
    <n v="0"/>
    <n v="155.21107619584512"/>
    <n v="696.169345705458"/>
    <n v="729.29897514383845"/>
    <n v="694.65076642245333"/>
    <n v="526.55413870931113"/>
    <n v="694.65076642245333"/>
    <n v="0"/>
    <n v="0"/>
    <n v="0"/>
    <n v="0"/>
    <n v="0"/>
    <n v="0"/>
    <n v="257875.91172238521"/>
    <n v="246161.46581251384"/>
    <n v="239078.19519852786"/>
    <n v="171822.59379803124"/>
    <n v="223437.5656061008"/>
    <m/>
    <m/>
    <m/>
    <m/>
    <m/>
    <m/>
    <m/>
    <m/>
    <m/>
  </r>
  <r>
    <x v="0"/>
    <x v="29"/>
    <n v="70.776957590796357"/>
    <n v="70.776957590796357"/>
    <n v="74.324791112357943"/>
    <n v="37.841355706689129"/>
    <n v="0.16331791312675661"/>
    <n v="74.324791112357943"/>
    <n v="0"/>
    <n v="74.324791112357943"/>
    <n v="577.16009389227611"/>
    <n v="604.62625590476136"/>
    <n v="562.24214254568824"/>
    <n v="426.1866681905102"/>
    <n v="562.24214254568824"/>
    <n v="0"/>
    <n v="0"/>
    <n v="0"/>
    <n v="0"/>
    <n v="0"/>
    <n v="0"/>
    <n v="122629.67994458484"/>
    <n v="117059.02100610215"/>
    <n v="141447.11054589887"/>
    <n v="101656.31959473171"/>
    <n v="132193.56125784942"/>
    <m/>
    <m/>
    <m/>
    <m/>
    <m/>
    <m/>
    <m/>
    <m/>
    <m/>
  </r>
  <r>
    <x v="0"/>
    <x v="30"/>
    <n v="210.57769383023052"/>
    <n v="210.57769383023052"/>
    <n v="161.92465706814824"/>
    <n v="82.441417240184919"/>
    <n v="0.45672561103685416"/>
    <n v="161.92465706814824"/>
    <n v="0"/>
    <n v="161.92465706814824"/>
    <n v="432.34770605890503"/>
    <n v="452.92246905101973"/>
    <n v="438.00708935716733"/>
    <n v="332.01452108170173"/>
    <n v="438.00708935716733"/>
    <n v="0"/>
    <n v="0"/>
    <n v="0"/>
    <n v="0"/>
    <n v="0"/>
    <n v="0"/>
    <n v="487056.34580501379"/>
    <n v="464930.99419739732"/>
    <n v="395562.96524149738"/>
    <n v="284286.29654743639"/>
    <n v="369685.01424439007"/>
    <m/>
    <m/>
    <m/>
    <m/>
    <m/>
    <m/>
    <m/>
    <m/>
    <m/>
  </r>
  <r>
    <x v="0"/>
    <x v="31"/>
    <n v="221.00518302806131"/>
    <n v="221.00518302806131"/>
    <n v="181.07883488500539"/>
    <n v="92.193586036646664"/>
    <n v="0.65598630079092701"/>
    <n v="181.07883488500539"/>
    <n v="0"/>
    <n v="181.07883488500539"/>
    <n v="329.41728531036773"/>
    <n v="345.09374774045449"/>
    <n v="341.03302781757924"/>
    <n v="258.50737222666021"/>
    <n v="341.03302781757924"/>
    <n v="0"/>
    <n v="0"/>
    <n v="0"/>
    <n v="0"/>
    <n v="0"/>
    <n v="0"/>
    <n v="670897.34778136015"/>
    <n v="640420.71024213289"/>
    <n v="568139.55694225675"/>
    <n v="408314.99598707003"/>
    <n v="530971.54854416521"/>
    <m/>
    <m/>
    <m/>
    <m/>
    <m/>
    <m/>
    <m/>
    <m/>
    <m/>
  </r>
  <r>
    <x v="0"/>
    <x v="32"/>
    <n v="208.97524745849816"/>
    <n v="208.97524745849816"/>
    <n v="213.43693958515252"/>
    <n v="108.66825133205734"/>
    <n v="0.6927863205408219"/>
    <n v="213.43693958515252"/>
    <n v="0"/>
    <n v="213.43693958515252"/>
    <n v="433.3130262737447"/>
    <n v="453.93372737158654"/>
    <n v="380.62192441652059"/>
    <n v="288.51631045615267"/>
    <n v="380.62192441652059"/>
    <n v="0"/>
    <n v="0"/>
    <n v="0"/>
    <n v="0"/>
    <n v="0"/>
    <n v="0"/>
    <n v="482273.17155814846"/>
    <n v="460365.10366508347"/>
    <n v="600011.48306474346"/>
    <n v="431220.96200859448"/>
    <n v="560758.39538761065"/>
    <m/>
    <m/>
    <m/>
    <m/>
    <m/>
    <m/>
    <m/>
    <m/>
    <m/>
  </r>
  <r>
    <x v="0"/>
    <x v="33"/>
    <n v="61.720978410631865"/>
    <n v="61.720978410631865"/>
    <n v="95.764607801319968"/>
    <n v="48.757147235438921"/>
    <n v="0.26973621322205527"/>
    <n v="95.764607801319968"/>
    <n v="0"/>
    <n v="95.764607801319968"/>
    <n v="415.54022874077128"/>
    <n v="435.31514971344234"/>
    <n v="438.62087558635199"/>
    <n v="332.48038287624456"/>
    <n v="438.62087558635199"/>
    <n v="0"/>
    <n v="0"/>
    <n v="0"/>
    <n v="0"/>
    <n v="0"/>
    <n v="0"/>
    <n v="148531.89689399628"/>
    <n v="141784.58629629895"/>
    <n v="233614.34909004762"/>
    <n v="167895.793992249"/>
    <n v="218331.16737387626"/>
    <m/>
    <m/>
    <m/>
    <m/>
    <m/>
    <m/>
    <m/>
    <m/>
    <m/>
  </r>
  <r>
    <x v="0"/>
    <x v="34"/>
    <n v="37.384682271431657"/>
    <n v="37.384682271431657"/>
    <n v="18.782316342653065"/>
    <n v="9.5627372936245969"/>
    <n v="5.6362870235512327E-2"/>
    <n v="18.782316342653065"/>
    <n v="0"/>
    <n v="18.782316342653065"/>
    <n v="518.57508694560033"/>
    <n v="543.25327849836708"/>
    <n v="411.69876969085226"/>
    <n v="312.07294467275392"/>
    <n v="411.69876969085226"/>
    <n v="0"/>
    <n v="0"/>
    <n v="0"/>
    <n v="0"/>
    <n v="0"/>
    <n v="0"/>
    <n v="72091.165218959693"/>
    <n v="68816.303096722186"/>
    <n v="48815.007394192195"/>
    <n v="35082.752652433541"/>
    <n v="45621.502237562796"/>
    <m/>
    <m/>
    <m/>
    <m/>
    <m/>
    <m/>
    <m/>
    <m/>
    <m/>
  </r>
  <r>
    <x v="0"/>
    <x v="35"/>
    <n v="159.26419885152259"/>
    <n v="159.26419885152259"/>
    <n v="140.46731902430537"/>
    <n v="71.516797674444845"/>
    <n v="1.0497532754436274"/>
    <n v="140.46731902430537"/>
    <n v="0"/>
    <n v="140.46731902430537"/>
    <n v="164.76258367093592"/>
    <n v="172.60338185603396"/>
    <n v="165.31473850179987"/>
    <n v="125.31060197405478"/>
    <n v="165.31473850179987"/>
    <n v="0"/>
    <n v="0"/>
    <n v="0"/>
    <n v="0"/>
    <n v="0"/>
    <n v="0"/>
    <n v="966628.43773805629"/>
    <n v="922717.71931075247"/>
    <n v="909175.02406701841"/>
    <n v="653413.04221349803"/>
    <n v="849696.2841747835"/>
    <m/>
    <m/>
    <m/>
    <m/>
    <m/>
    <m/>
    <m/>
    <m/>
    <m/>
  </r>
  <r>
    <x v="0"/>
    <x v="36"/>
    <n v="202.04492366036214"/>
    <n v="202.04492366036214"/>
    <n v="192.46295621663202"/>
    <n v="97.989595840151622"/>
    <n v="1.4767599251630144"/>
    <n v="192.46295621663202"/>
    <n v="0"/>
    <n v="192.46295621663202"/>
    <n v="163.55025964825066"/>
    <n v="171.33336519594863"/>
    <n v="161.01293747021822"/>
    <n v="122.0497974440413"/>
    <n v="161.01293747021822"/>
    <n v="0"/>
    <n v="0"/>
    <n v="0"/>
    <n v="0"/>
    <n v="0"/>
    <n v="0"/>
    <n v="1235369.0180309245"/>
    <n v="1179250.3078970616"/>
    <n v="1278998.8580258475"/>
    <n v="919200.93786986324"/>
    <n v="1195326.0355381751"/>
    <m/>
    <m/>
    <m/>
    <m/>
    <m/>
    <m/>
    <m/>
    <m/>
    <m/>
  </r>
  <r>
    <x v="0"/>
    <x v="37"/>
    <n v="89.055320347077057"/>
    <n v="89.055320347077057"/>
    <n v="75.777105664408751"/>
    <n v="38.580832608086617"/>
    <n v="0.53461255572828692"/>
    <n v="75.777105664408751"/>
    <n v="0"/>
    <n v="75.777105664408751"/>
    <n v="167.14229452507647"/>
    <n v="175.09633949309378"/>
    <n v="175.11460882805849"/>
    <n v="132.73927357257142"/>
    <n v="175.11460882805849"/>
    <n v="0"/>
    <n v="0"/>
    <n v="0"/>
    <n v="0"/>
    <n v="0"/>
    <n v="0"/>
    <n v="532811.40240488946"/>
    <n v="508607.55059125385"/>
    <n v="463019.63955805456"/>
    <n v="332766.5886980241"/>
    <n v="432728.63510098559"/>
    <m/>
    <m/>
    <m/>
    <m/>
    <m/>
    <m/>
    <m/>
    <m/>
    <m/>
  </r>
  <r>
    <x v="0"/>
    <x v="38"/>
    <n v="89.899684030667629"/>
    <n v="89.899684030667629"/>
    <n v="87.536067759123682"/>
    <n v="44.567655368986514"/>
    <n v="0.5540080196547007"/>
    <n v="87.536067759123682"/>
    <n v="0"/>
    <n v="87.536067759123682"/>
    <n v="195.52532609122187"/>
    <n v="204.83007591851646"/>
    <n v="195.2066019156689"/>
    <n v="147.96899722836602"/>
    <n v="195.2066019156689"/>
    <n v="0"/>
    <n v="0"/>
    <n v="0"/>
    <n v="0"/>
    <n v="0"/>
    <n v="0"/>
    <n v="459785.36810482113"/>
    <n v="438898.84640979511"/>
    <n v="479817.74992797582"/>
    <n v="344839.18650339381"/>
    <n v="448427.80367100541"/>
    <m/>
    <m/>
    <m/>
    <m/>
    <m/>
    <m/>
    <m/>
    <m/>
    <m/>
  </r>
  <r>
    <x v="0"/>
    <x v="39"/>
    <n v="36.204392371968034"/>
    <n v="36.204392371968034"/>
    <n v="36.778447789480062"/>
    <n v="18.725151511867619"/>
    <n v="0.33327096784473553"/>
    <n v="36.778447789480062"/>
    <n v="0"/>
    <n v="36.778447789480062"/>
    <n v="159.50598015950402"/>
    <n v="167.0966246607139"/>
    <n v="136.33878921002872"/>
    <n v="103.34628096759349"/>
    <n v="136.33878921002872"/>
    <n v="0"/>
    <n v="0"/>
    <n v="0"/>
    <n v="0"/>
    <n v="0"/>
    <n v="0"/>
    <n v="226978.27589764402"/>
    <n v="216667.40692985433"/>
    <n v="288640.81427421805"/>
    <n v="207442.64588156523"/>
    <n v="269757.7703497365"/>
    <m/>
    <m/>
    <m/>
    <m/>
    <m/>
    <m/>
    <m/>
    <m/>
    <m/>
  </r>
  <r>
    <x v="0"/>
    <x v="40"/>
    <n v="83.929021228787349"/>
    <n v="83.929021228787349"/>
    <n v="77.453961407251384"/>
    <n v="39.434484001467361"/>
    <n v="1.5071846107965461"/>
    <n v="77.453961407251384"/>
    <n v="0"/>
    <n v="77.453961407251384"/>
    <n v="64.110273502079394"/>
    <n v="67.161182907124825"/>
    <n v="63.489324016009512"/>
    <n v="48.12566086949505"/>
    <n v="63.489324016009512"/>
    <n v="0"/>
    <n v="0"/>
    <n v="0"/>
    <n v="0"/>
    <n v="0"/>
    <n v="0"/>
    <n v="1309135.2858768438"/>
    <n v="1249665.6192737145"/>
    <n v="1305349.20618876"/>
    <n v="938138.61290573678"/>
    <n v="1219952.5291483738"/>
    <m/>
    <m/>
    <m/>
    <m/>
    <m/>
    <m/>
    <m/>
    <m/>
    <m/>
  </r>
  <r>
    <x v="0"/>
    <x v="41"/>
    <n v="65.376357254717433"/>
    <n v="65.376357254717433"/>
    <n v="63.051049179300868"/>
    <n v="32.10144856466701"/>
    <n v="1.418861127409456"/>
    <n v="63.051049179300868"/>
    <n v="0"/>
    <n v="63.051049179300868"/>
    <n v="55.07297747367916"/>
    <n v="57.693815847311321"/>
    <n v="54.900455353218376"/>
    <n v="41.615175902511922"/>
    <n v="54.900455353218376"/>
    <n v="0"/>
    <n v="0"/>
    <n v="0"/>
    <n v="0"/>
    <n v="0"/>
    <n v="0"/>
    <n v="1187085.940395406"/>
    <n v="1133160.5700641854"/>
    <n v="1228853.6076394678"/>
    <n v="883162.15574301651"/>
    <n v="1148461.3155509045"/>
    <m/>
    <m/>
    <m/>
    <m/>
    <m/>
    <m/>
    <m/>
    <m/>
    <m/>
  </r>
  <r>
    <x v="0"/>
    <x v="42"/>
    <n v="39.816438618342893"/>
    <n v="39.816438618342893"/>
    <n v="36.469418913082016"/>
    <n v="18.56782179093188"/>
    <n v="0.95442277404149534"/>
    <n v="36.469418913082016"/>
    <n v="0"/>
    <n v="36.469418913082016"/>
    <n v="46.215748469994324"/>
    <n v="48.415084925231042"/>
    <n v="47.207561668946845"/>
    <n v="35.783857891122963"/>
    <n v="47.207561668946845"/>
    <n v="0"/>
    <n v="0"/>
    <n v="0"/>
    <n v="0"/>
    <n v="0"/>
    <n v="0"/>
    <n v="861533.99948058405"/>
    <n v="822397.3722205112"/>
    <n v="826610.75593460759"/>
    <n v="594075.10596311465"/>
    <n v="772533.41676131554"/>
    <m/>
    <m/>
    <m/>
    <m/>
    <m/>
    <m/>
    <m/>
    <m/>
    <m/>
  </r>
  <r>
    <x v="0"/>
    <x v="43"/>
    <n v="33.199560304196325"/>
    <n v="33.199560304196325"/>
    <n v="29.553193457003161"/>
    <n v="15.046540392665449"/>
    <n v="0.50325354546290335"/>
    <n v="29.553193457003161"/>
    <n v="0"/>
    <n v="29.553193457003161"/>
    <n v="72.421094226837212"/>
    <n v="75.867502819887008"/>
    <n v="72.55061410377246"/>
    <n v="54.994189659661892"/>
    <n v="72.55061410377246"/>
    <n v="0"/>
    <n v="0"/>
    <n v="0"/>
    <n v="0"/>
    <n v="0"/>
    <n v="0"/>
    <n v="458423.89787992887"/>
    <n v="437599.22325390932"/>
    <n v="435860.08732831822"/>
    <n v="313247.34853213921"/>
    <n v="407345.87600777403"/>
    <m/>
    <m/>
    <m/>
    <m/>
    <m/>
    <m/>
    <m/>
    <m/>
    <m/>
  </r>
  <r>
    <x v="0"/>
    <x v="44"/>
    <n v="10.628146758603227"/>
    <n v="10.628146758603227"/>
    <n v="10.799516311033317"/>
    <n v="5.4984008353612026"/>
    <n v="0.29103158318122679"/>
    <n v="10.799516311033317"/>
    <n v="0"/>
    <n v="10.799516311033317"/>
    <n v="46.833091060061378"/>
    <n v="49.061805900559705"/>
    <n v="45.844548746041411"/>
    <n v="34.750677019684716"/>
    <n v="45.844548746041411"/>
    <n v="0"/>
    <n v="0"/>
    <n v="0"/>
    <n v="0"/>
    <n v="0"/>
    <n v="0"/>
    <n v="226936.69194230842"/>
    <n v="216627.71199545226"/>
    <n v="252057.93859631883"/>
    <n v="181150.97765833844"/>
    <n v="235568.16691244749"/>
    <m/>
    <m/>
    <m/>
    <m/>
    <m/>
    <m/>
    <m/>
    <m/>
    <m/>
  </r>
  <r>
    <x v="0"/>
    <x v="45"/>
    <n v="21.888791804781395"/>
    <n v="21.888791804781395"/>
    <n v="20.500697383118066"/>
    <n v="10.437731311454174"/>
    <n v="3.5471443128922555"/>
    <n v="20.500697383118066"/>
    <n v="0"/>
    <n v="20.500697383118066"/>
    <n v="7.2035113178753196"/>
    <n v="7.5463153526817566"/>
    <n v="7.1402480044441372"/>
    <n v="5.4124543973436259"/>
    <n v="7.1402480044441372"/>
    <n v="0"/>
    <n v="0"/>
    <n v="0"/>
    <n v="0"/>
    <n v="0"/>
    <n v="0"/>
    <n v="3038628.0855094856"/>
    <n v="2900593.3070372827"/>
    <n v="3072126.6525032991"/>
    <n v="2207900.0950749614"/>
    <n v="2871146.4042086909"/>
    <m/>
    <m/>
    <m/>
    <m/>
    <m/>
    <m/>
    <m/>
    <m/>
    <m/>
  </r>
  <r>
    <x v="0"/>
    <x v="46"/>
    <n v="7.67813986492353"/>
    <n v="7.67813986492353"/>
    <n v="6.6405868813446611"/>
    <n v="3.3809673317711804"/>
    <n v="1.3075392601263358"/>
    <n v="6.6405868813446611"/>
    <n v="0"/>
    <n v="6.6405868813446611"/>
    <n v="6.3848161426971357"/>
    <n v="6.6886597321120025"/>
    <n v="6.2744439580642801"/>
    <n v="4.756124686826996"/>
    <n v="6.2744439580642801"/>
    <n v="0"/>
    <n v="0"/>
    <n v="0"/>
    <n v="0"/>
    <n v="0"/>
    <n v="0"/>
    <n v="1202562.4063906178"/>
    <n v="1147933.9916278101"/>
    <n v="1132439.4656368678"/>
    <n v="813870.48343495792"/>
    <n v="1058354.6407821195"/>
    <m/>
    <m/>
    <m/>
    <m/>
    <m/>
    <m/>
    <m/>
    <m/>
    <m/>
  </r>
  <r>
    <x v="0"/>
    <x v="47"/>
    <n v="4.8076409389712111"/>
    <n v="4.8076409389712111"/>
    <n v="4.2344113656980849"/>
    <n v="2.1558902399896591"/>
    <n v="0.47307515602567829"/>
    <n v="4.2344113656980849"/>
    <n v="0"/>
    <n v="4.2344113656980849"/>
    <n v="11.810000401096074"/>
    <n v="12.372020173108522"/>
    <n v="11.058250527710399"/>
    <n v="8.3823057914157477"/>
    <n v="11.058250527710399"/>
    <n v="0"/>
    <n v="0"/>
    <n v="0"/>
    <n v="0"/>
    <n v="0"/>
    <n v="0"/>
    <n v="407082.19946588814"/>
    <n v="388589.80762260355"/>
    <n v="409723.05247953656"/>
    <n v="294462.97918311518"/>
    <n v="382918.7406350809"/>
    <m/>
    <m/>
    <m/>
    <m/>
    <m/>
    <m/>
    <m/>
    <m/>
    <m/>
  </r>
  <r>
    <x v="0"/>
    <x v="48"/>
    <n v="1.116570235208354"/>
    <n v="1.116570235208354"/>
    <n v="1.3052530084810308"/>
    <n v="0.66454882141888516"/>
    <n v="0.23603107002032161"/>
    <n v="1.3052530084810308"/>
    <n v="0"/>
    <n v="1.3052530084810308"/>
    <n v="6.0276016459478443"/>
    <n v="6.3144459463530387"/>
    <n v="6.8320187101137906"/>
    <n v="5.1787472044211258"/>
    <n v="6.8320187101137906"/>
    <n v="0"/>
    <n v="0"/>
    <n v="0"/>
    <n v="0"/>
    <n v="0"/>
    <n v="0"/>
    <n v="185242.87117729269"/>
    <n v="176827.9029854137"/>
    <n v="204422.84752634136"/>
    <n v="146916.21653069812"/>
    <n v="191049.39021153399"/>
    <m/>
    <m/>
    <m/>
    <m/>
    <m/>
    <m/>
    <m/>
    <m/>
    <m/>
  </r>
  <r>
    <x v="0"/>
    <x v="49"/>
    <n v="1.3573776925420873"/>
    <n v="1.3573776925420873"/>
    <n v="1.3886407478894098"/>
    <n v="0.70700956237108914"/>
    <n v="0.24150754816134459"/>
    <n v="1.3886407478894098"/>
    <n v="0"/>
    <n v="1.3886407478894098"/>
    <n v="6.7974689482078041"/>
    <n v="7.1209500505605945"/>
    <n v="7.1036689735826934"/>
    <n v="5.3847007625767729"/>
    <n v="7.1036689735826934"/>
    <n v="0"/>
    <n v="0"/>
    <n v="0"/>
    <n v="0"/>
    <n v="0"/>
    <n v="0"/>
    <n v="199688.69337755025"/>
    <n v="190617.49947750696"/>
    <n v="209165.94027217053"/>
    <n v="150325.01965277392"/>
    <n v="195482.18717025282"/>
    <m/>
    <m/>
    <m/>
    <m/>
    <m/>
    <m/>
    <m/>
    <m/>
    <m/>
  </r>
  <r>
    <x v="0"/>
    <x v="50"/>
    <n v="2.1578997314359624E-2"/>
    <n v="2.1578997314359624E-2"/>
    <n v="2.0045532731144365E-2"/>
    <n v="1.0205728489202865E-2"/>
    <n v="3.3342124640170387E-4"/>
    <n v="2.0045532731144365E-2"/>
    <n v="0"/>
    <n v="2.0045532731144365E-2"/>
    <n v="74.647953236047954"/>
    <n v="78.20033462758677"/>
    <n v="74.275887759660264"/>
    <n v="56.301210774866675"/>
    <n v="74.275887759660264"/>
    <n v="0"/>
    <n v="0"/>
    <n v="0"/>
    <n v="0"/>
    <n v="0"/>
    <n v="0"/>
    <n v="289.07687858665889"/>
    <n v="275.94507641335838"/>
    <n v="288.77096820071148"/>
    <n v="207.53618592700738"/>
    <n v="269.87940953337522"/>
    <m/>
    <m/>
    <m/>
    <m/>
    <m/>
    <m/>
    <m/>
    <m/>
    <m/>
  </r>
  <r>
    <x v="0"/>
    <x v="51"/>
    <n v="1.6234584395096157E-2"/>
    <n v="1.6234584395096157E-2"/>
    <n v="1.5039661888100365E-2"/>
    <n v="7.6595112575066956E-3"/>
    <n v="2.4843173238971995E-2"/>
    <n v="1.5039661888100365E-2"/>
    <n v="0"/>
    <n v="1.5039661888100365E-2"/>
    <n v="0.75372691068713249"/>
    <n v="0.78959561620086927"/>
    <n v="0.74791892812060501"/>
    <n v="0.56710174800143531"/>
    <n v="0.74791892812060501"/>
    <n v="0"/>
    <n v="0"/>
    <n v="0"/>
    <n v="0"/>
    <n v="0"/>
    <n v="0"/>
    <n v="21539.080222432229"/>
    <n v="20560.631368761497"/>
    <n v="21516.286879789222"/>
    <n v="15463.493931422727"/>
    <n v="20108.679326905814"/>
    <m/>
    <m/>
    <m/>
    <m/>
    <m/>
    <m/>
    <m/>
    <m/>
    <m/>
  </r>
  <r>
    <x v="0"/>
    <x v="52"/>
    <n v="7.917283153907728E-5"/>
    <n v="7.917283153907728E-5"/>
    <n v="7.3871157807929008E-5"/>
    <n v="3.7574718700189297E-5"/>
    <n v="6.9011949627940841E-4"/>
    <n v="7.3871157807929008E-5"/>
    <n v="0"/>
    <n v="7.3871157807929008E-5"/>
    <n v="0.13232192025266651"/>
    <n v="0.13861891711354307"/>
    <n v="0.13224343719230378"/>
    <n v="0.10014711349152783"/>
    <n v="0.13224343719230378"/>
    <n v="0"/>
    <n v="0"/>
    <n v="0"/>
    <n v="0"/>
    <n v="0"/>
    <n v="0"/>
    <n v="598.33496512065483"/>
    <n v="571.15459554648396"/>
    <n v="597.70178794992853"/>
    <n v="429.56101219518473"/>
    <n v="558.59980182236313"/>
    <m/>
    <m/>
    <m/>
    <m/>
    <m/>
    <m/>
    <m/>
    <m/>
    <m/>
  </r>
  <r>
    <x v="0"/>
    <x v="53"/>
    <n v="46.921661474086314"/>
    <n v="46.921661474086314"/>
    <n v="43.852020069239543"/>
    <n v="42.478131954711287"/>
    <n v="54.157477565978795"/>
    <n v="43.852020069239543"/>
    <n v="0"/>
    <n v="43.852020069239543"/>
    <n v="1.0261144752579956"/>
    <n v="1.0749456864228699"/>
    <n v="1.0272014926860575"/>
    <n v="0.77850700319852673"/>
    <n v="1.0272014926860575"/>
    <n v="0"/>
    <n v="0"/>
    <n v="0"/>
    <n v="0"/>
    <n v="0"/>
    <n v="0"/>
    <n v="45727511.506246723"/>
    <n v="43650262.582316115"/>
    <n v="45679121.193048082"/>
    <n v="62469846.867321014"/>
    <n v="42690767.470138393"/>
    <m/>
    <m/>
    <m/>
    <m/>
    <m/>
    <m/>
    <m/>
    <m/>
    <m/>
  </r>
  <r>
    <x v="1"/>
    <x v="54"/>
    <n v="35.247525531759635"/>
    <n v="35.247525531759635"/>
    <n v="32.941612646504332"/>
    <n v="31.914531580317089"/>
    <n v="0.3902595510222498"/>
    <n v="32.941612646504332"/>
    <n v="0"/>
    <n v="32.941612646504332"/>
    <n v="4.8788061204358133"/>
    <n v="5.2856557494630314"/>
    <n v="5.2231297540744279"/>
    <n v="5.2567943355933346"/>
    <n v="5.2231297540744279"/>
    <n v="0"/>
    <n v="0"/>
    <n v="0"/>
    <n v="0"/>
    <n v="0"/>
    <n v="0"/>
    <n v="7224621.0777096935"/>
    <n v="6668524.6263607731"/>
    <n v="6748353.4186115041"/>
    <n v="6950804.0211698497"/>
    <n v="6306872.3538425276"/>
    <m/>
    <m/>
    <m/>
    <m/>
    <m/>
    <m/>
    <m/>
    <m/>
    <m/>
  </r>
  <r>
    <x v="1"/>
    <x v="55"/>
    <n v="13.481501242406143"/>
    <n v="13.481501242406143"/>
    <n v="12.59953387140761"/>
    <n v="12.206695098728988"/>
    <n v="0.14926677951411579"/>
    <n v="12.59953387140761"/>
    <n v="0"/>
    <n v="12.59953387140761"/>
    <n v="1.3779578864353899"/>
    <n v="1.4928674854381248"/>
    <n v="1.4752077985544712"/>
    <n v="1.4847159393685161"/>
    <n v="1.4752077985544712"/>
    <n v="0"/>
    <n v="0"/>
    <n v="0"/>
    <n v="0"/>
    <n v="0"/>
    <n v="0"/>
    <n v="9783681.6169187538"/>
    <n v="9030608.1242365669"/>
    <n v="9138713.3769333493"/>
    <n v="9412874.7782413494"/>
    <n v="8540853.6233021952"/>
    <m/>
    <m/>
    <m/>
    <m/>
    <m/>
    <m/>
    <m/>
    <m/>
    <m/>
  </r>
  <r>
    <x v="1"/>
    <x v="56"/>
    <n v="42.111959248497982"/>
    <n v="42.111959248497982"/>
    <n v="39.356971260278485"/>
    <n v="38.129866794031393"/>
    <n v="0.46626235632279278"/>
    <n v="39.356971260278485"/>
    <n v="0"/>
    <n v="39.356971260278485"/>
    <n v="5.3353308490282236"/>
    <n v="5.7802506353612593"/>
    <n v="5.7118738923983283"/>
    <n v="5.7486885712077838"/>
    <n v="5.7118738923983283"/>
    <n v="0"/>
    <n v="0"/>
    <n v="0"/>
    <n v="0"/>
    <n v="0"/>
    <n v="0"/>
    <n v="7893036.1471713129"/>
    <n v="7285490.1811478343"/>
    <n v="7372704.6573179532"/>
    <n v="7593885.7970374925"/>
    <n v="6890378.1844093017"/>
    <m/>
    <m/>
    <m/>
    <m/>
    <m/>
    <m/>
    <m/>
    <m/>
    <m/>
  </r>
  <r>
    <x v="1"/>
    <x v="57"/>
    <n v="309.77813077860094"/>
    <n v="309.77813077860094"/>
    <n v="289.51227175570182"/>
    <n v="280.48597570064373"/>
    <n v="2.85642503626149"/>
    <n v="289.51227175570182"/>
    <n v="0"/>
    <n v="289.51227175570182"/>
    <n v="41.133921769264482"/>
    <n v="44.56412997986763"/>
    <n v="44.03696424723335"/>
    <n v="44.320851934660425"/>
    <n v="44.03696424723335"/>
    <n v="0"/>
    <n v="0"/>
    <n v="0"/>
    <n v="0"/>
    <n v="0"/>
    <n v="0"/>
    <n v="7530965.136664141"/>
    <n v="6951288.6466884203"/>
    <n v="7034502.4021055894"/>
    <n v="7245537.4741687579"/>
    <n v="6574301.3103790553"/>
    <m/>
    <m/>
    <m/>
    <m/>
    <m/>
    <m/>
    <m/>
    <m/>
    <m/>
  </r>
  <r>
    <x v="1"/>
    <x v="58"/>
    <n v="104.15283628446656"/>
    <n v="104.15283628446656"/>
    <n v="97.339099331277154"/>
    <n v="94.304274168531222"/>
    <n v="1.002310613294719"/>
    <n v="97.339099331277154"/>
    <n v="0"/>
    <n v="97.339099331277154"/>
    <n v="11.085534567563993"/>
    <n v="12.009970897896981"/>
    <n v="11.86790046793085"/>
    <n v="11.944404479443946"/>
    <n v="11.86790046793085"/>
    <n v="0"/>
    <n v="0"/>
    <n v="0"/>
    <n v="0"/>
    <n v="0"/>
    <n v="0"/>
    <n v="9395382.3922226764"/>
    <n v="8672197.2242833953"/>
    <n v="8776011.9463342149"/>
    <n v="9039292.3047242407"/>
    <n v="8201880.3236768367"/>
    <m/>
    <m/>
    <m/>
    <m/>
    <m/>
    <m/>
    <m/>
    <m/>
    <m/>
  </r>
  <r>
    <x v="1"/>
    <x v="59"/>
    <n v="288.75415601184255"/>
    <n v="288.75415601184255"/>
    <n v="269.86369720732949"/>
    <n v="261.45001448610793"/>
    <n v="2.6337231198985607"/>
    <n v="269.86369720732949"/>
    <n v="0"/>
    <n v="269.86369720732949"/>
    <n v="45.525248020404739"/>
    <n v="49.321654315561887"/>
    <n v="48.738210051223184"/>
    <n v="49.052408069784107"/>
    <n v="48.738210051223184"/>
    <n v="0"/>
    <n v="0"/>
    <n v="0"/>
    <n v="0"/>
    <n v="0"/>
    <n v="0"/>
    <n v="6342725.5988242151"/>
    <n v="5854510.7624408156"/>
    <n v="5924595.0088927336"/>
    <n v="6102332.8591595162"/>
    <n v="5537004.6812081626"/>
    <m/>
    <m/>
    <m/>
    <m/>
    <m/>
    <m/>
    <m/>
    <m/>
    <m/>
  </r>
  <r>
    <x v="1"/>
    <x v="60"/>
    <n v="0.72105236870780076"/>
    <n v="0.72105236870780076"/>
    <n v="0.67388071841850539"/>
    <n v="0.65286990349017993"/>
    <n v="7.9834703126003704E-3"/>
    <n v="0.67388071841850539"/>
    <n v="0"/>
    <n v="0.67388071841850539"/>
    <n v="33.695460141008155"/>
    <n v="36.505365908906548"/>
    <n v="36.073530305403345"/>
    <n v="36.306034638785789"/>
    <n v="36.073530305403345"/>
    <n v="0"/>
    <n v="0"/>
    <n v="0"/>
    <n v="0"/>
    <n v="0"/>
    <n v="0"/>
    <n v="21399.095477264706"/>
    <n v="19751.955657890805"/>
    <n v="19988.405975330796"/>
    <n v="20588.058154590723"/>
    <n v="18680.753247972705"/>
    <m/>
    <m/>
    <m/>
    <m/>
    <m/>
    <m/>
    <m/>
    <m/>
    <m/>
  </r>
  <r>
    <x v="1"/>
    <x v="61"/>
    <n v="0.49710389443503356"/>
    <n v="0.49710389443503356"/>
    <n v="0.46458307891124628"/>
    <n v="0.45009792030225038"/>
    <n v="5.5039194873070275E-3"/>
    <n v="0.46458307891124628"/>
    <n v="0"/>
    <n v="0.46458307891124628"/>
    <n v="9.5168620953980696"/>
    <n v="10.310484903403815"/>
    <n v="10.188518327810998"/>
    <n v="10.254186274416361"/>
    <n v="10.188518327810998"/>
    <n v="0"/>
    <n v="0"/>
    <n v="0"/>
    <n v="0"/>
    <n v="0"/>
    <n v="0"/>
    <n v="52234.012582299671"/>
    <n v="48213.435070442123"/>
    <n v="48790.597262618481"/>
    <n v="50254.31518049704"/>
    <n v="45598.689030484558"/>
    <m/>
    <m/>
    <m/>
    <m/>
    <m/>
    <m/>
    <m/>
    <m/>
    <m/>
  </r>
  <r>
    <x v="1"/>
    <x v="62"/>
    <n v="1.1175922659380224"/>
    <n v="1.1175922659380224"/>
    <n v="1.044478753213105"/>
    <n v="1.0119131237470602"/>
    <n v="1.2373948223340979E-2"/>
    <n v="1.044478753213105"/>
    <n v="0"/>
    <n v="1.044478753213105"/>
    <n v="36.848446838150423"/>
    <n v="39.92128403566371"/>
    <n v="39.449040261222933"/>
    <n v="39.703300732290224"/>
    <n v="39.449040261222933"/>
    <n v="0"/>
    <n v="0"/>
    <n v="0"/>
    <n v="0"/>
    <n v="0"/>
    <n v="0"/>
    <n v="30329.426660690133"/>
    <n v="27994.897782837361"/>
    <n v="28330.02421700428"/>
    <n v="29179.924943514408"/>
    <n v="26476.658146732971"/>
    <m/>
    <m/>
    <m/>
    <m/>
    <m/>
    <m/>
    <m/>
    <m/>
    <m/>
  </r>
  <r>
    <x v="1"/>
    <x v="63"/>
    <n v="0.10966939576172896"/>
    <n v="0.10966939576172896"/>
    <n v="0.10249476239413921"/>
    <n v="9.9282287976809894E-2"/>
    <n v="0.13641985757852615"/>
    <n v="0.10249476239413921"/>
    <n v="0"/>
    <n v="0.10249476239413921"/>
    <n v="7.3443304344881681E-3"/>
    <n v="7.9567831614388955E-3"/>
    <n v="7.8626594025636085E-3"/>
    <n v="7.9119971133681227E-3"/>
    <n v="7.8626594025636085E-3"/>
    <n v="0"/>
    <n v="0"/>
    <n v="0"/>
    <n v="0"/>
    <n v="0"/>
    <n v="0"/>
    <n v="14932524.719576007"/>
    <n v="13783132.39617007"/>
    <n v="13948130.03421863"/>
    <n v="14366573.93524519"/>
    <n v="13035635.545998719"/>
    <m/>
    <m/>
    <m/>
    <m/>
    <m/>
    <m/>
    <m/>
    <m/>
    <m/>
  </r>
  <r>
    <x v="1"/>
    <x v="64"/>
    <n v="2.7417348940420534E-2"/>
    <n v="2.7417348940420534E-2"/>
    <n v="2.5623690598523863E-2"/>
    <n v="2.4820571994191857E-2"/>
    <n v="3.4104964394631475E-2"/>
    <n v="2.5623690598523863E-2"/>
    <n v="0"/>
    <n v="2.5623690598523863E-2"/>
    <n v="1.5932215775938073E-3"/>
    <n v="1.7260822799461887E-3"/>
    <n v="1.7056638081818804E-3"/>
    <n v="1.7163667451131634E-3"/>
    <n v="1.7056638081818804E-3"/>
    <n v="0"/>
    <n v="0"/>
    <n v="0"/>
    <n v="0"/>
    <n v="0"/>
    <n v="0"/>
    <n v="17208748.190460801"/>
    <n v="15884149.474772014"/>
    <n v="16074298.351704801"/>
    <n v="16556527.302255945"/>
    <n v="15022708.739911029"/>
    <m/>
    <m/>
    <m/>
    <m/>
    <m/>
    <m/>
    <m/>
    <m/>
    <m/>
  </r>
  <r>
    <x v="1"/>
    <x v="65"/>
    <n v="0.19192144258295621"/>
    <n v="0.19192144258295621"/>
    <n v="0.17936583418967869"/>
    <n v="0.17374400395935438"/>
    <n v="0.23873475076242093"/>
    <n v="0.17936583418967869"/>
    <n v="0"/>
    <n v="0.17936583418967869"/>
    <n v="1.5463813321558597E-2"/>
    <n v="1.6753359689648393E-2"/>
    <n v="1.6555177942604995E-2"/>
    <n v="1.6659060679962687E-2"/>
    <n v="1.6555177942604995E-2"/>
    <n v="0"/>
    <n v="0"/>
    <n v="0"/>
    <n v="0"/>
    <n v="0"/>
    <n v="0"/>
    <n v="12411003.585732142"/>
    <n v="11455698.805388933"/>
    <n v="11592834.776426265"/>
    <n v="11940619.819719054"/>
    <n v="10834425.024697443"/>
    <m/>
    <m/>
    <m/>
    <m/>
    <m/>
    <m/>
    <m/>
    <m/>
    <m/>
  </r>
  <r>
    <x v="2"/>
    <x v="0"/>
    <n v="2.0112563549013678"/>
    <n v="2.0112563549013678"/>
    <n v="1.6687033572458132"/>
    <n v="1.6166754747881908"/>
    <n v="1.9158064275777156E-3"/>
    <n v="1.6687033572458132"/>
    <n v="0"/>
    <n v="1.6687033572458132"/>
    <n v="293.995897072947"/>
    <n v="216.71517825606833"/>
    <n v="206.13013835903888"/>
    <n v="207.69198015725499"/>
    <n v="206.13013835903888"/>
    <n v="0"/>
    <n v="0"/>
    <n v="0"/>
    <n v="0"/>
    <n v="0"/>
    <n v="0"/>
    <n v="6841.1034811221525"/>
    <n v="9280.6437051902703"/>
    <n v="8662.0646862566118"/>
    <n v="8911.9076705973803"/>
    <n v="8095.3875572491697"/>
    <m/>
    <m/>
    <m/>
    <m/>
    <m/>
    <m/>
    <m/>
    <m/>
    <m/>
  </r>
  <r>
    <x v="2"/>
    <x v="1"/>
    <n v="4.8180600902910458"/>
    <n v="4.8180600902910458"/>
    <n v="4.2620383368021626"/>
    <n v="4.1291648205566815"/>
    <n v="4.1388682640024115E-3"/>
    <n v="4.2620383368021626"/>
    <n v="0"/>
    <n v="4.2620383368021626"/>
    <n v="379.26949078628957"/>
    <n v="279.57347745722086"/>
    <n v="243.69674555848704"/>
    <n v="245.54388220936295"/>
    <n v="243.69674555848704"/>
    <n v="0"/>
    <n v="0"/>
    <n v="0"/>
    <n v="0"/>
    <n v="0"/>
    <n v="0"/>
    <n v="12703.52666728451"/>
    <n v="17233.609332731801"/>
    <n v="18713.34395511583"/>
    <n v="19253.099529575979"/>
    <n v="17489.106500108253"/>
    <m/>
    <m/>
    <m/>
    <m/>
    <m/>
    <m/>
    <m/>
    <m/>
    <m/>
  </r>
  <r>
    <x v="2"/>
    <x v="2"/>
    <n v="13.306676383893643"/>
    <n v="13.306676383893643"/>
    <n v="12.241837566670618"/>
    <n v="11.860198664469809"/>
    <n v="1.1870498653728457E-2"/>
    <n v="12.241837566670618"/>
    <n v="0"/>
    <n v="12.241837566670618"/>
    <n v="342.69592814429325"/>
    <n v="252.61376058248823"/>
    <n v="244.05720349266497"/>
    <n v="245.90734652030096"/>
    <n v="244.05720349266497"/>
    <n v="0"/>
    <n v="0"/>
    <n v="0"/>
    <n v="0"/>
    <n v="0"/>
    <n v="0"/>
    <n v="38829.397407636614"/>
    <n v="52675.97597696384"/>
    <n v="53670.885386225607"/>
    <n v="55218.933647557729"/>
    <n v="50159.705968435148"/>
    <m/>
    <m/>
    <m/>
    <m/>
    <m/>
    <m/>
    <m/>
    <m/>
    <m/>
  </r>
  <r>
    <x v="2"/>
    <x v="3"/>
    <n v="19.882162878119175"/>
    <n v="19.882162878119175"/>
    <n v="18.385631688010889"/>
    <n v="17.812473327516695"/>
    <n v="1.736172937420858E-2"/>
    <n v="18.385631688010889"/>
    <n v="0"/>
    <n v="18.385631688010889"/>
    <n v="372.46664472035724"/>
    <n v="274.55884965967277"/>
    <n v="250.61066823118875"/>
    <n v="252.51067775033596"/>
    <n v="250.61066823118875"/>
    <n v="0"/>
    <n v="0"/>
    <n v="0"/>
    <n v="0"/>
    <n v="0"/>
    <n v="0"/>
    <n v="53379.713754090451"/>
    <n v="72414.940923463044"/>
    <n v="78498.756836734581"/>
    <n v="80762.924143894881"/>
    <n v="73363.324146480911"/>
    <m/>
    <m/>
    <m/>
    <m/>
    <m/>
    <m/>
    <m/>
    <m/>
    <m/>
  </r>
  <r>
    <x v="2"/>
    <x v="4"/>
    <n v="22.088760338262784"/>
    <n v="22.088760338262784"/>
    <n v="21.27239476514746"/>
    <n v="20.609240539170401"/>
    <n v="1.8749889579843845E-2"/>
    <n v="21.27239476514746"/>
    <n v="0"/>
    <n v="21.27239476514746"/>
    <n v="368.2868232784021"/>
    <n v="271.47774969232489"/>
    <n v="268.49218577946908"/>
    <n v="270.52772263569955"/>
    <n v="268.49218577946908"/>
    <n v="0"/>
    <n v="0"/>
    <n v="0"/>
    <n v="0"/>
    <n v="0"/>
    <n v="0"/>
    <n v="59977.058482934226"/>
    <n v="81364.90140829861"/>
    <n v="84775.139107412688"/>
    <n v="87220.338320263763"/>
    <n v="79229.101969544572"/>
    <m/>
    <m/>
    <m/>
    <m/>
    <m/>
    <m/>
    <m/>
    <m/>
    <m/>
  </r>
  <r>
    <x v="2"/>
    <x v="5"/>
    <n v="0.78217498993951629"/>
    <n v="0.78217498993951629"/>
    <n v="0.77808232829758384"/>
    <n v="0.75382429334390266"/>
    <n v="2.2684927906843877E-3"/>
    <n v="0.77808232829758384"/>
    <n v="0"/>
    <n v="0.77808232829758384"/>
    <n v="117.22332720973731"/>
    <n v="86.409621715653785"/>
    <n v="81.171230466975899"/>
    <n v="81.786425710515019"/>
    <n v="81.171230466975899"/>
    <n v="0"/>
    <n v="0"/>
    <n v="0"/>
    <n v="0"/>
    <n v="0"/>
    <n v="0"/>
    <n v="6672.519954497111"/>
    <n v="9051.9432258759571"/>
    <n v="10256.689303448869"/>
    <n v="10552.526607584396"/>
    <n v="9585.6909378026812"/>
    <m/>
    <m/>
    <m/>
    <m/>
    <m/>
    <m/>
    <m/>
    <m/>
    <m/>
  </r>
  <r>
    <x v="2"/>
    <x v="6"/>
    <n v="2.2349126536194985"/>
    <n v="2.2349126536194985"/>
    <n v="2.1976480977521122"/>
    <n v="2.1291355279372972"/>
    <n v="6.3581987858181239E-3"/>
    <n v="2.1976480977521122"/>
    <n v="0"/>
    <n v="2.1976480977521122"/>
    <n v="118.12642860593004"/>
    <n v="87.07533093815583"/>
    <n v="81.797123377406137"/>
    <n v="82.417171926050699"/>
    <n v="81.797123377406137"/>
    <n v="0"/>
    <n v="0"/>
    <n v="0"/>
    <n v="0"/>
    <n v="0"/>
    <n v="0"/>
    <n v="18919.666665578883"/>
    <n v="25666.427328387847"/>
    <n v="28747.752579820954"/>
    <n v="29576.934138465771"/>
    <n v="26867.058485813974"/>
    <m/>
    <m/>
    <m/>
    <m/>
    <m/>
    <m/>
    <m/>
    <m/>
    <m/>
  </r>
  <r>
    <x v="2"/>
    <x v="7"/>
    <n v="4.3502912215083018"/>
    <n v="4.3502912215083018"/>
    <n v="4.12856691512828"/>
    <n v="3.999861201301246"/>
    <n v="1.1081713454255427E-2"/>
    <n v="4.12856691512828"/>
    <n v="0"/>
    <n v="4.12856691512828"/>
    <n v="123.22634914482917"/>
    <n v="90.834669757789314"/>
    <n v="88.16706684110018"/>
    <n v="88.835491172141772"/>
    <n v="88.16706684110018"/>
    <n v="0"/>
    <n v="0"/>
    <n v="0"/>
    <n v="0"/>
    <n v="0"/>
    <n v="0"/>
    <n v="35303.254958851059"/>
    <n v="47892.409727567188"/>
    <n v="50104.497716237463"/>
    <n v="51549.679401174733"/>
    <n v="46826.63337966118"/>
    <m/>
    <m/>
    <m/>
    <m/>
    <m/>
    <m/>
    <m/>
    <m/>
    <m/>
  </r>
  <r>
    <x v="2"/>
    <x v="8"/>
    <n v="4.8596611753946188"/>
    <n v="4.8596611753946188"/>
    <n v="4.296036957227571"/>
    <n v="4.1621099641514796"/>
    <n v="1.2631809571720937E-2"/>
    <n v="4.296036957227571"/>
    <n v="0"/>
    <n v="4.296036957227571"/>
    <n v="115.35769508251006"/>
    <n v="85.034395724278909"/>
    <n v="80.485272709089159"/>
    <n v="81.095449090543966"/>
    <n v="80.485272709089159"/>
    <n v="0"/>
    <n v="0"/>
    <n v="0"/>
    <n v="0"/>
    <n v="0"/>
    <n v="0"/>
    <n v="42126.892115161681"/>
    <n v="57149.358609566683"/>
    <n v="57113.051736164292"/>
    <n v="58760.383614580285"/>
    <n v="53376.683865574101"/>
    <m/>
    <m/>
    <m/>
    <m/>
    <m/>
    <m/>
    <m/>
    <m/>
    <m/>
  </r>
  <r>
    <x v="2"/>
    <x v="9"/>
    <n v="7.260711093677223"/>
    <n v="7.260711093677223"/>
    <n v="6.6742688840600026"/>
    <n v="6.4662062072823137"/>
    <n v="1.7149983460305118E-2"/>
    <n v="6.6742688840600026"/>
    <n v="0"/>
    <n v="6.6742688840600026"/>
    <n v="133.63159175755266"/>
    <n v="98.50475641568066"/>
    <n v="92.098800609659563"/>
    <n v="92.797087864159622"/>
    <n v="92.098800609659563"/>
    <n v="0"/>
    <n v="0"/>
    <n v="0"/>
    <n v="0"/>
    <n v="0"/>
    <n v="0"/>
    <n v="54333.791868993874"/>
    <n v="73709.243673855861"/>
    <n v="77541.375768960745"/>
    <n v="79777.928996592935"/>
    <n v="72468.575485010035"/>
    <m/>
    <m/>
    <m/>
    <m/>
    <m/>
    <m/>
    <m/>
    <m/>
    <m/>
  </r>
  <r>
    <x v="2"/>
    <x v="10"/>
    <n v="0.96104153965055372"/>
    <n v="0.96104153965055372"/>
    <n v="0.87845473408538"/>
    <n v="0.85106641937580318"/>
    <n v="5.7321400469047918E-3"/>
    <n v="0.87845473408538"/>
    <n v="0"/>
    <n v="0.87845473408538"/>
    <n v="52.33988444146808"/>
    <n v="38.581651987545783"/>
    <n v="36.267412858418474"/>
    <n v="36.542239970569916"/>
    <n v="36.267412858418474"/>
    <n v="0"/>
    <n v="0"/>
    <n v="0"/>
    <n v="0"/>
    <n v="0"/>
    <n v="0"/>
    <n v="18361.552569442349"/>
    <n v="24909.289523444448"/>
    <n v="25917.111020318447"/>
    <n v="26664.647386917168"/>
    <n v="24221.599084409765"/>
    <m/>
    <m/>
    <m/>
    <m/>
    <m/>
    <m/>
    <m/>
    <m/>
    <m/>
  </r>
  <r>
    <x v="2"/>
    <x v="11"/>
    <n v="1.45447870893578"/>
    <n v="1.45447870893578"/>
    <n v="1.475507190368931"/>
    <n v="1.4295080461793115"/>
    <n v="9.2619677176654491E-3"/>
    <n v="1.475507190368931"/>
    <n v="0"/>
    <n v="1.475507190368931"/>
    <n v="53.006573486388533"/>
    <n v="39.073092979239128"/>
    <n v="37.700928690081469"/>
    <n v="37.986724246690819"/>
    <n v="37.700928690081469"/>
    <n v="0"/>
    <n v="0"/>
    <n v="0"/>
    <n v="0"/>
    <n v="0"/>
    <n v="0"/>
    <n v="27439.591229364658"/>
    <n v="37224.560382475851"/>
    <n v="41876.758704623426"/>
    <n v="43084.624813714196"/>
    <n v="39137.157667872358"/>
    <m/>
    <m/>
    <m/>
    <m/>
    <m/>
    <m/>
    <m/>
    <m/>
    <m/>
  </r>
  <r>
    <x v="2"/>
    <x v="12"/>
    <n v="1.54905348444355"/>
    <n v="1.54905348444355"/>
    <n v="1.4416653527308607"/>
    <n v="1.3967222828619199"/>
    <n v="9.2625514595871625E-3"/>
    <n v="1.4416653527308607"/>
    <n v="0"/>
    <n v="1.4416653527308607"/>
    <n v="52.398386573854374"/>
    <n v="38.62477605891781"/>
    <n v="36.833908806936634"/>
    <n v="37.113159742428408"/>
    <n v="36.833908806936634"/>
    <n v="0"/>
    <n v="0"/>
    <n v="0"/>
    <n v="0"/>
    <n v="0"/>
    <n v="0"/>
    <n v="29562.99965954473"/>
    <n v="40105.177103956303"/>
    <n v="41879.398016306077"/>
    <n v="43087.340251993832"/>
    <n v="39139.624314304747"/>
    <m/>
    <m/>
    <m/>
    <m/>
    <m/>
    <m/>
    <m/>
    <m/>
    <m/>
  </r>
  <r>
    <x v="2"/>
    <x v="13"/>
    <n v="1.4660779105933273"/>
    <n v="1.4660779105933273"/>
    <n v="1.2998003903443376"/>
    <n v="1.2592810406347454"/>
    <n v="8.6818806160352067E-3"/>
    <n v="1.2998003903443376"/>
    <n v="0"/>
    <n v="1.2998003903443376"/>
    <n v="52.116615998810794"/>
    <n v="38.417072614734252"/>
    <n v="35.430463560006103"/>
    <n v="35.699107458676245"/>
    <n v="35.430463560006103"/>
    <n v="0"/>
    <n v="0"/>
    <n v="0"/>
    <n v="0"/>
    <n v="0"/>
    <n v="0"/>
    <n v="28130.719589061202"/>
    <n v="38162.145390303282"/>
    <n v="39253.971806294983"/>
    <n v="40386.187948581886"/>
    <n v="36685.954959154187"/>
    <m/>
    <m/>
    <m/>
    <m/>
    <m/>
    <m/>
    <m/>
    <m/>
    <m/>
  </r>
  <r>
    <x v="2"/>
    <x v="14"/>
    <n v="1.5079723697170835"/>
    <n v="1.5079723697170835"/>
    <n v="1.3916263174001458"/>
    <n v="1.3482432613920994"/>
    <n v="8.3805225787214766E-3"/>
    <n v="1.3916263174001458"/>
    <n v="0"/>
    <n v="1.3916263174001458"/>
    <n v="56.289452493625781"/>
    <n v="41.493023720891607"/>
    <n v="39.297553491736956"/>
    <n v="39.59548443424282"/>
    <n v="39.297553491736956"/>
    <n v="0"/>
    <n v="0"/>
    <n v="0"/>
    <n v="0"/>
    <n v="0"/>
    <n v="0"/>
    <n v="26789.608051132604"/>
    <n v="36342.792944198569"/>
    <n v="37891.421406965055"/>
    <n v="38984.337027908194"/>
    <n v="35412.54337099538"/>
    <m/>
    <m/>
    <m/>
    <m/>
    <m/>
    <m/>
    <m/>
    <m/>
    <m/>
  </r>
  <r>
    <x v="2"/>
    <x v="15"/>
    <n v="0.47098408554274984"/>
    <n v="0.47098408554274984"/>
    <n v="0.45794113883197252"/>
    <n v="0.44366430006820368"/>
    <n v="9.0391684042728498E-3"/>
    <n v="0.45794113883197252"/>
    <n v="0"/>
    <n v="0.45794113883197252"/>
    <n v="17.280917859462122"/>
    <n v="12.738399520632019"/>
    <n v="11.989336879887837"/>
    <n v="12.080210706809828"/>
    <n v="11.989336879887837"/>
    <n v="0"/>
    <n v="0"/>
    <n v="0"/>
    <n v="0"/>
    <n v="0"/>
    <n v="0"/>
    <n v="27254.57579123112"/>
    <n v="36973.568365469342"/>
    <n v="40869.401156971631"/>
    <n v="42048.211697312974"/>
    <n v="38195.702015861338"/>
    <m/>
    <m/>
    <m/>
    <m/>
    <m/>
    <m/>
    <m/>
    <m/>
    <m/>
  </r>
  <r>
    <x v="2"/>
    <x v="16"/>
    <n v="0.38661011865641276"/>
    <n v="0.38661011865641276"/>
    <n v="0.33629172939909296"/>
    <n v="0.32580749842465329"/>
    <n v="6.1136815732687156E-3"/>
    <n v="0.33629172939909296"/>
    <n v="0"/>
    <n v="0.33629172939909296"/>
    <n v="18.96419035722861"/>
    <n v="13.979201528547417"/>
    <n v="13.017492994101316"/>
    <n v="13.116161730951537"/>
    <n v="13.017492994101316"/>
    <n v="0"/>
    <n v="0"/>
    <n v="0"/>
    <n v="0"/>
    <n v="0"/>
    <n v="0"/>
    <n v="20386.323453510788"/>
    <n v="27656.094510612977"/>
    <n v="27642.200431379686"/>
    <n v="28439.494159799779"/>
    <n v="25833.83217885952"/>
    <m/>
    <m/>
    <m/>
    <m/>
    <m/>
    <m/>
    <m/>
    <m/>
    <m/>
  </r>
  <r>
    <x v="2"/>
    <x v="17"/>
    <n v="0.47613967971274435"/>
    <n v="0.47613967971274435"/>
    <n v="0.44053973493156789"/>
    <n v="0.42680578494768112"/>
    <n v="8.7830396538500066E-3"/>
    <n v="0.44053973493156789"/>
    <n v="0"/>
    <n v="0.44053973493156789"/>
    <n v="16.917818093200502"/>
    <n v="12.470745341258898"/>
    <n v="11.870095790867044"/>
    <n v="11.960076475085385"/>
    <n v="11.870095790867044"/>
    <n v="0"/>
    <n v="0"/>
    <n v="0"/>
    <n v="0"/>
    <n v="0"/>
    <n v="0"/>
    <n v="28144.272334037643"/>
    <n v="38180.531049532197"/>
    <n v="39711.348979968607"/>
    <n v="40856.757413259904"/>
    <n v="37113.410261652905"/>
    <m/>
    <m/>
    <m/>
    <m/>
    <m/>
    <m/>
    <m/>
    <m/>
    <m/>
  </r>
  <r>
    <x v="2"/>
    <x v="18"/>
    <n v="0.4499744775032169"/>
    <n v="0.4499744775032169"/>
    <n v="0.42596506336638518"/>
    <n v="0.41268662892539687"/>
    <n v="8.1499011563578548E-3"/>
    <n v="0.42596506336638518"/>
    <n v="0"/>
    <n v="0.42596506336638518"/>
    <n v="17.765924038049157"/>
    <n v="13.095915395833854"/>
    <n v="12.369029356589765"/>
    <n v="12.462826792691725"/>
    <n v="12.369029356589765"/>
    <n v="0"/>
    <n v="0"/>
    <n v="0"/>
    <n v="0"/>
    <n v="0"/>
    <n v="0"/>
    <n v="25327.952350776108"/>
    <n v="34359.910239368626"/>
    <n v="36848.697230976162"/>
    <n v="37911.537191045201"/>
    <n v="34438.034795304826"/>
    <m/>
    <m/>
    <m/>
    <m/>
    <m/>
    <m/>
    <m/>
    <m/>
    <m/>
  </r>
  <r>
    <x v="2"/>
    <x v="19"/>
    <n v="0.3886671929999308"/>
    <n v="0.3886671929999308"/>
    <n v="0.35094403612483788"/>
    <n v="0.34000435695085035"/>
    <n v="5.512147628129533E-3"/>
    <n v="0.35094403612483788"/>
    <n v="0"/>
    <n v="0.35094403612483788"/>
    <n v="21.477831639260799"/>
    <n v="15.832098878241567"/>
    <n v="15.067146364350593"/>
    <n v="15.181411238798583"/>
    <n v="15.067146364350593"/>
    <n v="0"/>
    <n v="0"/>
    <n v="0"/>
    <n v="0"/>
    <n v="0"/>
    <n v="0"/>
    <n v="18096.202611508485"/>
    <n v="24549.315664904381"/>
    <n v="24922.444474425956"/>
    <n v="25641.291323311423"/>
    <n v="23292.004181706499"/>
    <m/>
    <m/>
    <m/>
    <m/>
    <m/>
    <m/>
    <m/>
    <m/>
    <m/>
  </r>
  <r>
    <x v="2"/>
    <x v="20"/>
    <n v="5.1685410501745556E-2"/>
    <n v="5.1685410501745556E-2"/>
    <n v="5.0519185076325426E-2"/>
    <n v="4.8944587972828364E-2"/>
    <n v="8.8112706503960161E-3"/>
    <n v="5.0519185076325426E-2"/>
    <n v="0"/>
    <n v="5.0519185076325426E-2"/>
    <n v="1.9479075690355065"/>
    <n v="1.4358742426433653"/>
    <n v="1.3568498032428249"/>
    <n v="1.3671451885245618"/>
    <n v="1.3568498032428249"/>
    <n v="0"/>
    <n v="0"/>
    <n v="0"/>
    <n v="0"/>
    <n v="0"/>
    <n v="0"/>
    <n v="26533.810599307461"/>
    <n v="35995.778019247402"/>
    <n v="39838.991686830283"/>
    <n v="40988.081763698108"/>
    <n v="37232.702511056341"/>
    <m/>
    <m/>
    <m/>
    <m/>
    <m/>
    <m/>
    <m/>
    <m/>
    <m/>
  </r>
  <r>
    <x v="2"/>
    <x v="21"/>
    <n v="8.1334598855055562E-2"/>
    <n v="8.1334598855055562E-2"/>
    <n v="7.1740202617739807E-2"/>
    <n v="6.9503788173014835E-2"/>
    <n v="8.9965562976308047E-3"/>
    <n v="7.1740202617739807E-2"/>
    <n v="0"/>
    <n v="7.1740202617739807E-2"/>
    <n v="2.7566049511914388"/>
    <n v="2.0319947976375508"/>
    <n v="1.8871233051702145"/>
    <n v="1.9014314658579676"/>
    <n v="1.8871233051702145"/>
    <n v="0"/>
    <n v="0"/>
    <n v="0"/>
    <n v="0"/>
    <n v="0"/>
    <n v="0"/>
    <n v="29505.351798741325"/>
    <n v="40026.97199304706"/>
    <n v="40676.736168046969"/>
    <n v="41849.989604215763"/>
    <n v="38015.641278548566"/>
    <m/>
    <m/>
    <m/>
    <m/>
    <m/>
    <m/>
    <m/>
    <m/>
    <m/>
  </r>
  <r>
    <x v="2"/>
    <x v="22"/>
    <n v="3.1119111309503063E-2"/>
    <n v="3.1119111309503063E-2"/>
    <n v="3.4785019534346498E-2"/>
    <n v="3.3700662328117512E-2"/>
    <n v="5.467825715619626E-3"/>
    <n v="3.4785019534346498E-2"/>
    <n v="0"/>
    <n v="3.4785019534346498E-2"/>
    <n v="1.907861871397476"/>
    <n v="1.4063550874836552"/>
    <n v="1.5055374724474073"/>
    <n v="1.5169535267314918"/>
    <n v="1.5055374724474073"/>
    <n v="0"/>
    <n v="0"/>
    <n v="0"/>
    <n v="0"/>
    <n v="0"/>
    <n v="0"/>
    <n v="16310.98759089349"/>
    <n v="22127.49225743796"/>
    <n v="24722.048825025809"/>
    <n v="25435.115591574271"/>
    <n v="23104.718528061505"/>
    <m/>
    <m/>
    <m/>
    <m/>
    <m/>
    <m/>
    <m/>
    <m/>
    <m/>
  </r>
  <r>
    <x v="2"/>
    <x v="23"/>
    <n v="3.8863172535358412E-2"/>
    <n v="3.8863172535358412E-2"/>
    <n v="2.9910850508311101E-2"/>
    <n v="2.8978537101904102E-2"/>
    <n v="4.0654931734972867E-3"/>
    <n v="2.9910850508311101E-2"/>
    <n v="0"/>
    <n v="2.9910850508311101E-2"/>
    <n v="2.7344134711606549"/>
    <n v="2.0156366423077703"/>
    <n v="1.7411232190860988"/>
    <n v="1.7543317539774985"/>
    <n v="1.7411232190860988"/>
    <n v="0"/>
    <n v="0"/>
    <n v="0"/>
    <n v="0"/>
    <n v="0"/>
    <n v="0"/>
    <n v="14212.617420606281"/>
    <n v="19280.84244929317"/>
    <n v="18381.588214469873"/>
    <n v="18911.77484118865"/>
    <n v="17179.054406046609"/>
    <m/>
    <m/>
    <m/>
    <m/>
    <m/>
    <m/>
    <m/>
    <m/>
    <m/>
  </r>
  <r>
    <x v="2"/>
    <x v="24"/>
    <n v="3.7419844740065232E-2"/>
    <n v="3.7419844740065232E-2"/>
    <n v="3.4561559203464355E-2"/>
    <n v="3.34843139467184E-2"/>
    <n v="4.763630939441996E-3"/>
    <n v="3.4561559203464355E-2"/>
    <n v="0"/>
    <n v="3.4561559203464355E-2"/>
    <n v="2.446804560734702"/>
    <n v="1.8036295465912997"/>
    <n v="1.7169956729401354"/>
    <n v="1.7300226966064247"/>
    <n v="1.7169956729401354"/>
    <n v="0"/>
    <n v="0"/>
    <n v="0"/>
    <n v="0"/>
    <n v="0"/>
    <n v="0"/>
    <n v="15293.352538475396"/>
    <n v="20746.968140317633"/>
    <n v="21538.125535506944"/>
    <n v="22159.357280570566"/>
    <n v="20129.089285520509"/>
    <m/>
    <m/>
    <m/>
    <m/>
    <m/>
    <m/>
    <m/>
    <m/>
    <m/>
  </r>
  <r>
    <x v="2"/>
    <x v="25"/>
    <n v="0.73717071133534673"/>
    <n v="0.73717071133534673"/>
    <n v="0.59397601749552464"/>
    <n v="0.57545808169190815"/>
    <n v="6.8746949657468069E-4"/>
    <n v="0.59397601749552464"/>
    <n v="0"/>
    <n v="0.59397601749552464"/>
    <n v="290.52501859677119"/>
    <n v="214.15666619804813"/>
    <n v="204.46993465886268"/>
    <n v="206.01970620842863"/>
    <n v="204.46993465886268"/>
    <n v="0"/>
    <n v="0"/>
    <n v="0"/>
    <n v="0"/>
    <n v="0"/>
    <n v="0"/>
    <n v="2537.3742849957071"/>
    <n v="3442.202964878174"/>
    <n v="3108.3021559163171"/>
    <n v="3197.9560103950448"/>
    <n v="2904.9552859031"/>
    <m/>
    <m/>
    <m/>
    <m/>
    <m/>
    <m/>
    <m/>
    <m/>
    <m/>
  </r>
  <r>
    <x v="2"/>
    <x v="26"/>
    <n v="1.3221191687631102"/>
    <n v="1.3221191687631102"/>
    <n v="1.1950207688764685"/>
    <n v="1.1577671687791198"/>
    <n v="1.8329428089322386E-3"/>
    <n v="1.1950207688764685"/>
    <n v="0"/>
    <n v="1.1950207688764685"/>
    <n v="217.36541038616974"/>
    <n v="160.22803082470932"/>
    <n v="154.29097371009121"/>
    <n v="155.46077143316685"/>
    <n v="154.29097371009121"/>
    <n v="0"/>
    <n v="0"/>
    <n v="0"/>
    <n v="0"/>
    <n v="0"/>
    <n v="0"/>
    <n v="6082.4726731555093"/>
    <n v="8251.4848491742287"/>
    <n v="8287.4078240015115"/>
    <n v="8526.4444484315663"/>
    <n v="7745.2409570107584"/>
    <m/>
    <m/>
    <m/>
    <m/>
    <m/>
    <m/>
    <m/>
    <m/>
    <m/>
  </r>
  <r>
    <x v="2"/>
    <x v="27"/>
    <n v="0.27037423699278007"/>
    <n v="0.27037423699278007"/>
    <n v="0.3348755694852692"/>
    <n v="0.32443632259602556"/>
    <n v="6.5840269145666481E-4"/>
    <n v="0.3348755694852692"/>
    <n v="0"/>
    <n v="0.3348755694852692"/>
    <n v="186.56158640564726"/>
    <n v="137.52140031941656"/>
    <n v="120.36655995898874"/>
    <n v="121.2792145098233"/>
    <n v="120.36655995898874"/>
    <n v="0"/>
    <n v="0"/>
    <n v="0"/>
    <n v="0"/>
    <n v="0"/>
    <n v="0"/>
    <n v="1449.2492382911887"/>
    <n v="1966.0520934544768"/>
    <n v="2976.8804514420253"/>
    <n v="3062.7436633843258"/>
    <n v="2782.1312630299303"/>
    <m/>
    <m/>
    <m/>
    <m/>
    <m/>
    <m/>
    <m/>
    <m/>
    <m/>
  </r>
  <r>
    <x v="2"/>
    <x v="28"/>
    <n v="0.84730113739851343"/>
    <n v="0.84730113739851343"/>
    <n v="0.73254587474599964"/>
    <n v="0.70970891734129304"/>
    <n v="1.3028422297854745E-3"/>
    <n v="0.73254587474599964"/>
    <n v="0"/>
    <n v="0.73254587474599964"/>
    <n v="190.31507314406105"/>
    <n v="140.28823331163105"/>
    <n v="133.06289895835786"/>
    <n v="134.07164494028669"/>
    <n v="133.06289895835786"/>
    <n v="0"/>
    <n v="0"/>
    <n v="0"/>
    <n v="0"/>
    <n v="0"/>
    <n v="0"/>
    <n v="4452.0968486670508"/>
    <n v="6039.7163567977241"/>
    <n v="5890.6283578228513"/>
    <n v="6060.5338274617352"/>
    <n v="5505.260147497992"/>
    <m/>
    <m/>
    <m/>
    <m/>
    <m/>
    <m/>
    <m/>
    <m/>
    <m/>
  </r>
  <r>
    <x v="2"/>
    <x v="29"/>
    <n v="0.33404425496534473"/>
    <n v="0.33404425496534473"/>
    <n v="0.35078887702586165"/>
    <n v="0.33985307445287433"/>
    <n v="7.7080751235931273E-4"/>
    <n v="0.35078887702586165"/>
    <n v="0"/>
    <n v="0.35078887702586165"/>
    <n v="157.78095683548631"/>
    <n v="116.30614075383251"/>
    <n v="107.69954201445383"/>
    <n v="108.51599760659417"/>
    <n v="107.69954201445383"/>
    <n v="0"/>
    <n v="0"/>
    <n v="0"/>
    <n v="0"/>
    <n v="0"/>
    <n v="0"/>
    <n v="2117.1392395195267"/>
    <n v="2872.1119349352784"/>
    <n v="3485.1039419211165"/>
    <n v="3585.6260231021611"/>
    <n v="3257.1064877767444"/>
    <m/>
    <m/>
    <m/>
    <m/>
    <m/>
    <m/>
    <m/>
    <m/>
    <m/>
  </r>
  <r>
    <x v="2"/>
    <x v="30"/>
    <n v="0.9938583296350525"/>
    <n v="0.9938583296350525"/>
    <n v="0.76423179622349646"/>
    <n v="0.7404060607262114"/>
    <n v="2.1555965621534029E-3"/>
    <n v="0.76423179622349646"/>
    <n v="0"/>
    <n v="0.76423179622349646"/>
    <n v="118.19291643599638"/>
    <n v="87.124341560712594"/>
    <n v="83.901862477371196"/>
    <n v="84.537808580514124"/>
    <n v="83.901862477371196"/>
    <n v="0"/>
    <n v="0"/>
    <n v="0"/>
    <n v="0"/>
    <n v="0"/>
    <n v="0"/>
    <n v="8408.7808271762624"/>
    <n v="11407.355416769289"/>
    <n v="9746.2439785491897"/>
    <n v="10027.358328292783"/>
    <n v="9108.6392322889624"/>
    <m/>
    <m/>
    <m/>
    <m/>
    <m/>
    <m/>
    <m/>
    <m/>
    <m/>
  </r>
  <r>
    <x v="2"/>
    <x v="31"/>
    <n v="1.0430726923148854"/>
    <n v="1.0430726923148854"/>
    <n v="0.8546332951873038"/>
    <n v="0.82799025231147905"/>
    <n v="3.0960423077534575E-3"/>
    <n v="0.8546332951873038"/>
    <n v="0"/>
    <n v="0.8546332951873038"/>
    <n v="90.054345448421145"/>
    <n v="66.382366968018417"/>
    <n v="65.326125753320156"/>
    <n v="65.82135829104719"/>
    <n v="65.326125753320156"/>
    <n v="0"/>
    <n v="0"/>
    <n v="0"/>
    <n v="0"/>
    <n v="0"/>
    <n v="0"/>
    <n v="11582.702501705573"/>
    <n v="15713.098823629098"/>
    <n v="13998.34469448754"/>
    <n v="14402.10388366221"/>
    <n v="13082.565135035084"/>
    <m/>
    <m/>
    <m/>
    <m/>
    <m/>
    <m/>
    <m/>
    <m/>
    <m/>
  </r>
  <r>
    <x v="2"/>
    <x v="32"/>
    <n v="0.98629530315598213"/>
    <n v="0.98629530315598213"/>
    <n v="1.0073530410563578"/>
    <n v="0.97594915987878061"/>
    <n v="3.2697264501425076E-3"/>
    <n v="1.0073530410563578"/>
    <n v="0"/>
    <n v="1.0073530410563578"/>
    <n v="118.45681054226228"/>
    <n v="87.318867602910899"/>
    <n v="72.909523919203934"/>
    <n v="73.462258657344833"/>
    <n v="72.909523919203934"/>
    <n v="0"/>
    <n v="0"/>
    <n v="0"/>
    <n v="0"/>
    <n v="0"/>
    <n v="0"/>
    <n v="8326.2017493210988"/>
    <n v="11295.328606885216"/>
    <n v="14783.634510146609"/>
    <n v="15210.044090218031"/>
    <n v="13816.480850604306"/>
    <m/>
    <m/>
    <m/>
    <m/>
    <m/>
    <m/>
    <m/>
    <m/>
    <m/>
  </r>
  <r>
    <x v="2"/>
    <x v="33"/>
    <n v="0.29130297417012319"/>
    <n v="0.29130297417012319"/>
    <n v="0.45197784920328682"/>
    <n v="0.43788775745648828"/>
    <n v="1.2730673293966464E-3"/>
    <n v="0.45197784920328682"/>
    <n v="0"/>
    <n v="0.45197784920328682"/>
    <n v="113.59817767753182"/>
    <n v="83.737390793730839"/>
    <n v="84.019435477998059"/>
    <n v="84.656426691203222"/>
    <n v="84.019435477998059"/>
    <n v="0"/>
    <n v="0"/>
    <n v="0"/>
    <n v="0"/>
    <n v="0"/>
    <n v="0"/>
    <n v="2564.3278803031271"/>
    <n v="3478.768222999518"/>
    <n v="5756.0050944898358"/>
    <n v="5922.0275779018702"/>
    <n v="5379.4440135419027"/>
    <m/>
    <m/>
    <m/>
    <m/>
    <m/>
    <m/>
    <m/>
    <m/>
    <m/>
  </r>
  <r>
    <x v="2"/>
    <x v="34"/>
    <n v="0.17644355962116756"/>
    <n v="0.17644355962116756"/>
    <n v="8.8646433567820287E-2"/>
    <n v="8.5882907964869692E-2"/>
    <n v="2.6601444363268903E-4"/>
    <n v="8.8646433567820287E-2"/>
    <n v="0"/>
    <n v="8.8646433567820287E-2"/>
    <n v="141.7652992214563"/>
    <n v="104.50041105056569"/>
    <n v="78.862407472445554"/>
    <n v="79.460268104992352"/>
    <n v="78.862407472445554"/>
    <n v="0"/>
    <n v="0"/>
    <n v="0"/>
    <n v="0"/>
    <n v="0"/>
    <n v="0"/>
    <n v="1244.6174105380978"/>
    <n v="1688.4484744829376"/>
    <n v="1202.7490278014754"/>
    <n v="1237.4403418707013"/>
    <n v="1124.0645119639958"/>
    <m/>
    <m/>
    <m/>
    <m/>
    <m/>
    <m/>
    <m/>
    <m/>
    <m/>
  </r>
  <r>
    <x v="2"/>
    <x v="35"/>
    <n v="0.75167529742656725"/>
    <n v="0.75167529742656725"/>
    <n v="0.66296012894110523"/>
    <n v="0.64229209315531677"/>
    <n v="4.9544945520319482E-3"/>
    <n v="0.66296012894110523"/>
    <n v="0"/>
    <n v="0.66296012894110523"/>
    <n v="45.041918832210939"/>
    <n v="33.202053382044177"/>
    <n v="31.666643742266704"/>
    <n v="31.906687840875527"/>
    <n v="31.666643742266704"/>
    <n v="0"/>
    <n v="0"/>
    <n v="0"/>
    <n v="0"/>
    <n v="0"/>
    <n v="0"/>
    <n v="16688.349806470054"/>
    <n v="22639.421989276019"/>
    <n v="22401.090047322014"/>
    <n v="23047.212581916927"/>
    <n v="20935.598175067302"/>
    <m/>
    <m/>
    <m/>
    <m/>
    <m/>
    <m/>
    <m/>
    <m/>
    <m/>
  </r>
  <r>
    <x v="2"/>
    <x v="36"/>
    <n v="0.95358642545596084"/>
    <n v="0.95358642545596084"/>
    <n v="0.90836265087174162"/>
    <n v="0.88004419473754192"/>
    <n v="6.9698272680190094E-3"/>
    <n v="0.90836265087174162"/>
    <n v="0"/>
    <n v="0.90836265087174162"/>
    <n v="44.710500138648875"/>
    <n v="32.957752485440608"/>
    <n v="30.842617996275948"/>
    <n v="31.076419127691992"/>
    <n v="30.842617996275948"/>
    <n v="0"/>
    <n v="0"/>
    <n v="0"/>
    <n v="0"/>
    <n v="0"/>
    <n v="0"/>
    <n v="21328.019648602785"/>
    <n v="28933.599943661709"/>
    <n v="31513.149647352253"/>
    <n v="32422.094528168451"/>
    <n v="29451.541726497431"/>
    <m/>
    <m/>
    <m/>
    <m/>
    <m/>
    <m/>
    <m/>
    <m/>
    <m/>
  </r>
  <r>
    <x v="2"/>
    <x v="37"/>
    <n v="0.42031219126474406"/>
    <n v="0.42031219126474406"/>
    <n v="0.35764333007144206"/>
    <n v="0.34649431374606393"/>
    <n v="2.5231976472607949E-3"/>
    <n v="0.35764333007144206"/>
    <n v="0"/>
    <n v="0.35764333007144206"/>
    <n v="45.692471528995576"/>
    <n v="33.681599678616024"/>
    <n v="33.543844802223411"/>
    <n v="33.798182271772312"/>
    <n v="33.543844802223411"/>
    <n v="0"/>
    <n v="0"/>
    <n v="0"/>
    <n v="0"/>
    <n v="0"/>
    <n v="0"/>
    <n v="9198.7186772775458"/>
    <n v="12478.985418605114"/>
    <n v="11408.303533263357"/>
    <n v="11737.357252469375"/>
    <n v="10661.965918937716"/>
    <m/>
    <m/>
    <m/>
    <m/>
    <m/>
    <m/>
    <m/>
    <m/>
    <m/>
  </r>
  <r>
    <x v="2"/>
    <x v="38"/>
    <n v="0.4242973136436336"/>
    <n v="0.4242973136436336"/>
    <n v="0.4131418124278744"/>
    <n v="0.40026194663075498"/>
    <n v="2.6147379383038884E-3"/>
    <n v="0.4131418124278744"/>
    <n v="0"/>
    <n v="0.4131418124278744"/>
    <n v="53.451673743059381"/>
    <n v="39.401192733101723"/>
    <n v="37.392539679301876"/>
    <n v="37.675986950173325"/>
    <n v="37.392539679301876"/>
    <n v="0"/>
    <n v="0"/>
    <n v="0"/>
    <n v="0"/>
    <n v="0"/>
    <n v="0"/>
    <n v="7937.9612261202192"/>
    <n v="10768.641358594534"/>
    <n v="11822.190819055888"/>
    <n v="12163.182435103887"/>
    <n v="11048.776466407371"/>
    <m/>
    <m/>
    <m/>
    <m/>
    <m/>
    <m/>
    <m/>
    <m/>
    <m/>
  </r>
  <r>
    <x v="2"/>
    <x v="39"/>
    <n v="0.17087297459561512"/>
    <n v="0.17087297459561512"/>
    <n v="0.17358232974140003"/>
    <n v="0.16817051588294932"/>
    <n v="1.5729307382626287E-3"/>
    <n v="0.17358232974140003"/>
    <n v="0"/>
    <n v="0.17358232974140003"/>
    <n v="43.60489652156361"/>
    <n v="32.142771435219558"/>
    <n v="26.116194510503188"/>
    <n v="26.314114483554604"/>
    <n v="26.116194510503188"/>
    <n v="0"/>
    <n v="0"/>
    <n v="0"/>
    <n v="0"/>
    <n v="0"/>
    <n v="0"/>
    <n v="3918.6648341457376"/>
    <n v="5316.0622735967863"/>
    <n v="7111.7977295122946"/>
    <n v="7316.9258176906706"/>
    <n v="6646.5399341236398"/>
    <m/>
    <m/>
    <m/>
    <m/>
    <m/>
    <m/>
    <m/>
    <m/>
    <m/>
  </r>
  <r>
    <x v="2"/>
    <x v="40"/>
    <n v="0.39611772419540403"/>
    <n v="0.39611772419540403"/>
    <n v="0.36555754461766121"/>
    <n v="0.35416095372588208"/>
    <n v="7.113421903772745E-3"/>
    <n v="0.36555754461766121"/>
    <n v="0"/>
    <n v="0.36555754461766121"/>
    <n v="17.52612559875076"/>
    <n v="12.91915115512343"/>
    <n v="12.161612589856412"/>
    <n v="12.253795084447402"/>
    <n v="12.161612589856412"/>
    <n v="0"/>
    <n v="0"/>
    <n v="0"/>
    <n v="0"/>
    <n v="0"/>
    <n v="0"/>
    <n v="22601.556856561547"/>
    <n v="30661.281026835353"/>
    <n v="32162.393749258186"/>
    <n v="33090.065006505531"/>
    <n v="30058.311915194565"/>
    <m/>
    <m/>
    <m/>
    <m/>
    <m/>
    <m/>
    <m/>
    <m/>
    <m/>
  </r>
  <r>
    <x v="2"/>
    <x v="41"/>
    <n v="0.30855517522753956"/>
    <n v="0.30855517522753956"/>
    <n v="0.29758047625688988"/>
    <n v="0.28830298982032498"/>
    <n v="6.6965637452946107E-3"/>
    <n v="0.29758047625688988"/>
    <n v="0"/>
    <n v="0.29758047625688988"/>
    <n v="15.055557675472492"/>
    <n v="11.098004760845262"/>
    <n v="10.51638333468771"/>
    <n v="10.596090083738414"/>
    <n v="10.51638333468771"/>
    <n v="0"/>
    <n v="0"/>
    <n v="0"/>
    <n v="0"/>
    <n v="0"/>
    <n v="0"/>
    <n v="20494.436797264374"/>
    <n v="27802.761115777263"/>
    <n v="30277.624869817239"/>
    <n v="31150.933074064153"/>
    <n v="28296.845672726391"/>
    <m/>
    <m/>
    <m/>
    <m/>
    <m/>
    <m/>
    <m/>
    <m/>
    <m/>
  </r>
  <r>
    <x v="2"/>
    <x v="42"/>
    <n v="0.18792065986412629"/>
    <n v="0.18792065986412629"/>
    <n v="0.17212381380213082"/>
    <n v="0.16675753824606798"/>
    <n v="4.5045655440564937E-3"/>
    <n v="0.17212381380213082"/>
    <n v="0"/>
    <n v="0.17212381380213082"/>
    <n v="12.634215517722321"/>
    <n v="9.3131444870790521"/>
    <n v="9.0427813687970087"/>
    <n v="9.1113151280743647"/>
    <n v="9.0427813687970087"/>
    <n v="0"/>
    <n v="0"/>
    <n v="0"/>
    <n v="0"/>
    <n v="0"/>
    <n v="0"/>
    <n v="14873.947622669997"/>
    <n v="20178.003264616502"/>
    <n v="20366.795707765854"/>
    <n v="20954.24237382002"/>
    <n v="19034.388511930705"/>
    <m/>
    <m/>
    <m/>
    <m/>
    <m/>
    <m/>
    <m/>
    <m/>
    <m/>
  </r>
  <r>
    <x v="2"/>
    <x v="43"/>
    <n v="0.15669114305690962"/>
    <n v="0.15669114305690962"/>
    <n v="0.13948147569817354"/>
    <n v="0.13513292314267669"/>
    <n v="2.3751933026672552E-3"/>
    <n v="0.13948147569817354"/>
    <n v="0"/>
    <n v="0.13948147569817354"/>
    <n v="19.798093567286749"/>
    <n v="14.593902225445976"/>
    <n v="13.897335899556341"/>
    <n v="14.002665495901448"/>
    <n v="13.897335899556341"/>
    <n v="0"/>
    <n v="0"/>
    <n v="0"/>
    <n v="0"/>
    <n v="0"/>
    <n v="0"/>
    <n v="7914.456133080268"/>
    <n v="10736.754340021713"/>
    <n v="10739.121517657941"/>
    <n v="11048.87378416166"/>
    <n v="10036.562166035459"/>
    <m/>
    <m/>
    <m/>
    <m/>
    <m/>
    <m/>
    <m/>
    <m/>
    <m/>
  </r>
  <r>
    <x v="2"/>
    <x v="44"/>
    <n v="5.016140120300433E-2"/>
    <n v="5.016140120300433E-2"/>
    <n v="5.0970209838100244E-2"/>
    <n v="4.9381117393250275E-2"/>
    <n v="1.3735745599186301E-3"/>
    <n v="5.0970209838100244E-2"/>
    <n v="0"/>
    <n v="5.0970209838100244E-2"/>
    <n v="12.802981351650988"/>
    <n v="9.43754798436429"/>
    <n v="8.7816912504148359"/>
    <n v="8.8482457705832154"/>
    <n v="8.7816912504148359"/>
    <n v="0"/>
    <n v="0"/>
    <n v="0"/>
    <n v="0"/>
    <n v="0"/>
    <n v="0"/>
    <n v="3917.9469082438241"/>
    <n v="5315.0883350325221"/>
    <n v="6210.4352079322935"/>
    <n v="6389.5649792518989"/>
    <n v="5804.1450541423301"/>
    <m/>
    <m/>
    <m/>
    <m/>
    <m/>
    <m/>
    <m/>
    <m/>
    <m/>
  </r>
  <r>
    <x v="2"/>
    <x v="45"/>
    <n v="0.1033079889191303"/>
    <n v="0.1033079889191303"/>
    <n v="9.675663403344964E-2"/>
    <n v="9.3741225975254569E-2"/>
    <n v="1.6741369219418597E-2"/>
    <n v="9.675663403344964E-2"/>
    <n v="0"/>
    <n v="9.675663403344964E-2"/>
    <n v="1.9692576121206309"/>
    <n v="1.451612143882917"/>
    <n v="1.3677406614637779"/>
    <n v="1.3781235600861041"/>
    <n v="1.3677406614637779"/>
    <n v="0"/>
    <n v="0"/>
    <n v="0"/>
    <n v="0"/>
    <n v="0"/>
    <n v="0"/>
    <n v="52460.373027519345"/>
    <n v="71167.762927907024"/>
    <n v="75693.880669594248"/>
    <n v="77877.145945000331"/>
    <n v="70741.944551022665"/>
    <m/>
    <m/>
    <m/>
    <m/>
    <m/>
    <m/>
    <m/>
    <m/>
    <m/>
  </r>
  <r>
    <x v="2"/>
    <x v="46"/>
    <n v="3.6238326681502057E-2"/>
    <n v="3.6238326681502057E-2"/>
    <n v="3.1341413545018994E-2"/>
    <n v="3.0364454995571302E-2"/>
    <n v="6.1711606835674043E-3"/>
    <n v="3.1341413545018994E-2"/>
    <n v="0"/>
    <n v="3.1341413545018994E-2"/>
    <n v="1.7454470793703905"/>
    <n v="1.2866331765454262"/>
    <n v="1.2018927247595421"/>
    <n v="1.2110083530385622"/>
    <n v="1.2018927247595421"/>
    <n v="0"/>
    <n v="0"/>
    <n v="0"/>
    <n v="0"/>
    <n v="0"/>
    <n v="0"/>
    <n v="20761.630134655115"/>
    <n v="28165.23570362218"/>
    <n v="27902.084605661959"/>
    <n v="28706.874264906564"/>
    <n v="26076.714584730802"/>
    <m/>
    <m/>
    <m/>
    <m/>
    <m/>
    <m/>
    <m/>
    <m/>
    <m/>
  </r>
  <r>
    <x v="2"/>
    <x v="47"/>
    <n v="2.2690503947408507E-2"/>
    <n v="2.2690503947408507E-2"/>
    <n v="1.9985046518237751E-2"/>
    <n v="1.9362042203839851E-2"/>
    <n v="2.232761104975237E-3"/>
    <n v="1.9985046518237751E-2"/>
    <n v="0"/>
    <n v="1.9985046518237751E-2"/>
    <n v="3.2285550980248621"/>
    <n v="2.3798865921057071"/>
    <n v="2.1182483972530108"/>
    <n v="2.1343095481166108"/>
    <n v="2.1182483972530108"/>
    <n v="0"/>
    <n v="0"/>
    <n v="0"/>
    <n v="0"/>
    <n v="0"/>
    <n v="0"/>
    <n v="7028.0677450076382"/>
    <n v="9534.2794999874786"/>
    <n v="10095.133225284446"/>
    <n v="10386.310710523558"/>
    <n v="9434.7039488639675"/>
    <m/>
    <m/>
    <m/>
    <m/>
    <m/>
    <m/>
    <m/>
    <m/>
    <m/>
  </r>
  <r>
    <x v="2"/>
    <x v="48"/>
    <n v="5.269848903270126E-3"/>
    <n v="5.269848903270126E-3"/>
    <n v="6.1603703182632787E-3"/>
    <n v="5.9683104863845942E-3"/>
    <n v="1.113989999251737E-3"/>
    <n v="6.1603703182632787E-3"/>
    <n v="0"/>
    <n v="6.1603703182632787E-3"/>
    <n v="1.6477936800985933"/>
    <n v="1.2146492677861567"/>
    <n v="1.308698211026831"/>
    <n v="1.3186168437087507"/>
    <n v="1.308698211026831"/>
    <n v="0"/>
    <n v="0"/>
    <n v="0"/>
    <n v="0"/>
    <n v="0"/>
    <n v="0"/>
    <n v="3198.1242354047704"/>
    <n v="4338.5766105758694"/>
    <n v="5036.7580432235845"/>
    <n v="5182.0350304663534"/>
    <n v="4707.2505076855932"/>
    <m/>
    <m/>
    <m/>
    <m/>
    <m/>
    <m/>
    <m/>
    <m/>
    <m/>
  </r>
  <r>
    <x v="2"/>
    <x v="49"/>
    <n v="6.4063818995062655E-3"/>
    <n v="6.4063818995062655E-3"/>
    <n v="6.5539333680479797E-3"/>
    <n v="6.3496502424970546E-3"/>
    <n v="1.1398371975875118E-3"/>
    <n v="6.5539333680479797E-3"/>
    <n v="0"/>
    <n v="6.5539333680479797E-3"/>
    <n v="1.8582559086420705"/>
    <n v="1.3697887096255512"/>
    <n v="1.3607338141056755"/>
    <n v="1.3710569069298213"/>
    <n v="1.3607338141056755"/>
    <n v="0"/>
    <n v="0"/>
    <n v="0"/>
    <n v="0"/>
    <n v="0"/>
    <n v="0"/>
    <n v="3447.5240303084843"/>
    <n v="4676.9124716012075"/>
    <n v="5153.6227226192286"/>
    <n v="5302.2704789940453"/>
    <n v="4816.4698342235779"/>
    <m/>
    <m/>
    <m/>
    <m/>
    <m/>
    <m/>
    <m/>
    <m/>
    <m/>
  </r>
  <r>
    <x v="2"/>
    <x v="50"/>
    <n v="1.0184585953030272E-4"/>
    <n v="1.0184585953030272E-4"/>
    <n v="9.4608404691151832E-5"/>
    <n v="9.1657609493990007E-5"/>
    <n v="1.5736400042484597E-6"/>
    <n v="9.4608404691151832E-5"/>
    <n v="0"/>
    <n v="9.4608404691151832E-5"/>
    <n v="20.406860439648813"/>
    <n v="15.042646655466369"/>
    <n v="14.22781838837764"/>
    <n v="14.33546027996055"/>
    <n v="14.22781838837764"/>
    <n v="0"/>
    <n v="0"/>
    <n v="0"/>
    <n v="0"/>
    <n v="0"/>
    <n v="0"/>
    <n v="4.990765719768671"/>
    <n v="6.7704747617197283"/>
    <n v="7.1150045816037117"/>
    <n v="7.320225166147087"/>
    <n v="6.6495369921530019"/>
    <m/>
    <m/>
    <m/>
    <m/>
    <m/>
    <m/>
    <m/>
    <m/>
    <m/>
  </r>
  <r>
    <x v="2"/>
    <x v="51"/>
    <n v="7.6621966152966005E-5"/>
    <n v="7.6621966152966005E-5"/>
    <n v="7.0982319971810609E-5"/>
    <n v="6.8790042033560305E-5"/>
    <n v="1.1725170985120922E-4"/>
    <n v="7.0982319971810609E-5"/>
    <n v="0"/>
    <n v="7.0982319971810609E-5"/>
    <n v="0.20604985413816113"/>
    <n v="0.15188691853787595"/>
    <n v="0.14326661046398662"/>
    <n v="0.14439591034159296"/>
    <n v="0.14326661046398662"/>
    <n v="0"/>
    <n v="0"/>
    <n v="0"/>
    <n v="0"/>
    <n v="0"/>
    <n v="0"/>
    <n v="371.86129771093761"/>
    <n v="504.46718447223509"/>
    <n v="530.13805606107655"/>
    <n v="545.42901483780588"/>
    <n v="495.4561271598846"/>
    <m/>
    <m/>
    <m/>
    <m/>
    <m/>
    <m/>
    <m/>
    <m/>
    <m/>
  </r>
  <r>
    <x v="2"/>
    <x v="52"/>
    <n v="3.7367005343568137E-7"/>
    <n v="3.7367005343568137E-7"/>
    <n v="3.4864787514666911E-7"/>
    <n v="3.3745840849205997E-7"/>
    <n v="3.2571399056815574E-6"/>
    <n v="3.4864787514666911E-7"/>
    <n v="0"/>
    <n v="3.4864787514666911E-7"/>
    <n v="3.6173462802976439E-2"/>
    <n v="2.6664788582206569E-2"/>
    <n v="2.5331714829382335E-2"/>
    <n v="2.5499539847398577E-2"/>
    <n v="2.5331714829382335E-2"/>
    <n v="0"/>
    <n v="0"/>
    <n v="0"/>
    <n v="0"/>
    <n v="0"/>
    <n v="0"/>
    <n v="10.329949760987077"/>
    <n v="14.013613956985642"/>
    <n v="14.726726118605692"/>
    <n v="15.151494269884834"/>
    <n v="13.763295437949244"/>
    <m/>
    <m/>
    <m/>
    <m/>
    <m/>
    <m/>
    <m/>
    <m/>
    <m/>
  </r>
  <r>
    <x v="2"/>
    <x v="53"/>
    <n v="0.16827226036430801"/>
    <n v="0.16827226036430801"/>
    <n v="0.15726379473299815"/>
    <n v="0.15233670453081063"/>
    <n v="0.19422162130148671"/>
    <n v="0.15726379473299815"/>
    <n v="0"/>
    <n v="0.15726379473299815"/>
    <n v="0.27318267761985138"/>
    <n v="0.2013729894406199"/>
    <n v="0.19162190650233768"/>
    <n v="0.19304363383682929"/>
    <n v="0.19162190650233768"/>
    <n v="0"/>
    <n v="0"/>
    <n v="0"/>
    <n v="0"/>
    <n v="0"/>
    <n v="0"/>
    <n v="615969.73069598526"/>
    <n v="835624.78181279369"/>
    <n v="878147.30286203057"/>
    <n v="903476.01498605195"/>
    <n v="820698.41388974816"/>
    <m/>
    <m/>
    <m/>
    <m/>
    <m/>
    <m/>
    <m/>
    <m/>
    <m/>
  </r>
  <r>
    <x v="3"/>
    <x v="54"/>
    <n v="0.20621389586795366"/>
    <n v="0.20621389586795366"/>
    <n v="0.19272326716631183"/>
    <n v="0.18671438044772945"/>
    <n v="2.2831941023338832E-3"/>
    <n v="0.19272326716631183"/>
    <n v="0"/>
    <n v="0.19272326716631183"/>
    <n v="1.8206042353382652"/>
    <n v="1.0369747502351172"/>
    <n v="1.1838848081686124"/>
    <n v="1.2272607467165926"/>
    <n v="1.1838848081686124"/>
    <n v="0"/>
    <n v="0"/>
    <n v="0"/>
    <n v="0"/>
    <n v="0"/>
    <n v="0"/>
    <n v="113266.73412337716"/>
    <n v="198861.05791987511"/>
    <n v="174184.08821965731"/>
    <n v="174184.08821965731"/>
    <n v="162788.86749500682"/>
    <m/>
    <m/>
    <m/>
    <m/>
    <m/>
    <m/>
    <m/>
    <m/>
    <m/>
  </r>
  <r>
    <x v="3"/>
    <x v="55"/>
    <n v="7.8872852814597022E-2"/>
    <n v="7.8872852814597022E-2"/>
    <n v="7.3712946555698156E-2"/>
    <n v="7.1414662845284138E-2"/>
    <n v="8.7327787306753439E-4"/>
    <n v="7.3712946555698156E-2"/>
    <n v="0"/>
    <n v="7.3712946555698156E-2"/>
    <n v="0.51420693961455"/>
    <n v="0.29288057361730269"/>
    <n v="0.3343734855980019"/>
    <n v="0.34662447797774981"/>
    <n v="0.3343734855980019"/>
    <n v="0"/>
    <n v="0"/>
    <n v="0"/>
    <n v="0"/>
    <n v="0"/>
    <n v="0"/>
    <n v="153387.37527292065"/>
    <n v="269300.39039618091"/>
    <n v="235882.49730249646"/>
    <n v="235882.49730249646"/>
    <n v="220450.9320584079"/>
    <m/>
    <m/>
    <m/>
    <m/>
    <m/>
    <m/>
    <m/>
    <m/>
    <m/>
  </r>
  <r>
    <x v="3"/>
    <x v="56"/>
    <n v="0.24637392407703973"/>
    <n v="0.24637392407703973"/>
    <n v="0.23025600381031749"/>
    <n v="0.223076890133422"/>
    <n v="2.727844736427234E-3"/>
    <n v="0.23025600381031749"/>
    <n v="0"/>
    <n v="0.23025600381031749"/>
    <n v="1.9909637113851932"/>
    <n v="1.1340076317889305"/>
    <n v="1.2946645107007499"/>
    <n v="1.342099267755601"/>
    <n v="1.2946645107007499"/>
    <n v="0"/>
    <n v="0"/>
    <n v="0"/>
    <n v="0"/>
    <n v="0"/>
    <n v="0"/>
    <n v="123746.0646159279"/>
    <n v="217259.49382578459"/>
    <n v="190299.43436364637"/>
    <n v="190299.43436364637"/>
    <n v="177849.93865761344"/>
    <m/>
    <m/>
    <m/>
    <m/>
    <m/>
    <m/>
    <m/>
    <m/>
    <m/>
  </r>
  <r>
    <x v="3"/>
    <x v="57"/>
    <n v="0.26107374684612605"/>
    <n v="0.26107374684612605"/>
    <n v="0.24399415593095894"/>
    <n v="0.23638700520888095"/>
    <n v="2.4073280606591581E-3"/>
    <n v="0.24399415593095894"/>
    <n v="0"/>
    <n v="0.24399415593095894"/>
    <n v="2.2335211315295731"/>
    <n v="1.2721628196599284"/>
    <n v="1.4523923898540956"/>
    <n v="1.5056080099292724"/>
    <n v="1.4523923898540956"/>
    <n v="0"/>
    <n v="0"/>
    <n v="0"/>
    <n v="0"/>
    <n v="0"/>
    <n v="0"/>
    <n v="116888.86357987399"/>
    <n v="205220.38752548647"/>
    <n v="179754.27898816863"/>
    <n v="179754.27898816863"/>
    <n v="167994.65325997068"/>
    <m/>
    <m/>
    <m/>
    <m/>
    <m/>
    <m/>
    <m/>
    <m/>
    <m/>
  </r>
  <r>
    <x v="3"/>
    <x v="58"/>
    <n v="8.7777568884843921E-2"/>
    <n v="8.7777568884843921E-2"/>
    <n v="8.2035111107330763E-2"/>
    <n v="7.9477431602100454E-2"/>
    <n v="8.4472388886454959E-4"/>
    <n v="8.2035111107330763E-2"/>
    <n v="0"/>
    <n v="8.2035111107330763E-2"/>
    <n v="0.60193083095364808"/>
    <n v="0.34284610623846146"/>
    <n v="0.39141772412823705"/>
    <n v="0.40575914661112578"/>
    <n v="0.39141772412823705"/>
    <n v="0"/>
    <n v="0"/>
    <n v="0"/>
    <n v="0"/>
    <n v="0"/>
    <n v="0"/>
    <n v="145826.67039296957"/>
    <n v="256026.15076454025"/>
    <n v="224255.47816042701"/>
    <n v="224255.47816042701"/>
    <n v="209584.55902843646"/>
    <m/>
    <m/>
    <m/>
    <m/>
    <m/>
    <m/>
    <m/>
    <m/>
    <m/>
  </r>
  <r>
    <x v="3"/>
    <x v="59"/>
    <n v="0.24335523375367382"/>
    <n v="0.24335523375367382"/>
    <n v="0.22743479790062973"/>
    <n v="0.22034394333551602"/>
    <n v="2.2196401060945526E-3"/>
    <n v="0.22743479790062973"/>
    <n v="0"/>
    <n v="0.22743479790062973"/>
    <n v="2.4719647215276219"/>
    <n v="1.4079748634770466"/>
    <n v="1.6074451675663401"/>
    <n v="1.6663420325282616"/>
    <n v="1.6074451675663401"/>
    <n v="0"/>
    <n v="0"/>
    <n v="0"/>
    <n v="0"/>
    <n v="0"/>
    <n v="0"/>
    <n v="98446.078794880785"/>
    <n v="172840.60963467698"/>
    <n v="151392.5567502323"/>
    <n v="151392.5567502323"/>
    <n v="141488.37079460963"/>
    <m/>
    <m/>
    <m/>
    <m/>
    <m/>
    <m/>
    <m/>
    <m/>
    <m/>
  </r>
  <r>
    <x v="3"/>
    <x v="60"/>
    <n v="2.015636479275812E-4"/>
    <n v="2.015636479275812E-4"/>
    <n v="1.8837724105381421E-4"/>
    <n v="1.8250385836113389E-4"/>
    <n v="2.2317066958854704E-6"/>
    <n v="1.8837724105381421E-4"/>
    <n v="0"/>
    <n v="1.8837724105381421E-4"/>
    <n v="1.8206042353383007"/>
    <n v="1.0369747502351374"/>
    <n v="1.1838848081686355"/>
    <n v="1.2272607467166179"/>
    <n v="1.1838848081686355"/>
    <n v="0"/>
    <n v="0"/>
    <n v="0"/>
    <n v="0"/>
    <n v="0"/>
    <n v="0"/>
    <n v="110.71250083636495"/>
    <n v="194.37662091760285"/>
    <n v="170.2561317932462"/>
    <n v="170.2561317932462"/>
    <n v="159.11788018060392"/>
    <m/>
    <m/>
    <m/>
    <m/>
    <m/>
    <m/>
    <m/>
    <m/>
    <m/>
  </r>
  <r>
    <x v="3"/>
    <x v="61"/>
    <n v="1.3896088371625177E-4"/>
    <n v="1.3896088371625177E-4"/>
    <n v="1.2986998478154371E-4"/>
    <n v="1.2582079010894153E-4"/>
    <n v="1.5385707583895005E-6"/>
    <n v="1.2986998478154371E-4"/>
    <n v="0"/>
    <n v="1.2986998478154371E-4"/>
    <n v="0.51420693961456199"/>
    <n v="0.29288057361730957"/>
    <n v="0.33437348559800972"/>
    <n v="0.34662447797775781"/>
    <n v="0.33437348559800972"/>
    <n v="0"/>
    <n v="0"/>
    <n v="0"/>
    <n v="0"/>
    <n v="0"/>
    <n v="0"/>
    <n v="270.2431122777412"/>
    <n v="474.46261798784946"/>
    <n v="415.58583351107336"/>
    <n v="415.58583351107336"/>
    <n v="388.39797524399381"/>
    <m/>
    <m/>
    <m/>
    <m/>
    <m/>
    <m/>
    <m/>
    <m/>
    <m/>
  </r>
  <r>
    <x v="3"/>
    <x v="62"/>
    <n v="3.1241277859168378E-4"/>
    <n v="3.1241277859168378E-4"/>
    <n v="2.9197455943148016E-4"/>
    <n v="2.8287113316578826E-4"/>
    <n v="3.4590249632400075E-6"/>
    <n v="2.9197455943148016E-4"/>
    <n v="0"/>
    <n v="2.9197455943148016E-4"/>
    <n v="1.9909637113852359"/>
    <n v="1.1340076317889547"/>
    <n v="1.2946645107007779"/>
    <n v="1.3420992677556294"/>
    <n v="1.2946645107007779"/>
    <n v="0"/>
    <n v="0"/>
    <n v="0"/>
    <n v="0"/>
    <n v="0"/>
    <n v="0"/>
    <n v="156.91535551610781"/>
    <n v="275.4944233477836"/>
    <n v="241.30790332901034"/>
    <n v="241.30790332901034"/>
    <n v="225.52140498038349"/>
    <m/>
    <m/>
    <m/>
    <m/>
    <m/>
    <m/>
    <m/>
    <m/>
    <m/>
  </r>
  <r>
    <x v="3"/>
    <x v="63"/>
    <n v="7.3987231196842942E-4"/>
    <n v="7.3987231196842942E-4"/>
    <n v="6.9146945043778451E-4"/>
    <n v="6.6979685109700923E-4"/>
    <n v="9.2034131057235568E-4"/>
    <n v="6.9146945043778451E-4"/>
    <n v="0"/>
    <n v="6.9146945043778451E-4"/>
    <n v="3.1922804156077414E-3"/>
    <n v="1.8182502942712549E-3"/>
    <n v="2.0758450486357367E-3"/>
    <n v="2.1515369759076593E-3"/>
    <n v="2.0758450486357367E-3"/>
    <n v="0"/>
    <n v="0"/>
    <n v="0"/>
    <n v="0"/>
    <n v="0"/>
    <n v="0"/>
    <n v="231769.21060914182"/>
    <n v="406914.44643212133"/>
    <n v="356419.81681372598"/>
    <n v="356419.81681372598"/>
    <n v="333102.63253619248"/>
    <m/>
    <m/>
    <m/>
    <m/>
    <m/>
    <m/>
    <m/>
    <m/>
    <m/>
  </r>
  <r>
    <x v="3"/>
    <x v="64"/>
    <n v="1.8496807799202837E-4"/>
    <n v="1.8496807799202837E-4"/>
    <n v="1.7286736260937232E-4"/>
    <n v="1.6744921277418072E-4"/>
    <n v="2.3008532764308857E-4"/>
    <n v="1.7286736260937232E-4"/>
    <n v="0"/>
    <n v="1.7286736260937232E-4"/>
    <n v="6.9250833486372528E-4"/>
    <n v="3.9443699165492936E-4"/>
    <n v="4.503175820762495E-4"/>
    <n v="4.6673759651527712E-4"/>
    <n v="4.503175820762495E-4"/>
    <n v="0"/>
    <n v="0"/>
    <n v="0"/>
    <n v="0"/>
    <n v="0"/>
    <n v="0"/>
    <n v="267098.70290359348"/>
    <n v="468942.01584887475"/>
    <n v="410750.29124825262"/>
    <n v="410750.29124825262"/>
    <n v="383878.77686752583"/>
    <m/>
    <m/>
    <m/>
    <m/>
    <m/>
    <m/>
    <m/>
    <m/>
    <m/>
  </r>
  <r>
    <x v="3"/>
    <x v="65"/>
    <n v="1.2947765459442827E-3"/>
    <n v="1.2947765459442827E-3"/>
    <n v="1.2100715382656847E-3"/>
    <n v="1.1721444894193414E-3"/>
    <n v="1.6105972935016235E-3"/>
    <n v="1.2100715382656847E-3"/>
    <n v="0"/>
    <n v="1.2100715382656847E-3"/>
    <n v="6.7214879364923177E-3"/>
    <n v="3.8284066019748974E-3"/>
    <n v="4.3707837770812193E-3"/>
    <n v="4.5301564855565251E-3"/>
    <n v="4.3707837770812193E-3"/>
    <n v="0"/>
    <n v="0"/>
    <n v="0"/>
    <n v="0"/>
    <n v="0"/>
    <n v="0"/>
    <n v="192632.42873868431"/>
    <n v="338202.46399020613"/>
    <n v="296234.40828475979"/>
    <n v="296234.40828475979"/>
    <n v="276854.5871820185"/>
    <m/>
    <m/>
    <m/>
    <m/>
    <m/>
    <m/>
    <m/>
    <m/>
    <m/>
  </r>
  <r>
    <x v="4"/>
    <x v="0"/>
    <n v="175.50134187233118"/>
    <n v="160.17152087996186"/>
    <n v="188.00507086774502"/>
    <n v="160.5333095270812"/>
    <n v="0.20721470402489278"/>
    <n v="188.00507086774502"/>
    <n v="0"/>
    <n v="188.00507086774502"/>
    <n v="4918.7663415182678"/>
    <n v="4442.8057681853807"/>
    <n v="5214.4817811514367"/>
    <n v="5257.3818667498053"/>
    <n v="5214.4817811514367"/>
    <n v="0"/>
    <n v="0"/>
    <n v="0"/>
    <n v="0"/>
    <n v="0"/>
    <n v="0"/>
    <n v="35679.950964728989"/>
    <n v="36051.88460565592"/>
    <n v="38578.220093822398"/>
    <n v="34959.337315776902"/>
    <n v="36054.411302637753"/>
    <m/>
    <m/>
    <m/>
    <m/>
    <m/>
    <m/>
    <m/>
    <m/>
    <m/>
  </r>
  <r>
    <x v="4"/>
    <x v="1"/>
    <n v="307.27372776471873"/>
    <n v="280.43375496429547"/>
    <n v="337.98166822824714"/>
    <n v="288.59537832055099"/>
    <n v="0.44766232641136233"/>
    <n v="337.98166822824714"/>
    <n v="0"/>
    <n v="337.98166822824714"/>
    <n v="4637.7041073303826"/>
    <n v="4188.9403009992411"/>
    <n v="4339.1509539312328"/>
    <n v="4374.8559547044733"/>
    <n v="4339.1509539312328"/>
    <n v="0"/>
    <n v="0"/>
    <n v="0"/>
    <n v="0"/>
    <n v="0"/>
    <n v="0"/>
    <n v="66255.569707226474"/>
    <n v="66946.228595666558"/>
    <n v="83343.582383687637"/>
    <n v="75525.423479118559"/>
    <n v="77891.198489427697"/>
    <m/>
    <m/>
    <m/>
    <m/>
    <m/>
    <m/>
    <m/>
    <m/>
    <m/>
  </r>
  <r>
    <x v="4"/>
    <x v="2"/>
    <n v="912.58938630788487"/>
    <n v="832.87585373664695"/>
    <n v="1026.1058473755418"/>
    <n v="876.17102866468383"/>
    <n v="1.2839198312275466"/>
    <n v="1026.1058473755418"/>
    <n v="0"/>
    <n v="1026.1058473755418"/>
    <n v="4506.2644388707931"/>
    <n v="4070.2192891325972"/>
    <n v="4593.2112155675677"/>
    <n v="4631.0120966408322"/>
    <n v="4593.2112155675677"/>
    <n v="0"/>
    <n v="0"/>
    <n v="0"/>
    <n v="0"/>
    <n v="0"/>
    <n v="0"/>
    <n v="202515.7197691148"/>
    <n v="204626.77673421885"/>
    <n v="239033.91443673504"/>
    <n v="216611.01067860075"/>
    <n v="223396.18171657479"/>
    <m/>
    <m/>
    <m/>
    <m/>
    <m/>
    <m/>
    <m/>
    <m/>
    <m/>
  </r>
  <r>
    <x v="4"/>
    <x v="3"/>
    <n v="1239.7355472774757"/>
    <n v="1131.4462099146551"/>
    <n v="1430.3031016011851"/>
    <n v="1221.3075211860883"/>
    <n v="1.8778544438780351"/>
    <n v="1430.3031016011851"/>
    <n v="0"/>
    <n v="1430.3031016011851"/>
    <n v="4453.0208067566336"/>
    <n v="4022.1277353868445"/>
    <n v="4377.5217767935937"/>
    <n v="4413.5498783884104"/>
    <n v="4377.5217767935937"/>
    <n v="0"/>
    <n v="0"/>
    <n v="0"/>
    <n v="0"/>
    <n v="0"/>
    <n v="0"/>
    <n v="278403.26849504199"/>
    <n v="281305.38967227348"/>
    <n v="349609.75564449595"/>
    <n v="316814.1336416768"/>
    <n v="326738.08938737941"/>
    <m/>
    <m/>
    <m/>
    <m/>
    <m/>
    <m/>
    <m/>
    <m/>
    <m/>
  </r>
  <r>
    <x v="4"/>
    <x v="4"/>
    <n v="1381.6010474765976"/>
    <n v="1260.9199374934421"/>
    <n v="1642.8160391826068"/>
    <n v="1402.7673064904336"/>
    <n v="2.0279986348616403"/>
    <n v="1642.8160391826068"/>
    <n v="0"/>
    <n v="1642.8160391826068"/>
    <n v="4416.7152662179587"/>
    <n v="3989.335272048866"/>
    <n v="4655.6833754012168"/>
    <n v="4693.9981138652638"/>
    <n v="4655.6833754012168"/>
    <n v="0"/>
    <n v="0"/>
    <n v="0"/>
    <n v="0"/>
    <n v="0"/>
    <n v="0"/>
    <n v="312811.88942470931"/>
    <n v="316072.69169077673"/>
    <n v="377562.86675614072"/>
    <n v="342145.06487698964"/>
    <n v="352862.49229545862"/>
    <m/>
    <m/>
    <m/>
    <m/>
    <m/>
    <m/>
    <m/>
    <m/>
    <m/>
  </r>
  <r>
    <x v="4"/>
    <x v="5"/>
    <n v="56.349904357006217"/>
    <n v="51.42781124071292"/>
    <n v="69.587289287948536"/>
    <n v="59.419105482303479"/>
    <n v="0.24536146002944761"/>
    <n v="69.587289287948536"/>
    <n v="0"/>
    <n v="69.587289287948536"/>
    <n v="1619.2175896092842"/>
    <n v="1462.535267500192"/>
    <n v="1629.9929764828148"/>
    <n v="1643.4053476040501"/>
    <n v="1629.9929764828148"/>
    <n v="0"/>
    <n v="0"/>
    <n v="0"/>
    <n v="0"/>
    <n v="0"/>
    <n v="0"/>
    <n v="34800.699250434525"/>
    <n v="35163.467427773445"/>
    <n v="45680.196548313135"/>
    <n v="41395.103141090454"/>
    <n v="42691.772475059006"/>
    <m/>
    <m/>
    <m/>
    <m/>
    <m/>
    <m/>
    <m/>
    <m/>
    <m/>
  </r>
  <r>
    <x v="4"/>
    <x v="6"/>
    <n v="145.00956098680012"/>
    <n v="132.34315861976407"/>
    <n v="175.2835162781075"/>
    <n v="149.67089633144764"/>
    <n v="0.68770636770467231"/>
    <n v="175.2835162781075"/>
    <n v="0"/>
    <n v="175.2835162781075"/>
    <n v="1469.5523720143742"/>
    <n v="1327.352287488553"/>
    <n v="1464.8737350324884"/>
    <n v="1476.9277396367959"/>
    <n v="1464.8737350324884"/>
    <n v="0"/>
    <n v="0"/>
    <n v="0"/>
    <n v="0"/>
    <n v="0"/>
    <n v="0"/>
    <n v="98676.007570951493"/>
    <n v="99704.622402969559"/>
    <n v="128033.80791957158"/>
    <n v="116023.421194604"/>
    <n v="119657.76441081456"/>
    <m/>
    <m/>
    <m/>
    <m/>
    <m/>
    <m/>
    <m/>
    <m/>
    <m/>
  </r>
  <r>
    <x v="4"/>
    <x v="7"/>
    <n v="259.01369849488617"/>
    <n v="236.38917841921304"/>
    <n v="306.21341320344357"/>
    <n v="261.46956929620035"/>
    <n v="1.1986043790528311"/>
    <n v="306.21341320344357"/>
    <n v="0"/>
    <n v="306.21341320344357"/>
    <n v="1406.7272328147199"/>
    <n v="1270.606373687508"/>
    <n v="1468.2855048914043"/>
    <n v="1480.3698282539908"/>
    <n v="1468.2855048914043"/>
    <n v="0"/>
    <n v="0"/>
    <n v="0"/>
    <n v="0"/>
    <n v="0"/>
    <n v="0"/>
    <n v="184125.03323521061"/>
    <n v="186044.38267783346"/>
    <n v="223150.30083465803"/>
    <n v="202217.3812068929"/>
    <n v="208551.6830230449"/>
    <m/>
    <m/>
    <m/>
    <m/>
    <m/>
    <m/>
    <m/>
    <m/>
    <m/>
  </r>
  <r>
    <x v="4"/>
    <x v="8"/>
    <n v="317.47107485782055"/>
    <n v="289.74037664261374"/>
    <n v="345.20711620913011"/>
    <n v="294.76542738002979"/>
    <n v="1.3662636496174827"/>
    <n v="345.20711620913011"/>
    <n v="0"/>
    <n v="345.20711620913011"/>
    <n v="1444.9294833105289"/>
    <n v="1305.1120133288612"/>
    <n v="1452.1363173814295"/>
    <n v="1464.0872689085877"/>
    <n v="1452.1363173814295"/>
    <n v="0"/>
    <n v="0"/>
    <n v="0"/>
    <n v="0"/>
    <n v="0"/>
    <n v="0"/>
    <n v="219713.88813414713"/>
    <n v="222004.22161741697"/>
    <n v="254364.28379522939"/>
    <n v="230503.29374079613"/>
    <n v="237723.62971516766"/>
    <m/>
    <m/>
    <m/>
    <m/>
    <m/>
    <m/>
    <m/>
    <m/>
    <m/>
  </r>
  <r>
    <x v="4"/>
    <x v="9"/>
    <n v="469.37418956059247"/>
    <n v="428.37494575061288"/>
    <n v="542.20582696539452"/>
    <n v="462.97876791392497"/>
    <n v="1.8549518863720229"/>
    <n v="542.20582696539452"/>
    <n v="0"/>
    <n v="542.20582696539452"/>
    <n v="1656.3461424511599"/>
    <n v="1496.0711050003215"/>
    <n v="1679.9396954792435"/>
    <n v="1693.7657983387742"/>
    <n v="1679.9396954792435"/>
    <n v="0"/>
    <n v="0"/>
    <n v="0"/>
    <n v="0"/>
    <n v="0"/>
    <n v="0"/>
    <n v="283379.28741511994"/>
    <n v="286333.27942692995"/>
    <n v="345345.86950602854"/>
    <n v="312950.22718284529"/>
    <n v="322753.14907105471"/>
    <m/>
    <m/>
    <m/>
    <m/>
    <m/>
    <m/>
    <m/>
    <m/>
    <m/>
  </r>
  <r>
    <x v="4"/>
    <x v="10"/>
    <n v="62.709514521386524"/>
    <n v="57.231917473549956"/>
    <n v="71.576562556187426"/>
    <n v="61.117565037492831"/>
    <n v="0.61999150130757563"/>
    <n v="71.576562556187426"/>
    <n v="0"/>
    <n v="71.576562556187426"/>
    <n v="654.82605174236164"/>
    <n v="591.46232161559158"/>
    <n v="663.50967879351458"/>
    <n v="668.96784098790306"/>
    <n v="663.50967879351458"/>
    <n v="0"/>
    <n v="0"/>
    <n v="0"/>
    <n v="0"/>
    <n v="0"/>
    <n v="0"/>
    <n v="95765.149163703856"/>
    <n v="96763.420731890059"/>
    <n v="115426.98529188227"/>
    <n v="104599.19883157863"/>
    <n v="107875.68718867502"/>
    <m/>
    <m/>
    <m/>
    <m/>
    <m/>
    <m/>
    <m/>
    <m/>
    <m/>
  </r>
  <r>
    <x v="4"/>
    <x v="11"/>
    <n v="93.8709298080107"/>
    <n v="85.671422413982384"/>
    <n v="114.65292886237204"/>
    <n v="97.899738474119147"/>
    <n v="1.0017796535586072"/>
    <n v="114.65292886237204"/>
    <n v="0"/>
    <n v="114.65292886237204"/>
    <n v="655.92682637716996"/>
    <n v="592.4565806548386"/>
    <n v="657.77158381892593"/>
    <n v="663.18433379596433"/>
    <n v="657.77158381892593"/>
    <n v="0"/>
    <n v="0"/>
    <n v="0"/>
    <n v="0"/>
    <n v="0"/>
    <n v="0"/>
    <n v="143111.89302392275"/>
    <n v="144603.71478917543"/>
    <n v="186506.43612556782"/>
    <n v="169010.94441941881"/>
    <n v="174305.08049118487"/>
    <m/>
    <m/>
    <m/>
    <m/>
    <m/>
    <m/>
    <m/>
    <m/>
    <m/>
  </r>
  <r>
    <x v="4"/>
    <x v="12"/>
    <n v="100.18531613600399"/>
    <n v="91.434255055535957"/>
    <n v="115.69567047837447"/>
    <n v="98.790179160750213"/>
    <n v="1.0018427914141834"/>
    <n v="115.69567047837447"/>
    <n v="0"/>
    <n v="115.69567047837447"/>
    <n v="649.76675257697002"/>
    <n v="586.89258157218876"/>
    <n v="663.71203187110029"/>
    <n v="669.17410849252451"/>
    <n v="663.71203187110029"/>
    <n v="0"/>
    <n v="0"/>
    <n v="0"/>
    <n v="0"/>
    <n v="0"/>
    <n v="0"/>
    <n v="154186.58424530001"/>
    <n v="155793.8504020593"/>
    <n v="186518.19082270731"/>
    <n v="169021.59645109228"/>
    <n v="174316.06618944608"/>
    <m/>
    <m/>
    <m/>
    <m/>
    <m/>
    <m/>
    <m/>
    <m/>
    <m/>
  </r>
  <r>
    <x v="4"/>
    <x v="13"/>
    <n v="87.11522321266844"/>
    <n v="79.505818274146748"/>
    <n v="98.07485410207444"/>
    <n v="83.744263530712331"/>
    <n v="0.93903710538533058"/>
    <n v="98.07485410207444"/>
    <n v="0"/>
    <n v="98.07485410207444"/>
    <n v="593.7657230841055"/>
    <n v="536.31044784586493"/>
    <n v="600.25678576975065"/>
    <n v="605.19767063115012"/>
    <n v="600.25678576975065"/>
    <n v="0"/>
    <n v="0"/>
    <n v="0"/>
    <n v="0"/>
    <n v="0"/>
    <n v="0"/>
    <n v="146716.49074011768"/>
    <n v="148245.88742115395"/>
    <n v="174825.33538483491"/>
    <n v="158425.6053337453"/>
    <n v="163388.16391106066"/>
    <m/>
    <m/>
    <m/>
    <m/>
    <m/>
    <m/>
    <m/>
    <m/>
    <m/>
  </r>
  <r>
    <x v="4"/>
    <x v="14"/>
    <n v="78.349550870927004"/>
    <n v="71.505816362289593"/>
    <n v="89.532359198809786"/>
    <n v="76.4498839648206"/>
    <n v="0.90644205005584089"/>
    <n v="89.532359198809786"/>
    <n v="0"/>
    <n v="89.532359198809786"/>
    <n v="560.75358985439607"/>
    <n v="506.4927078375469"/>
    <n v="567.67810637720584"/>
    <n v="572.35004307281463"/>
    <n v="567.67810637720584"/>
    <n v="0"/>
    <n v="0"/>
    <n v="0"/>
    <n v="0"/>
    <n v="0"/>
    <n v="0"/>
    <n v="139721.88905874157"/>
    <n v="141178.37286854771"/>
    <n v="168756.94740827361"/>
    <n v="152926.47080344122"/>
    <n v="157716.77327876037"/>
    <m/>
    <m/>
    <m/>
    <m/>
    <m/>
    <m/>
    <m/>
    <m/>
    <m/>
  </r>
  <r>
    <x v="4"/>
    <x v="15"/>
    <n v="32.227155196579297"/>
    <n v="29.412153812622627"/>
    <n v="38.810224452068269"/>
    <n v="33.139105777454979"/>
    <n v="0.97768155412798341"/>
    <n v="38.810224452068269"/>
    <n v="0"/>
    <n v="38.810224452068269"/>
    <n v="226.71719235898658"/>
    <n v="204.77908077422342"/>
    <n v="228.14496783200141"/>
    <n v="230.0214291448292"/>
    <n v="228.14496783200141"/>
    <n v="0"/>
    <n v="0"/>
    <n v="0"/>
    <n v="0"/>
    <n v="0"/>
    <n v="0"/>
    <n v="142146.94025299349"/>
    <n v="143628.70319283553"/>
    <n v="182019.96983905489"/>
    <n v="164945.33724820614"/>
    <n v="170112.12134491111"/>
    <m/>
    <m/>
    <m/>
    <m/>
    <m/>
    <m/>
    <m/>
    <m/>
    <m/>
  </r>
  <r>
    <x v="4"/>
    <x v="16"/>
    <n v="24.749577035384579"/>
    <n v="22.587732678289573"/>
    <n v="27.111649662385368"/>
    <n v="23.150011056955424"/>
    <n v="0.66125924804891456"/>
    <n v="27.111649662385368"/>
    <n v="0"/>
    <n v="27.111649662385368"/>
    <n v="232.77202338346515"/>
    <n v="210.24802081593259"/>
    <n v="235.63855238897958"/>
    <n v="237.57699096620038"/>
    <n v="235.63855238897958"/>
    <n v="0"/>
    <n v="0"/>
    <n v="0"/>
    <n v="0"/>
    <n v="0"/>
    <n v="0"/>
    <n v="106325.39372917893"/>
    <n v="107433.74701284168"/>
    <n v="123110.01253676464"/>
    <n v="111561.50918200242"/>
    <n v="115056.0864829576"/>
    <m/>
    <m/>
    <m/>
    <m/>
    <m/>
    <m/>
    <m/>
    <m/>
    <m/>
  </r>
  <r>
    <x v="4"/>
    <x v="17"/>
    <n v="30.107284852532874"/>
    <n v="27.47745147102318"/>
    <n v="34.508944587976515"/>
    <n v="29.466408478657502"/>
    <n v="0.94997852398508964"/>
    <n v="34.508944587976515"/>
    <n v="0"/>
    <n v="34.508944587976515"/>
    <n v="205.10841471259863"/>
    <n v="185.261259575753"/>
    <n v="208.7757492012139"/>
    <n v="210.49333606060537"/>
    <n v="208.7757492012139"/>
    <n v="0"/>
    <n v="0"/>
    <n v="0"/>
    <n v="0"/>
    <n v="0"/>
    <n v="0"/>
    <n v="146787.17542973411"/>
    <n v="148317.30893952871"/>
    <n v="176862.3551844985"/>
    <n v="160271.53970091318"/>
    <n v="165291.92073317617"/>
    <m/>
    <m/>
    <m/>
    <m/>
    <m/>
    <m/>
    <m/>
    <m/>
    <m/>
  </r>
  <r>
    <x v="4"/>
    <x v="18"/>
    <n v="22.562091337326436"/>
    <n v="20.591321098621901"/>
    <n v="26.397255623978868"/>
    <n v="22.540048683371118"/>
    <n v="0.88149790690600371"/>
    <n v="26.397255623978868"/>
    <n v="0"/>
    <n v="26.397255623978868"/>
    <n v="170.79737176712487"/>
    <n v="154.27029783318841"/>
    <n v="172.10744353277926"/>
    <n v="173.52357952003956"/>
    <n v="172.10744353277926"/>
    <n v="0"/>
    <n v="0"/>
    <n v="0"/>
    <n v="0"/>
    <n v="0"/>
    <n v="0"/>
    <n v="132098.58620124968"/>
    <n v="133475.6034560015"/>
    <n v="164112.96884017621"/>
    <n v="148718.12700596894"/>
    <n v="153376.60639268806"/>
    <m/>
    <m/>
    <m/>
    <m/>
    <m/>
    <m/>
    <m/>
    <m/>
    <m/>
  </r>
  <r>
    <x v="4"/>
    <x v="19"/>
    <n v="22.484538493808397"/>
    <n v="20.520542398229473"/>
    <n v="25.83375801940009"/>
    <n v="22.058936586822288"/>
    <n v="0.59619699718229602"/>
    <n v="25.83375801940009"/>
    <n v="0"/>
    <n v="25.83375801940009"/>
    <n v="238.23109048266178"/>
    <n v="215.17884556206917"/>
    <n v="249.03475676484948"/>
    <n v="251.08439472767964"/>
    <n v="249.03475676484948"/>
    <n v="0"/>
    <n v="0"/>
    <n v="0"/>
    <n v="0"/>
    <n v="0"/>
    <n v="0"/>
    <n v="94381.209640833171"/>
    <n v="95365.054797220961"/>
    <n v="110997.04089441261"/>
    <n v="100584.81143618716"/>
    <n v="103735.55223776879"/>
    <m/>
    <m/>
    <m/>
    <m/>
    <m/>
    <m/>
    <m/>
    <m/>
    <m/>
  </r>
  <r>
    <x v="4"/>
    <x v="20"/>
    <n v="3.5398879976845961"/>
    <n v="3.2306832431305414"/>
    <n v="4.3656292236046301"/>
    <n v="3.7276490714731807"/>
    <n v="0.95303200449825609"/>
    <n v="4.3656292236046301"/>
    <n v="0"/>
    <n v="4.3656292236046301"/>
    <n v="25.579485638463144"/>
    <n v="23.104306741007079"/>
    <n v="26.327009113030606"/>
    <n v="26.543150441827084"/>
    <n v="26.327009113030606"/>
    <n v="0"/>
    <n v="0"/>
    <n v="0"/>
    <n v="0"/>
    <n v="0"/>
    <n v="0"/>
    <n v="138387.77087690018"/>
    <n v="139830.34762071035"/>
    <n v="177430.83725165433"/>
    <n v="160786.69452908673"/>
    <n v="165823.21238472368"/>
    <m/>
    <m/>
    <m/>
    <m/>
    <m/>
    <m/>
    <m/>
    <m/>
    <m/>
  </r>
  <r>
    <x v="4"/>
    <x v="21"/>
    <n v="4.7666009365408399"/>
    <n v="4.3502443530545056"/>
    <n v="5.031710002244056"/>
    <n v="4.296409505167528"/>
    <n v="0.97307260463360634"/>
    <n v="5.031710002244056"/>
    <n v="0"/>
    <n v="5.031710002244056"/>
    <n v="30.974899625754606"/>
    <n v="27.977637718767571"/>
    <n v="29.718885466197531"/>
    <n v="29.963004292166353"/>
    <n v="29.718885466197531"/>
    <n v="0"/>
    <n v="0"/>
    <n v="0"/>
    <n v="0"/>
    <n v="0"/>
    <n v="0"/>
    <n v="153885.92034621377"/>
    <n v="155490.05233334389"/>
    <n v="181161.89816488439"/>
    <n v="164167.75816276661"/>
    <n v="169310.18520082653"/>
    <m/>
    <m/>
    <m/>
    <m/>
    <m/>
    <m/>
    <m/>
    <m/>
    <m/>
  </r>
  <r>
    <x v="4"/>
    <x v="22"/>
    <n v="2.3319004924007611"/>
    <n v="2.1282119237599235"/>
    <n v="3.4449059524106609"/>
    <n v="2.9414996189159788"/>
    <n v="0.59140311412065005"/>
    <n v="3.4449059524106609"/>
    <n v="0"/>
    <n v="3.4449059524106609"/>
    <n v="27.411428442656081"/>
    <n v="24.758983034278984"/>
    <n v="33.477723952971161"/>
    <n v="33.752824636396177"/>
    <n v="33.477723952971161"/>
    <n v="0"/>
    <n v="0"/>
    <n v="0"/>
    <n v="0"/>
    <n v="0"/>
    <n v="0"/>
    <n v="85070.374835774419"/>
    <n v="85957.162328250692"/>
    <n v="110104.53919321086"/>
    <n v="99776.032079562268"/>
    <n v="102901.4384983279"/>
    <m/>
    <m/>
    <m/>
    <m/>
    <m/>
    <m/>
    <m/>
    <m/>
    <m/>
  </r>
  <r>
    <x v="4"/>
    <x v="23"/>
    <n v="3.2138363944501851"/>
    <n v="2.9331118364492399"/>
    <n v="2.93161864236209"/>
    <n v="2.503226817260404"/>
    <n v="0.43972603522716208"/>
    <n v="2.93161864236209"/>
    <n v="0"/>
    <n v="2.93161864236209"/>
    <n v="43.356239805324435"/>
    <n v="39.160907211231219"/>
    <n v="38.316643277610808"/>
    <n v="38.631623193736147"/>
    <n v="38.316643277610808"/>
    <n v="0"/>
    <n v="0"/>
    <n v="0"/>
    <n v="0"/>
    <n v="0"/>
    <n v="0"/>
    <n v="74126.271302141482"/>
    <n v="74898.975670513406"/>
    <n v="81866.042507965481"/>
    <n v="74186.486255284501"/>
    <n v="76510.320100902318"/>
    <m/>
    <m/>
    <m/>
    <m/>
    <m/>
    <m/>
    <m/>
    <m/>
    <m/>
  </r>
  <r>
    <x v="4"/>
    <x v="24"/>
    <n v="2.1808420125891641"/>
    <n v="1.9903482117500204"/>
    <n v="2.4638260376798273"/>
    <n v="2.1037821028870729"/>
    <n v="0.51523700985195364"/>
    <n v="2.4638260376798273"/>
    <n v="0"/>
    <n v="2.4638260376798273"/>
    <n v="27.341567931396302"/>
    <n v="24.695882520686069"/>
    <n v="27.483064077469948"/>
    <n v="27.708858740795485"/>
    <n v="27.483064077469948"/>
    <n v="0"/>
    <n v="0"/>
    <n v="0"/>
    <n v="0"/>
    <n v="0"/>
    <n v="0"/>
    <n v="79762.87307520886"/>
    <n v="80594.334301794661"/>
    <n v="95924.306434179394"/>
    <n v="86925.995477728648"/>
    <n v="89648.884517924671"/>
    <m/>
    <m/>
    <m/>
    <m/>
    <m/>
    <m/>
    <m/>
    <m/>
    <m/>
  </r>
  <r>
    <x v="4"/>
    <x v="25"/>
    <n v="53.785733111517885"/>
    <n v="49.087617121369391"/>
    <n v="55.133308540983442"/>
    <n v="47.077254758917888"/>
    <n v="7.4357088591136239E-2"/>
    <n v="55.133308540983442"/>
    <n v="0"/>
    <n v="55.133308540983442"/>
    <n v="4064.2879466714789"/>
    <n v="3671.0103061054933"/>
    <n v="4261.4150897189011"/>
    <n v="4296.4888233872653"/>
    <n v="4261.4150897189011"/>
    <n v="0"/>
    <n v="0"/>
    <n v="0"/>
    <n v="0"/>
    <n v="0"/>
    <n v="0"/>
    <n v="13233.740772615945"/>
    <n v="13371.691449552352"/>
    <n v="13843.439068204843"/>
    <n v="12544.836304494889"/>
    <n v="12937.79352168677"/>
    <m/>
    <m/>
    <m/>
    <m/>
    <m/>
    <m/>
    <m/>
    <m/>
    <m/>
  </r>
  <r>
    <x v="4"/>
    <x v="26"/>
    <n v="75.87265336968234"/>
    <n v="69.245272735638935"/>
    <n v="84.643839736097263"/>
    <n v="72.275736856491051"/>
    <n v="0.19825212828400018"/>
    <n v="84.643839736097263"/>
    <n v="0"/>
    <n v="84.643839736097263"/>
    <n v="2391.7017245558477"/>
    <n v="2160.2705800324266"/>
    <n v="2453.8028075386515"/>
    <n v="2473.9994763119184"/>
    <n v="2453.8028075386515"/>
    <n v="0"/>
    <n v="0"/>
    <n v="0"/>
    <n v="0"/>
    <n v="0"/>
    <n v="0"/>
    <n v="31723.292495335019"/>
    <n v="32053.981281640899"/>
    <n v="36909.611578964439"/>
    <n v="33447.254908215589"/>
    <n v="34494.964092490132"/>
    <m/>
    <m/>
    <m/>
    <m/>
    <m/>
    <m/>
    <m/>
    <m/>
    <m/>
  </r>
  <r>
    <x v="4"/>
    <x v="27"/>
    <n v="14.854581616172796"/>
    <n v="13.557052636262648"/>
    <n v="24.770778188044503"/>
    <n v="21.151276820964188"/>
    <n v="7.1213206551292471E-2"/>
    <n v="24.770778188044503"/>
    <n v="0"/>
    <n v="24.770778188044503"/>
    <n v="1965.2565590974332"/>
    <n v="1775.0900470761483"/>
    <n v="1999.1310753635764"/>
    <n v="2015.5843675095437"/>
    <n v="1999.1310753635764"/>
    <n v="0"/>
    <n v="0"/>
    <n v="0"/>
    <n v="0"/>
    <n v="0"/>
    <n v="0"/>
    <n v="7558.5966358483674"/>
    <n v="7637.3886826717553"/>
    <n v="13258.126486972486"/>
    <n v="12014.429771671288"/>
    <n v="12390.772417731294"/>
    <m/>
    <m/>
    <m/>
    <m/>
    <m/>
    <m/>
    <m/>
    <m/>
    <m/>
  </r>
  <r>
    <x v="4"/>
    <x v="28"/>
    <n v="49.695523613784452"/>
    <n v="45.354682267536688"/>
    <n v="53.173265242055471"/>
    <n v="45.403570962613479"/>
    <n v="0.14091615058284748"/>
    <n v="53.173265242055471"/>
    <n v="0"/>
    <n v="53.173265242055471"/>
    <n v="2140.2010787153399"/>
    <n v="1933.1061972458147"/>
    <n v="2168.6762339784837"/>
    <n v="2186.5236229726856"/>
    <n v="2168.6762339784837"/>
    <n v="0"/>
    <n v="0"/>
    <n v="0"/>
    <n v="0"/>
    <n v="0"/>
    <n v="0"/>
    <n v="23220.025495741873"/>
    <n v="23462.074836941494"/>
    <n v="26235.079684819306"/>
    <n v="23774.062099737741"/>
    <n v="24518.76606057879"/>
    <m/>
    <m/>
    <m/>
    <m/>
    <m/>
    <m/>
    <m/>
    <m/>
    <m/>
  </r>
  <r>
    <x v="4"/>
    <x v="29"/>
    <n v="26.835488628222208"/>
    <n v="24.491442522793172"/>
    <n v="35.66830187547459"/>
    <n v="30.456435671899868"/>
    <n v="8.3370975394234909E-2"/>
    <n v="35.66830187547459"/>
    <n v="0"/>
    <n v="35.66830187547459"/>
    <n v="2430.3118072594102"/>
    <n v="2195.1445883173083"/>
    <n v="2458.8368441483713"/>
    <n v="2479.0719268134671"/>
    <n v="2458.8368441483713"/>
    <n v="0"/>
    <n v="0"/>
    <n v="0"/>
    <n v="0"/>
    <n v="0"/>
    <n v="0"/>
    <n v="11041.994096421638"/>
    <n v="11157.097647753186"/>
    <n v="15521.600425658356"/>
    <n v="14065.575437167157"/>
    <n v="14506.168622110614"/>
    <m/>
    <m/>
    <m/>
    <m/>
    <m/>
    <m/>
    <m/>
    <m/>
    <m/>
  </r>
  <r>
    <x v="4"/>
    <x v="30"/>
    <n v="58.174501462866672"/>
    <n v="53.093032089288791"/>
    <n v="55.870060417464046"/>
    <n v="47.706264009832452"/>
    <n v="0.2331505402601925"/>
    <n v="55.870060417464046"/>
    <n v="0"/>
    <n v="55.870060417464046"/>
    <n v="1326.4825717333906"/>
    <n v="1198.1265243990854"/>
    <n v="1377.2249312243905"/>
    <n v="1388.5576476515257"/>
    <n v="1377.2249312243905"/>
    <n v="0"/>
    <n v="0"/>
    <n v="0"/>
    <n v="0"/>
    <n v="0"/>
    <n v="0"/>
    <n v="43856.212439223178"/>
    <n v="44313.376766212015"/>
    <n v="43406.827230131261"/>
    <n v="39334.990345726299"/>
    <n v="40567.128252459122"/>
    <m/>
    <m/>
    <m/>
    <m/>
    <m/>
    <m/>
    <m/>
    <m/>
    <m/>
  </r>
  <r>
    <x v="4"/>
    <x v="31"/>
    <n v="60.971500222024368"/>
    <n v="55.64571653246275"/>
    <n v="61.819478861211266"/>
    <n v="52.786369304524015"/>
    <n v="0.33486968266456224"/>
    <n v="61.819478861211266"/>
    <n v="0"/>
    <n v="61.819478861211266"/>
    <n v="1009.2967859418062"/>
    <n v="911.63297279315793"/>
    <n v="1060.9909270987523"/>
    <n v="1069.7219192854909"/>
    <n v="1060.9909270987523"/>
    <n v="0"/>
    <n v="0"/>
    <n v="0"/>
    <n v="0"/>
    <n v="0"/>
    <n v="0"/>
    <n v="60409.882475876468"/>
    <n v="61039.604965109465"/>
    <n v="62344.399647575316"/>
    <n v="56496.097842995056"/>
    <n v="58265.794063154499"/>
    <m/>
    <m/>
    <m/>
    <m/>
    <m/>
    <m/>
    <m/>
    <m/>
    <m/>
  </r>
  <r>
    <x v="4"/>
    <x v="32"/>
    <n v="51.303210882404429"/>
    <n v="46.821940079739271"/>
    <n v="64.408276829974071"/>
    <n v="54.996878905339663"/>
    <n v="0.35365545749071159"/>
    <n v="64.408276829974071"/>
    <n v="0"/>
    <n v="64.408276829974071"/>
    <n v="1181.4069676509025"/>
    <n v="1067.0890475422959"/>
    <n v="1046.703019398308"/>
    <n v="1055.3162196294277"/>
    <n v="1046.703019398308"/>
    <n v="0"/>
    <n v="0"/>
    <n v="0"/>
    <n v="0"/>
    <n v="0"/>
    <n v="0"/>
    <n v="43425.519137080424"/>
    <n v="43878.1938466887"/>
    <n v="65841.843322176297"/>
    <n v="59665.459023110394"/>
    <n v="61534.433011379719"/>
    <m/>
    <m/>
    <m/>
    <m/>
    <m/>
    <m/>
    <m/>
    <m/>
    <m/>
  </r>
  <r>
    <x v="4"/>
    <x v="33"/>
    <n v="15.716560991636012"/>
    <n v="14.34373919980777"/>
    <n v="33.350428224988406"/>
    <n v="28.477239891564"/>
    <n v="0.13769568055903481"/>
    <n v="33.350428224988406"/>
    <n v="0"/>
    <n v="33.350428224988406"/>
    <n v="1175.1299064723642"/>
    <n v="1061.419381273364"/>
    <n v="1392.0128965297556"/>
    <n v="1403.4679857317635"/>
    <n v="1392.0128965297556"/>
    <n v="0"/>
    <n v="0"/>
    <n v="0"/>
    <n v="0"/>
    <n v="0"/>
    <n v="0"/>
    <n v="13374.317941422949"/>
    <n v="13513.734017745057"/>
    <n v="25635.508327328775"/>
    <n v="23230.734354693683"/>
    <n v="23958.418997503526"/>
    <m/>
    <m/>
    <m/>
    <m/>
    <m/>
    <m/>
    <m/>
    <m/>
    <m/>
  </r>
  <r>
    <x v="4"/>
    <x v="34"/>
    <n v="12.827991790655611"/>
    <n v="11.707482877479393"/>
    <n v="5.6641852872194338"/>
    <n v="4.8365328157380842"/>
    <n v="2.8772272297566494E-2"/>
    <n v="5.6641852872194338"/>
    <n v="0"/>
    <n v="5.6641852872194338"/>
    <n v="1976.171867110718"/>
    <n v="1784.9491438569012"/>
    <n v="1131.424166840854"/>
    <n v="1140.7353779015457"/>
    <n v="1131.424166840854"/>
    <n v="0"/>
    <n v="0"/>
    <n v="0"/>
    <n v="0"/>
    <n v="0"/>
    <n v="0"/>
    <n v="6491.3340808817939"/>
    <n v="6559.0008083826833"/>
    <n v="5356.6809291755999"/>
    <n v="4854.1901373523006"/>
    <n v="5006.2438590426164"/>
    <m/>
    <m/>
    <m/>
    <m/>
    <m/>
    <m/>
    <m/>
    <m/>
    <m/>
  </r>
  <r>
    <x v="4"/>
    <x v="35"/>
    <n v="42.791472239345509"/>
    <n v="39.053691078069228"/>
    <n v="46.15716323518258"/>
    <n v="39.412574703869623"/>
    <n v="0.53588092586697256"/>
    <n v="46.15716323518258"/>
    <n v="0"/>
    <n v="46.15716323518258"/>
    <n v="491.63834165116958"/>
    <n v="444.06534250510907"/>
    <n v="495.03165590859442"/>
    <n v="499.10444936201935"/>
    <n v="495.03165590859442"/>
    <n v="0"/>
    <n v="0"/>
    <n v="0"/>
    <n v="0"/>
    <n v="0"/>
    <n v="0"/>
    <n v="87038.517166155434"/>
    <n v="87945.820895986515"/>
    <n v="99767.689747026365"/>
    <n v="90408.844954476823"/>
    <n v="93240.831539276973"/>
    <m/>
    <m/>
    <m/>
    <m/>
    <m/>
    <m/>
    <m/>
    <m/>
    <m/>
  </r>
  <r>
    <x v="4"/>
    <x v="36"/>
    <n v="58.409336229497129"/>
    <n v="53.307354335064282"/>
    <n v="70.994779073686075"/>
    <n v="60.620898430348937"/>
    <n v="0.75386044939480157"/>
    <n v="70.994779073686075"/>
    <n v="0"/>
    <n v="70.994779073686075"/>
    <n v="525.08988168941312"/>
    <n v="474.2799704662167"/>
    <n v="541.24963199977412"/>
    <n v="545.70300221958769"/>
    <n v="541.24963199977412"/>
    <n v="0"/>
    <n v="0"/>
    <n v="0"/>
    <n v="0"/>
    <n v="0"/>
    <n v="0"/>
    <n v="111236.83442836902"/>
    <n v="112396.38537268022"/>
    <n v="140350.05128442435"/>
    <n v="127184.32248056131"/>
    <n v="131168.27222843398"/>
    <m/>
    <m/>
    <m/>
    <m/>
    <m/>
    <m/>
    <m/>
    <m/>
    <m/>
  </r>
  <r>
    <x v="4"/>
    <x v="37"/>
    <n v="20.713923931560242"/>
    <n v="18.904588786126602"/>
    <n v="18.806435430575345"/>
    <n v="16.058414767347369"/>
    <n v="0.27291048101060922"/>
    <n v="18.806435430575345"/>
    <n v="0"/>
    <n v="18.806435430575345"/>
    <n v="431.75457766085486"/>
    <n v="389.97618404455477"/>
    <n v="396.04855529429341"/>
    <n v="399.30742853505836"/>
    <n v="396.04855529429341"/>
    <n v="0"/>
    <n v="0"/>
    <n v="0"/>
    <n v="0"/>
    <n v="0"/>
    <n v="0"/>
    <n v="47976.153591198563"/>
    <n v="48476.264858181064"/>
    <n v="50809.138530407778"/>
    <n v="46042.917695235956"/>
    <n v="47485.17619664278"/>
    <m/>
    <m/>
    <m/>
    <m/>
    <m/>
    <m/>
    <m/>
    <m/>
    <m/>
  </r>
  <r>
    <x v="4"/>
    <x v="38"/>
    <n v="21.932935315171239"/>
    <n v="20.017121061948153"/>
    <n v="26.331192096906779"/>
    <n v="22.483618966802432"/>
    <n v="0.28281153053304486"/>
    <n v="26.331192096906779"/>
    <n v="0"/>
    <n v="26.331192096906779"/>
    <n v="529.77284740084849"/>
    <n v="478.50979266764244"/>
    <n v="535.10076316312052"/>
    <n v="539.50321627024402"/>
    <n v="535.10076316312052"/>
    <n v="0"/>
    <n v="0"/>
    <n v="0"/>
    <n v="0"/>
    <n v="0"/>
    <n v="0"/>
    <n v="41400.640713803616"/>
    <n v="41832.207759750912"/>
    <n v="52652.467503772845"/>
    <n v="47713.330669372444"/>
    <n v="49207.913554927894"/>
    <m/>
    <m/>
    <m/>
    <m/>
    <m/>
    <m/>
    <m/>
    <m/>
    <m/>
  </r>
  <r>
    <x v="4"/>
    <x v="39"/>
    <n v="8.8006607672926531"/>
    <n v="8.0319341425395123"/>
    <n v="13.891507959621599"/>
    <n v="11.861657615203173"/>
    <n v="0.17012907603240882"/>
    <n v="13.891507959621599"/>
    <n v="0"/>
    <n v="13.891507959621599"/>
    <n v="430.6050038284161"/>
    <n v="388.93784782382323"/>
    <n v="469.28104183451092"/>
    <n v="473.1422973573537"/>
    <n v="469.28104183451092"/>
    <n v="0"/>
    <n v="0"/>
    <n v="0"/>
    <n v="0"/>
    <n v="0"/>
    <n v="0"/>
    <n v="20437.897119280729"/>
    <n v="20650.945099530989"/>
    <n v="31673.799262568078"/>
    <n v="28702.595137862161"/>
    <n v="29601.681553801944"/>
    <m/>
    <m/>
    <m/>
    <m/>
    <m/>
    <m/>
    <m/>
    <m/>
    <m/>
  </r>
  <r>
    <x v="4"/>
    <x v="40"/>
    <n v="21.478850934893874"/>
    <n v="19.602700379912744"/>
    <n v="24.816381365276715"/>
    <n v="21.190102986838209"/>
    <n v="0.7693917262080302"/>
    <n v="24.816381365276715"/>
    <n v="0"/>
    <n v="24.816381365276715"/>
    <n v="182.2110032479182"/>
    <n v="164.57949820133575"/>
    <n v="185.37582800216526"/>
    <n v="186.90051123415836"/>
    <n v="185.37582800216526"/>
    <n v="0"/>
    <n v="0"/>
    <n v="0"/>
    <n v="0"/>
    <n v="0"/>
    <n v="0"/>
    <n v="117879.00045569435"/>
    <n v="119107.79042437041"/>
    <n v="143241.58843695594"/>
    <n v="129804.61502984459"/>
    <n v="133870.64339902424"/>
    <m/>
    <m/>
    <m/>
    <m/>
    <m/>
    <m/>
    <m/>
    <m/>
    <m/>
  </r>
  <r>
    <x v="4"/>
    <x v="41"/>
    <n v="16.383554285855148"/>
    <n v="14.952471470524713"/>
    <n v="19.170250737722199"/>
    <n v="16.368998797151253"/>
    <n v="0.72430411261304728"/>
    <n v="19.170250737722199"/>
    <n v="0"/>
    <n v="19.170250737722199"/>
    <n v="153.27596086619391"/>
    <n v="138.44433253771666"/>
    <n v="152.11393572211051"/>
    <n v="153.36494360298059"/>
    <n v="152.11393572211051"/>
    <n v="0"/>
    <n v="0"/>
    <n v="0"/>
    <n v="0"/>
    <n v="0"/>
    <n v="0"/>
    <n v="106889.26165113121"/>
    <n v="108003.49278617946"/>
    <n v="134847.39706449665"/>
    <n v="122197.8522769414"/>
    <n v="126025.60473317443"/>
    <m/>
    <m/>
    <m/>
    <m/>
    <m/>
    <m/>
    <m/>
    <m/>
    <m/>
  </r>
  <r>
    <x v="4"/>
    <x v="42"/>
    <n v="10.496978499073851"/>
    <n v="9.5800806586652509"/>
    <n v="11.925239296579301"/>
    <n v="10.18266613393604"/>
    <n v="0.48721635053316559"/>
    <n v="11.925239296579301"/>
    <n v="0"/>
    <n v="11.925239296579301"/>
    <n v="135.3131395613643"/>
    <n v="122.21966957042747"/>
    <n v="140.67191809169933"/>
    <n v="141.8288507211175"/>
    <n v="140.67191809169933"/>
    <n v="0"/>
    <n v="0"/>
    <n v="0"/>
    <n v="0"/>
    <n v="0"/>
    <n v="0"/>
    <n v="77575.455961639906"/>
    <n v="78384.115194689322"/>
    <n v="90707.557133201452"/>
    <n v="82198.610490520921"/>
    <n v="84773.417881496687"/>
    <m/>
    <m/>
    <m/>
    <m/>
    <m/>
    <m/>
    <m/>
    <m/>
    <m/>
  </r>
  <r>
    <x v="4"/>
    <x v="43"/>
    <n v="7.7249527976842245"/>
    <n v="7.0501879081419663"/>
    <n v="8.3450703396569956"/>
    <n v="7.12564781006175"/>
    <n v="0.25690224760149333"/>
    <n v="8.3450703396569956"/>
    <n v="0"/>
    <n v="8.3450703396569956"/>
    <n v="187.14432801973064"/>
    <n v="169.03545366470803"/>
    <n v="186.69137694071148"/>
    <n v="188.22676707249261"/>
    <n v="186.69137694071148"/>
    <n v="0"/>
    <n v="0"/>
    <n v="0"/>
    <n v="0"/>
    <n v="0"/>
    <n v="0"/>
    <n v="41278.049297170161"/>
    <n v="41708.338430152275"/>
    <n v="47828.803931681774"/>
    <n v="43342.157465827979"/>
    <n v="44699.816758581095"/>
    <m/>
    <m/>
    <m/>
    <m/>
    <m/>
    <m/>
    <m/>
    <m/>
    <m/>
  </r>
  <r>
    <x v="4"/>
    <x v="44"/>
    <n v="4.3798339643425042"/>
    <n v="3.9972609883563006"/>
    <n v="5.8688969320067494"/>
    <n v="5.0113212415593447"/>
    <n v="0.14856659931428035"/>
    <n v="5.8688969320067494"/>
    <n v="0"/>
    <n v="5.8688969320067494"/>
    <n v="214.33890683647951"/>
    <n v="193.59857035732381"/>
    <n v="227.03742955737931"/>
    <n v="228.90537700718005"/>
    <n v="227.03742955737931"/>
    <n v="0"/>
    <n v="0"/>
    <n v="0"/>
    <n v="0"/>
    <n v="0"/>
    <n v="0"/>
    <n v="20434.152758294633"/>
    <n v="20647.161706713941"/>
    <n v="27659.402810760526"/>
    <n v="25064.774643897195"/>
    <n v="25849.909168935072"/>
    <m/>
    <m/>
    <m/>
    <m/>
    <m/>
    <m/>
    <m/>
    <m/>
    <m/>
  </r>
  <r>
    <x v="4"/>
    <x v="45"/>
    <n v="5.8211939294864479"/>
    <n v="5.312719977385215"/>
    <n v="6.8489459818386811"/>
    <n v="5.8480465973845872"/>
    <n v="1.8107559395546247"/>
    <n v="6.8489459818386811"/>
    <n v="0"/>
    <n v="6.8489459818386811"/>
    <n v="21.275638589377753"/>
    <n v="19.216918081442874"/>
    <n v="21.738320301814024"/>
    <n v="21.916734146898417"/>
    <n v="21.738320301814024"/>
    <n v="0"/>
    <n v="0"/>
    <n v="0"/>
    <n v="0"/>
    <n v="0"/>
    <n v="0"/>
    <n v="273608.42331627046"/>
    <n v="276460.56224361638"/>
    <n v="337117.68429301551"/>
    <n v="305493.89815421606"/>
    <n v="315063.2563486126"/>
    <m/>
    <m/>
    <m/>
    <m/>
    <m/>
    <m/>
    <m/>
    <m/>
    <m/>
  </r>
  <r>
    <x v="4"/>
    <x v="46"/>
    <n v="2.570694019188569"/>
    <n v="2.3461471369830602"/>
    <n v="2.6435707223646876"/>
    <n v="2.2572467851723146"/>
    <n v="0.66747622104613735"/>
    <n v="2.6435707223646876"/>
    <n v="0"/>
    <n v="2.6435707223646876"/>
    <n v="23.740553941802467"/>
    <n v="21.443317829974323"/>
    <n v="22.762360434287046"/>
    <n v="22.949233156801835"/>
    <n v="22.762360434287046"/>
    <n v="0"/>
    <n v="0"/>
    <n v="0"/>
    <n v="0"/>
    <n v="0"/>
    <n v="0"/>
    <n v="108282.81536691863"/>
    <n v="109411.57313368375"/>
    <n v="124267.45816174019"/>
    <n v="112610.37903472719"/>
    <n v="116137.81136611232"/>
    <m/>
    <m/>
    <m/>
    <m/>
    <m/>
    <m/>
    <m/>
    <m/>
    <m/>
  </r>
  <r>
    <x v="4"/>
    <x v="47"/>
    <n v="1.2607965166619879"/>
    <n v="1.1506675301708698"/>
    <n v="1.3716864838211003"/>
    <n v="1.1712409040853402"/>
    <n v="0.24149670074481905"/>
    <n v="1.3716864838211003"/>
    <n v="0"/>
    <n v="1.3716864838211003"/>
    <n v="34.396240120688446"/>
    <n v="31.067914879834419"/>
    <n v="32.64418409658979"/>
    <n v="32.912431091193085"/>
    <n v="32.64418409658979"/>
    <n v="0"/>
    <n v="0"/>
    <n v="0"/>
    <n v="0"/>
    <n v="0"/>
    <n v="0"/>
    <n v="36655.06788643598"/>
    <n v="37037.166305542625"/>
    <n v="44960.6745675075"/>
    <n v="40743.076905252579"/>
    <n v="42019.322025707945"/>
    <m/>
    <m/>
    <m/>
    <m/>
    <m/>
    <m/>
    <m/>
    <m/>
    <m/>
  </r>
  <r>
    <x v="4"/>
    <x v="48"/>
    <n v="0.32504035026660816"/>
    <n v="0.29664848538554717"/>
    <n v="0.56282472516165483"/>
    <n v="0.480577127036938"/>
    <n v="0.12048978678576613"/>
    <n v="0.56282472516165483"/>
    <n v="0"/>
    <n v="0.56282472516165483"/>
    <n v="19.486949413267887"/>
    <n v="17.601310012802895"/>
    <n v="26.846340436565818"/>
    <n v="27.066854885059968"/>
    <n v="26.846340436565818"/>
    <n v="0"/>
    <n v="0"/>
    <n v="0"/>
    <n v="0"/>
    <n v="0"/>
    <n v="0"/>
    <n v="16679.899114701922"/>
    <n v="16853.773109488448"/>
    <n v="22432.199179844971"/>
    <n v="20327.916009491375"/>
    <n v="20964.672130696235"/>
    <m/>
    <m/>
    <m/>
    <m/>
    <m/>
    <m/>
    <m/>
    <m/>
    <m/>
  </r>
  <r>
    <x v="4"/>
    <x v="49"/>
    <n v="0.33831114351553904"/>
    <n v="0.30876009157207462"/>
    <n v="0.45655456886886292"/>
    <n v="0.38983418625235527"/>
    <n v="0.12328543433967479"/>
    <n v="0.45655456886886292"/>
    <n v="0"/>
    <n v="0.45655456886886292"/>
    <n v="18.815289805771233"/>
    <n v="16.994643021273838"/>
    <n v="21.28350181344441"/>
    <n v="21.458189964369225"/>
    <n v="21.28350181344441"/>
    <n v="0"/>
    <n v="0"/>
    <n v="0"/>
    <n v="0"/>
    <n v="0"/>
    <n v="0"/>
    <n v="17980.650152503549"/>
    <n v="18168.083388722538"/>
    <n v="22952.679167725026"/>
    <n v="20799.571659185909"/>
    <n v="21451.102025911237"/>
    <m/>
    <m/>
    <m/>
    <m/>
    <m/>
    <m/>
    <m/>
    <m/>
    <m/>
  </r>
  <r>
    <x v="4"/>
    <x v="50"/>
    <n v="4.4569847060055611E-3"/>
    <n v="4.0676727099839254E-3"/>
    <n v="5.1320000399958689E-3"/>
    <n v="4.3820182016415027E-3"/>
    <n v="1.7020579064157455E-4"/>
    <n v="5.1320000399958689E-3"/>
    <n v="0"/>
    <n v="5.1320000399958689E-3"/>
    <n v="171.22842871621975"/>
    <n v="154.65964389414893"/>
    <n v="173.29039068408713"/>
    <n v="174.71282234667095"/>
    <n v="173.29039068408713"/>
    <n v="0"/>
    <n v="0"/>
    <n v="0"/>
    <n v="0"/>
    <n v="0"/>
    <n v="0"/>
    <n v="26.029466832240864"/>
    <n v="26.300802249149712"/>
    <n v="31.688081613286066"/>
    <n v="28.715537713107938"/>
    <n v="29.615029545127165"/>
    <m/>
    <m/>
    <m/>
    <m/>
    <m/>
    <m/>
    <m/>
    <m/>
    <m/>
  </r>
  <r>
    <x v="4"/>
    <x v="51"/>
    <n v="1.9829762670669156E-2"/>
    <n v="1.8097657896885371E-2"/>
    <n v="2.2833894434524899E-2"/>
    <n v="1.9496661392752964E-2"/>
    <n v="1.2682011086031461E-2"/>
    <n v="2.2833894434524899E-2"/>
    <n v="0"/>
    <n v="2.2833894434524899E-2"/>
    <n v="10.224414482709982"/>
    <n v="9.2350570216516488"/>
    <n v="10.347942848974359"/>
    <n v="10.432708051625921"/>
    <n v="10.347942848974359"/>
    <n v="0"/>
    <n v="0"/>
    <n v="0"/>
    <n v="0"/>
    <n v="0"/>
    <n v="0"/>
    <n v="1939.4521519254056"/>
    <n v="1959.6693181704561"/>
    <n v="2361.0747953988998"/>
    <n v="2139.5909401571021"/>
    <n v="2206.6119583167288"/>
    <m/>
    <m/>
    <m/>
    <m/>
    <m/>
    <m/>
    <m/>
    <m/>
    <m/>
  </r>
  <r>
    <x v="4"/>
    <x v="53"/>
    <n v="70.662271933177593"/>
    <n v="64.490011549905205"/>
    <n v="81.85569080455268"/>
    <n v="69.885970045978937"/>
    <n v="81.842256441872507"/>
    <n v="81.85569080455268"/>
    <n v="0"/>
    <n v="81.85569080455268"/>
    <n v="5.6457164318141375"/>
    <n v="5.0994131022415212"/>
    <n v="5.7482208340124981"/>
    <n v="5.7947851258722203"/>
    <n v="5.7482208340124981"/>
    <n v="0"/>
    <n v="0"/>
    <n v="0"/>
    <n v="0"/>
    <n v="0"/>
    <n v="0"/>
    <n v="12516085.918695653"/>
    <n v="12646555.644130435"/>
    <n v="15236991.00817826"/>
    <n v="13807664.195934784"/>
    <n v="14240178.51231613"/>
    <m/>
    <m/>
    <m/>
    <m/>
    <m/>
    <m/>
    <m/>
    <m/>
    <m/>
  </r>
  <r>
    <x v="5"/>
    <x v="0"/>
    <n v="8.1766391835754071"/>
    <n v="8.1766391835754071"/>
    <n v="6.7840110105153979"/>
    <n v="9.9530654148851347"/>
    <n v="7.7885933663815691E-3"/>
    <n v="6.7840110105153979"/>
    <n v="0"/>
    <n v="6.7840110105153979"/>
    <n v="532.85563155065586"/>
    <n v="676.18124916734018"/>
    <n v="679.7085574292646"/>
    <n v="781.39996890012469"/>
    <n v="679.7085574292646"/>
    <n v="0"/>
    <n v="0"/>
    <n v="0"/>
    <n v="0"/>
    <n v="0"/>
    <n v="0"/>
    <n v="15344.942793943419"/>
    <n v="12092.377884841149"/>
    <n v="10679.417968055946"/>
    <n v="14583.139297460719"/>
    <n v="9980.7644561270517"/>
    <m/>
    <m/>
    <m/>
    <m/>
    <m/>
    <m/>
    <m/>
    <m/>
    <m/>
  </r>
  <r>
    <x v="5"/>
    <x v="1"/>
    <n v="19.587527381623413"/>
    <n v="19.587527381623413"/>
    <n v="17.327055092539965"/>
    <n v="25.421210508081423"/>
    <n v="1.682631472642802E-2"/>
    <n v="17.327055092539965"/>
    <n v="0"/>
    <n v="17.327055092539965"/>
    <n v="687.41055930681739"/>
    <n v="872.3078131505423"/>
    <n v="803.58342885914203"/>
    <n v="923.8102587145554"/>
    <n v="803.58342885914203"/>
    <n v="0"/>
    <n v="0"/>
    <n v="0"/>
    <n v="0"/>
    <n v="0"/>
    <n v="0"/>
    <n v="28494.655946768427"/>
    <n v="22454.834275619414"/>
    <n v="23071.59192585538"/>
    <n v="31505.110098258159"/>
    <n v="21562.235444724654"/>
    <m/>
    <m/>
    <m/>
    <m/>
    <m/>
    <m/>
    <m/>
    <m/>
    <m/>
  </r>
  <r>
    <x v="5"/>
    <x v="2"/>
    <n v="54.097475569710753"/>
    <n v="54.097475569710753"/>
    <n v="49.768438758525704"/>
    <n v="73.017334017804075"/>
    <n v="4.8258783214840381E-2"/>
    <n v="49.768438758525704"/>
    <n v="0"/>
    <n v="49.768438758525704"/>
    <n v="621.12246136501869"/>
    <n v="788.18977776303166"/>
    <n v="804.77202915022258"/>
    <n v="925.17772124752537"/>
    <n v="804.77202915022258"/>
    <n v="0"/>
    <n v="0"/>
    <n v="0"/>
    <n v="0"/>
    <n v="0"/>
    <n v="0"/>
    <n v="87096.311813974113"/>
    <n v="68635.089030519113"/>
    <n v="66170.576936990183"/>
    <n v="90358.364449437402"/>
    <n v="61841.660688775868"/>
    <m/>
    <m/>
    <m/>
    <m/>
    <m/>
    <m/>
    <m/>
    <m/>
    <m/>
  </r>
  <r>
    <x v="5"/>
    <x v="3"/>
    <n v="80.829712058973229"/>
    <n v="80.829712058973229"/>
    <n v="74.745656419490984"/>
    <n v="109.66252349000212"/>
    <n v="7.0583044448726054E-2"/>
    <n v="74.745656419490984"/>
    <n v="0"/>
    <n v="74.745656419490984"/>
    <n v="675.08067690745554"/>
    <n v="856.66148272024395"/>
    <n v="826.38190191820547"/>
    <n v="950.02144806778904"/>
    <n v="826.38190191820547"/>
    <n v="0"/>
    <n v="0"/>
    <n v="0"/>
    <n v="0"/>
    <n v="0"/>
    <n v="0"/>
    <n v="119733.41087061494"/>
    <n v="94354.32045141852"/>
    <n v="96780.740458146538"/>
    <n v="132157.67222841119"/>
    <n v="90449.290147800508"/>
    <m/>
    <m/>
    <m/>
    <m/>
    <m/>
    <m/>
    <m/>
    <m/>
    <m/>
  </r>
  <r>
    <x v="5"/>
    <x v="4"/>
    <n v="89.800498508457451"/>
    <n v="89.800498508457451"/>
    <n v="86.481614410470783"/>
    <n v="126.88082576643282"/>
    <n v="7.6226524506758764E-2"/>
    <n v="86.481614410470783"/>
    <n v="0"/>
    <n v="86.481614410470783"/>
    <n v="667.50492018296848"/>
    <n v="847.04802582490368"/>
    <n v="885.34572251302495"/>
    <n v="1017.8070135115564"/>
    <n v="885.34572251302495"/>
    <n v="0"/>
    <n v="0"/>
    <n v="0"/>
    <n v="0"/>
    <n v="0"/>
    <n v="0"/>
    <n v="134531.59039463321"/>
    <n v="106015.82882033708"/>
    <n v="104518.86202888655"/>
    <n v="142724.36276382522"/>
    <n v="97681.179466249116"/>
    <m/>
    <m/>
    <m/>
    <m/>
    <m/>
    <m/>
    <m/>
    <m/>
    <m/>
  </r>
  <r>
    <x v="5"/>
    <x v="5"/>
    <n v="3.1798843820015112"/>
    <n v="3.1798843820015112"/>
    <n v="3.1632459174591911"/>
    <n v="4.6409205929003239"/>
    <n v="9.2224181143123907E-3"/>
    <n v="3.1632459174591911"/>
    <n v="0"/>
    <n v="3.1632459174591911"/>
    <n v="212.4625230307729"/>
    <n v="269.60993882361828"/>
    <n v="267.65993757480641"/>
    <n v="307.70523954878087"/>
    <n v="267.65993757480641"/>
    <n v="0"/>
    <n v="0"/>
    <n v="0"/>
    <n v="0"/>
    <n v="0"/>
    <n v="0"/>
    <n v="14966.801375793411"/>
    <n v="11794.388574383476"/>
    <n v="12645.423003341228"/>
    <n v="17267.791717174332"/>
    <n v="11818.152339571241"/>
    <m/>
    <m/>
    <m/>
    <m/>
    <m/>
    <m/>
    <m/>
    <m/>
    <m/>
  </r>
  <r>
    <x v="5"/>
    <x v="6"/>
    <n v="9.0859001294988264"/>
    <n v="9.0859001294988264"/>
    <n v="8.9344033663332247"/>
    <n v="13.108026636881041"/>
    <n v="2.5848866656101414E-2"/>
    <n v="8.9344033663332247"/>
    <n v="0"/>
    <n v="8.9344033663332247"/>
    <n v="214.09935765878527"/>
    <n v="271.68704342365578"/>
    <n v="269.72380252265191"/>
    <n v="310.07829734730672"/>
    <n v="269.72380252265191"/>
    <n v="0"/>
    <n v="0"/>
    <n v="0"/>
    <n v="0"/>
    <n v="0"/>
    <n v="0"/>
    <n v="42437.773886174939"/>
    <n v="33442.522746035807"/>
    <n v="35442.966147467465"/>
    <n v="48398.678091797956"/>
    <n v="33124.267427539686"/>
    <m/>
    <m/>
    <m/>
    <m/>
    <m/>
    <m/>
    <m/>
    <m/>
    <m/>
  </r>
  <r>
    <x v="5"/>
    <x v="7"/>
    <n v="17.685841775000036"/>
    <n v="17.685841775000036"/>
    <n v="16.784435225268144"/>
    <n v="24.625152547840923"/>
    <n v="4.5052025431966E-2"/>
    <n v="16.784435225268144"/>
    <n v="0"/>
    <n v="16.784435225268144"/>
    <n v="223.34275665404067"/>
    <n v="283.41669909225641"/>
    <n v="290.7285188493442"/>
    <n v="334.22595319559383"/>
    <n v="290.7285188493442"/>
    <n v="0"/>
    <n v="0"/>
    <n v="0"/>
    <n v="0"/>
    <n v="0"/>
    <n v="0"/>
    <n v="79186.995092012396"/>
    <n v="62402.257282811086"/>
    <n v="61773.594699677415"/>
    <n v="84354.122959218337"/>
    <n v="57732.331495025617"/>
    <m/>
    <m/>
    <m/>
    <m/>
    <m/>
    <m/>
    <m/>
    <m/>
    <m/>
  </r>
  <r>
    <x v="5"/>
    <x v="8"/>
    <n v="19.756654038057913"/>
    <n v="19.756654038057913"/>
    <n v="17.465274395753319"/>
    <n v="25.624037342789723"/>
    <n v="5.1353845993770117E-2"/>
    <n v="17.465274395753319"/>
    <n v="0"/>
    <n v="17.465274395753319"/>
    <n v="209.08114051730126"/>
    <n v="265.3190440361912"/>
    <n v="265.39801041664145"/>
    <n v="305.10557677438163"/>
    <n v="265.39801041664145"/>
    <n v="0"/>
    <n v="0"/>
    <n v="0"/>
    <n v="0"/>
    <n v="0"/>
    <n v="0"/>
    <n v="94492.760031711558"/>
    <n v="74463.761581181403"/>
    <n v="70414.407305158355"/>
    <n v="96153.471411156628"/>
    <n v="65807.857294540518"/>
    <m/>
    <m/>
    <m/>
    <m/>
    <m/>
    <m/>
    <m/>
    <m/>
    <m/>
  </r>
  <r>
    <x v="5"/>
    <x v="9"/>
    <n v="29.517975013231581"/>
    <n v="29.517975013231581"/>
    <n v="27.133830228120967"/>
    <n v="39.809209931664945"/>
    <n v="6.972220444075504E-2"/>
    <n v="27.133830228120967"/>
    <n v="0"/>
    <n v="27.133830228120967"/>
    <n v="242.20183659033248"/>
    <n v="307.34842745244782"/>
    <n v="303.69330463612016"/>
    <n v="349.13067666923837"/>
    <n v="303.69330463612016"/>
    <n v="0"/>
    <n v="0"/>
    <n v="0"/>
    <n v="0"/>
    <n v="0"/>
    <n v="0"/>
    <n v="121873.4565715089"/>
    <n v="96040.754976039461"/>
    <n v="95600.389935749452"/>
    <n v="130545.86003607688"/>
    <n v="89346.158818457436"/>
    <m/>
    <m/>
    <m/>
    <m/>
    <m/>
    <m/>
    <m/>
    <m/>
    <m/>
  </r>
  <r>
    <x v="5"/>
    <x v="10"/>
    <n v="3.9070553542319164"/>
    <n v="3.9070553542319164"/>
    <n v="3.5713037685203872"/>
    <n v="5.2395919135033768"/>
    <n v="2.3303663304304133E-2"/>
    <n v="3.5713037685203872"/>
    <n v="0"/>
    <n v="3.5713037685203872"/>
    <n v="94.863916323385922"/>
    <n v="120.38007603257387"/>
    <n v="119.59081322086654"/>
    <n v="137.48294544124602"/>
    <n v="119.59081322086654"/>
    <n v="0"/>
    <n v="0"/>
    <n v="0"/>
    <n v="0"/>
    <n v="0"/>
    <n v="0"/>
    <n v="41185.895603476645"/>
    <n v="32455.99673134198"/>
    <n v="31953.081757705317"/>
    <n v="43633.112183602701"/>
    <n v="29862.693231500296"/>
    <m/>
    <m/>
    <m/>
    <m/>
    <m/>
    <m/>
    <m/>
    <m/>
    <m/>
  </r>
  <r>
    <x v="5"/>
    <x v="11"/>
    <n v="5.9130938600533058"/>
    <n v="5.9130938600533058"/>
    <n v="5.9985838597932037"/>
    <n v="8.8007688101976065"/>
    <n v="3.7653960904942753E-2"/>
    <n v="5.9985838597932037"/>
    <n v="0"/>
    <n v="5.9985838597932037"/>
    <n v="96.072263159569289"/>
    <n v="121.91343971447805"/>
    <n v="124.31779291315439"/>
    <n v="142.91753163751102"/>
    <n v="124.31779291315439"/>
    <n v="0"/>
    <n v="0"/>
    <n v="0"/>
    <n v="0"/>
    <n v="0"/>
    <n v="0"/>
    <n v="61548.397691351056"/>
    <n v="48502.395420076777"/>
    <n v="51629.654770838293"/>
    <n v="70502.1986830245"/>
    <n v="48252.013804521768"/>
    <m/>
    <m/>
    <m/>
    <m/>
    <m/>
    <m/>
    <m/>
    <m/>
    <m/>
  </r>
  <r>
    <x v="5"/>
    <x v="12"/>
    <n v="6.2975818012897182"/>
    <n v="6.2975818012897182"/>
    <n v="5.8610019473724906"/>
    <n v="8.5989232004485725"/>
    <n v="3.765633407187325E-2"/>
    <n v="5.8610019473724906"/>
    <n v="0"/>
    <n v="5.8610019473724906"/>
    <n v="94.969949064012994"/>
    <n v="120.51462908365303"/>
    <n v="121.45881829291527"/>
    <n v="139.630918086299"/>
    <n v="121.45881829291527"/>
    <n v="0"/>
    <n v="0"/>
    <n v="0"/>
    <n v="0"/>
    <n v="0"/>
    <n v="0"/>
    <n v="66311.31071835084"/>
    <n v="52255.745623366325"/>
    <n v="51632.908765541404"/>
    <n v="70506.642132861423"/>
    <n v="48255.05492106673"/>
    <m/>
    <m/>
    <m/>
    <m/>
    <m/>
    <m/>
    <m/>
    <m/>
    <m/>
  </r>
  <r>
    <x v="5"/>
    <x v="13"/>
    <n v="5.9602497019926775"/>
    <n v="5.9602497019926775"/>
    <n v="5.2842586558476361"/>
    <n v="7.7527659500150188"/>
    <n v="3.5295652421035384E-2"/>
    <n v="5.2842586558476361"/>
    <n v="0"/>
    <n v="5.2842586558476361"/>
    <n v="94.459251332472888"/>
    <n v="119.86656568784205"/>
    <n v="116.83099554066668"/>
    <n v="134.31082623821479"/>
    <n v="116.83099554066668"/>
    <n v="0"/>
    <n v="0"/>
    <n v="0"/>
    <n v="0"/>
    <n v="0"/>
    <n v="0"/>
    <n v="63098.633727405831"/>
    <n v="49724.038290330529"/>
    <n v="48396.033394998034"/>
    <n v="66086.569376242216"/>
    <n v="45229.937752334612"/>
    <m/>
    <m/>
    <m/>
    <m/>
    <m/>
    <m/>
    <m/>
    <m/>
    <m/>
  </r>
  <r>
    <x v="5"/>
    <x v="14"/>
    <n v="6.1305690524878109"/>
    <n v="6.1305690524878109"/>
    <n v="5.6575713225312816"/>
    <n v="8.3004620191765817"/>
    <n v="3.4070499829134349E-2"/>
    <n v="5.6575713225312816"/>
    <n v="0"/>
    <n v="5.6575713225312816"/>
    <n v="102.02234812375423"/>
    <n v="129.46395742605051"/>
    <n v="129.58262002348582"/>
    <n v="148.97017343701191"/>
    <n v="129.58262002348582"/>
    <n v="0"/>
    <n v="0"/>
    <n v="0"/>
    <n v="0"/>
    <n v="0"/>
    <n v="0"/>
    <n v="60090.452388444966"/>
    <n v="47353.48103343416"/>
    <n v="46716.151548805734"/>
    <n v="63792.628728954565"/>
    <n v="43659.954718510031"/>
    <m/>
    <m/>
    <m/>
    <m/>
    <m/>
    <m/>
    <m/>
    <m/>
    <m/>
  </r>
  <r>
    <x v="5"/>
    <x v="15"/>
    <n v="1.9147568728891031"/>
    <n v="1.9147568728891031"/>
    <n v="1.8617315741077063"/>
    <n v="2.7314200466897027"/>
    <n v="3.6748183980225987E-2"/>
    <n v="1.8617315741077063"/>
    <n v="0"/>
    <n v="1.8617315741077063"/>
    <n v="31.320962270075238"/>
    <n v="39.745563599038846"/>
    <n v="39.53451416681056"/>
    <n v="45.44940186646113"/>
    <n v="39.53451416681056"/>
    <n v="0"/>
    <n v="0"/>
    <n v="0"/>
    <n v="0"/>
    <n v="0"/>
    <n v="0"/>
    <n v="61133.398660567516"/>
    <n v="48175.360958660734"/>
    <n v="50387.688486319763"/>
    <n v="68806.247893940381"/>
    <n v="47091.29765076613"/>
    <m/>
    <m/>
    <m/>
    <m/>
    <m/>
    <m/>
    <m/>
    <m/>
    <m/>
  </r>
  <r>
    <x v="5"/>
    <x v="16"/>
    <n v="1.5717396925902001"/>
    <n v="1.5717396925902001"/>
    <n v="1.3671733715177286"/>
    <n v="2.0058344392869039"/>
    <n v="2.4854796946231845E-2"/>
    <n v="1.3671733715177286"/>
    <n v="0"/>
    <n v="1.3671733715177286"/>
    <n v="34.37182535625859"/>
    <n v="43.617037016051746"/>
    <n v="42.924831151835164"/>
    <n v="49.346962559143989"/>
    <n v="42.924831151835164"/>
    <n v="0"/>
    <n v="0"/>
    <n v="0"/>
    <n v="0"/>
    <n v="0"/>
    <n v="0"/>
    <n v="45727.559601486515"/>
    <n v="36034.994582776802"/>
    <n v="34079.93621103451"/>
    <n v="46537.410418871645"/>
    <n v="31850.407673864029"/>
    <m/>
    <m/>
    <m/>
    <m/>
    <m/>
    <m/>
    <m/>
    <m/>
    <m/>
  </r>
  <r>
    <x v="5"/>
    <x v="17"/>
    <n v="1.9357166243411039"/>
    <n v="1.9357166243411039"/>
    <n v="1.7909872353094589"/>
    <n v="2.6276305685853387"/>
    <n v="3.5706908276289001E-2"/>
    <n v="1.7909872353094589"/>
    <n v="0"/>
    <n v="1.7909872353094589"/>
    <n v="30.662858680217226"/>
    <n v="38.910445640021095"/>
    <n v="39.141319900072894"/>
    <n v="44.997420596590977"/>
    <n v="39.141319900072894"/>
    <n v="0"/>
    <n v="0"/>
    <n v="0"/>
    <n v="0"/>
    <n v="0"/>
    <n v="0"/>
    <n v="63129.033223179911"/>
    <n v="49747.99420827334"/>
    <n v="48959.931516707802"/>
    <n v="66856.593068831819"/>
    <n v="45756.945342717569"/>
    <m/>
    <m/>
    <m/>
    <m/>
    <m/>
    <m/>
    <m/>
    <m/>
    <m/>
  </r>
  <r>
    <x v="5"/>
    <x v="18"/>
    <n v="1.8293436017717917"/>
    <n v="1.8293436017717917"/>
    <n v="1.7317348032079036"/>
    <n v="2.5407059596058055"/>
    <n v="3.3132922600813915E-2"/>
    <n v="1.7317348032079036"/>
    <n v="0"/>
    <n v="1.7317348032079036"/>
    <n v="32.200016284672046"/>
    <n v="40.861062444281195"/>
    <n v="40.786539841757175"/>
    <n v="46.888919162133448"/>
    <n v="40.786539841757175"/>
    <n v="0"/>
    <n v="0"/>
    <n v="0"/>
    <n v="0"/>
    <n v="0"/>
    <n v="0"/>
    <n v="56811.884366735598"/>
    <n v="44769.849150797636"/>
    <n v="45430.58191799355"/>
    <n v="62037.135961577456"/>
    <n v="42458.487773825749"/>
    <m/>
    <m/>
    <m/>
    <m/>
    <m/>
    <m/>
    <m/>
    <m/>
    <m/>
  </r>
  <r>
    <x v="5"/>
    <x v="19"/>
    <n v="1.5801026019924487"/>
    <n v="1.5801026019924487"/>
    <n v="1.4267414245963566"/>
    <n v="2.0932374238689646"/>
    <n v="2.2409297637260392E-2"/>
    <n v="1.4267414245963566"/>
    <n v="0"/>
    <n v="1.4267414245963566"/>
    <n v="38.927698163207062"/>
    <n v="49.398332329915903"/>
    <n v="49.683507717100646"/>
    <n v="57.117055077790056"/>
    <n v="49.683507717100646"/>
    <n v="0"/>
    <n v="0"/>
    <n v="0"/>
    <n v="0"/>
    <n v="0"/>
    <n v="0"/>
    <n v="40590.702161935173"/>
    <n v="31986.962463417611"/>
    <n v="30726.762148330643"/>
    <n v="41958.527506777471"/>
    <n v="28716.600138626767"/>
    <m/>
    <m/>
    <m/>
    <m/>
    <m/>
    <m/>
    <m/>
    <m/>
    <m/>
  </r>
  <r>
    <x v="5"/>
    <x v="20"/>
    <n v="0.21012386198201841"/>
    <n v="0.21012386198201841"/>
    <n v="0.20538264414216742"/>
    <n v="0.301327442269751"/>
    <n v="3.5821679658856395E-2"/>
    <n v="0.20538264414216742"/>
    <n v="0"/>
    <n v="0.20538264414216742"/>
    <n v="3.5305034125805435"/>
    <n v="4.4801256970131593"/>
    <n v="4.474175536640641"/>
    <n v="5.143613186152824"/>
    <n v="4.474175536640641"/>
    <n v="0"/>
    <n v="0"/>
    <n v="0"/>
    <n v="0"/>
    <n v="0"/>
    <n v="0"/>
    <n v="59516.685703592913"/>
    <n v="46901.331835869074"/>
    <n v="49117.301597228296"/>
    <n v="67071.48772061411"/>
    <n v="45904.020184325513"/>
    <m/>
    <m/>
    <m/>
    <m/>
    <m/>
    <m/>
    <m/>
    <m/>
    <m/>
  </r>
  <r>
    <x v="5"/>
    <x v="21"/>
    <n v="0.33066081623953314"/>
    <n v="0.33066081623953314"/>
    <n v="0.29165538760503601"/>
    <n v="0.42790019460087964"/>
    <n v="3.6574947077821718E-2"/>
    <n v="0.29165538760503601"/>
    <n v="0"/>
    <n v="0.29165538760503601"/>
    <n v="4.9962345965607744"/>
    <n v="6.3401040555848622"/>
    <n v="6.2227380705202249"/>
    <n v="7.1537595585644196"/>
    <n v="6.2227380705202249"/>
    <n v="0"/>
    <n v="0"/>
    <n v="0"/>
    <n v="0"/>
    <n v="0"/>
    <n v="0"/>
    <n v="66182.003636728346"/>
    <n v="52153.846899131109"/>
    <n v="50150.152746393709"/>
    <n v="68481.884076190341"/>
    <n v="46869.301632143652"/>
    <m/>
    <m/>
    <m/>
    <m/>
    <m/>
    <m/>
    <m/>
    <m/>
    <m/>
  </r>
  <r>
    <x v="5"/>
    <x v="22"/>
    <n v="0.12651283575623834"/>
    <n v="0.12651283575623834"/>
    <n v="0.1414163604917095"/>
    <n v="0.20747818712389043"/>
    <n v="2.2229109624113116E-2"/>
    <n v="0.1414163604917095"/>
    <n v="0"/>
    <n v="0.1414163604917095"/>
    <n v="3.4579222108758656"/>
    <n v="4.3880218611356732"/>
    <n v="4.9644691052915864"/>
    <n v="5.7072374085577611"/>
    <n v="4.9644691052915864"/>
    <n v="0"/>
    <n v="0"/>
    <n v="0"/>
    <n v="0"/>
    <n v="0"/>
    <n v="0"/>
    <n v="36586.37414061249"/>
    <n v="28831.405074972732"/>
    <n v="30479.695314216624"/>
    <n v="41621.148628223935"/>
    <n v="28485.696555342638"/>
    <m/>
    <m/>
    <m/>
    <m/>
    <m/>
    <m/>
    <m/>
    <m/>
    <m/>
  </r>
  <r>
    <x v="5"/>
    <x v="23"/>
    <n v="0.15799584104545769"/>
    <n v="0.15799584104545769"/>
    <n v="0.12160072567791426"/>
    <n v="0.1784064148314711"/>
    <n v="1.652801280252832E-2"/>
    <n v="0.12160072567791426"/>
    <n v="0"/>
    <n v="0.12160072567791426"/>
    <n v="4.9560134396515245"/>
    <n v="6.28906435456358"/>
    <n v="5.7413067345361108"/>
    <n v="6.6003260066208842"/>
    <n v="5.7413067345361108"/>
    <n v="0"/>
    <n v="0"/>
    <n v="0"/>
    <n v="0"/>
    <n v="0"/>
    <n v="0"/>
    <n v="31879.623203073264"/>
    <n v="25122.312658608749"/>
    <n v="22662.571865859591"/>
    <n v="30946.578113817039"/>
    <n v="21179.973706410834"/>
    <m/>
    <m/>
    <m/>
    <m/>
    <m/>
    <m/>
    <m/>
    <m/>
    <m/>
  </r>
  <r>
    <x v="5"/>
    <x v="24"/>
    <n v="0.15212808053995197"/>
    <n v="0.15212808053995197"/>
    <n v="0.14050789624098733"/>
    <n v="0.20614623793182893"/>
    <n v="1.9366249011774379E-2"/>
    <n v="0.14050789624098733"/>
    <n v="0"/>
    <n v="0.14050789624098733"/>
    <n v="4.4347339621811601"/>
    <n v="5.6275729723378465"/>
    <n v="5.6617468035345775"/>
    <n v="6.5088679895160997"/>
    <n v="5.6617468035345775"/>
    <n v="0"/>
    <n v="0"/>
    <n v="0"/>
    <n v="0"/>
    <n v="0"/>
    <n v="0"/>
    <n v="34303.766998715284"/>
    <n v="27032.626904659013"/>
    <n v="26554.251575502876"/>
    <n v="36260.810357239643"/>
    <n v="24817.05754719895"/>
    <m/>
    <m/>
    <m/>
    <m/>
    <m/>
    <m/>
    <m/>
    <m/>
    <m/>
  </r>
  <r>
    <x v="5"/>
    <x v="25"/>
    <n v="2.9969222514075509"/>
    <n v="2.9969222514075509"/>
    <n v="2.4147730183287108"/>
    <n v="3.5428086959470164"/>
    <n v="2.7948650153456216E-3"/>
    <n v="2.4147730183287108"/>
    <n v="0"/>
    <n v="2.4147730183287108"/>
    <n v="526.56480517902321"/>
    <n v="668.19833863323049"/>
    <n v="674.23408062025032"/>
    <n v="775.10836914448635"/>
    <n v="674.23408062025032"/>
    <n v="0"/>
    <n v="0"/>
    <n v="0"/>
    <n v="0"/>
    <n v="0"/>
    <n v="0"/>
    <n v="5691.4594783611619"/>
    <n v="4485.0788727455083"/>
    <n v="3832.2108061265467"/>
    <n v="5233.0252613149614"/>
    <n v="3581.5054262864924"/>
    <m/>
    <m/>
    <m/>
    <m/>
    <m/>
    <m/>
    <m/>
    <m/>
    <m/>
  </r>
  <r>
    <x v="5"/>
    <x v="26"/>
    <n v="5.374994278735163"/>
    <n v="5.374994278735163"/>
    <n v="4.8582835401213318"/>
    <n v="7.1277956187061378"/>
    <n v="7.4517164140933661E-3"/>
    <n v="4.8582835401213318"/>
    <n v="0"/>
    <n v="4.8582835401213318"/>
    <n v="393.96598449757045"/>
    <n v="499.93355752248181"/>
    <n v="508.77031374312844"/>
    <n v="584.89038368784884"/>
    <n v="508.77031374312844"/>
    <n v="0"/>
    <n v="0"/>
    <n v="0"/>
    <n v="0"/>
    <n v="0"/>
    <n v="0"/>
    <n v="13643.295335738077"/>
    <n v="10751.417259069376"/>
    <n v="10217.505321181949"/>
    <n v="13952.380533942767"/>
    <n v="9549.0703936279897"/>
    <m/>
    <m/>
    <m/>
    <m/>
    <m/>
    <m/>
    <m/>
    <m/>
    <m/>
  </r>
  <r>
    <x v="5"/>
    <x v="27"/>
    <n v="1.0991898546582266"/>
    <n v="1.0991898546582266"/>
    <n v="1.361416060365741"/>
    <n v="1.9973927928770516"/>
    <n v="2.6766957043624015E-3"/>
    <n v="1.361416060365741"/>
    <n v="0"/>
    <n v="1.361416060365741"/>
    <n v="338.13530371346468"/>
    <n v="429.08573826494836"/>
    <n v="396.90547672336425"/>
    <n v="456.28904098489386"/>
    <n v="396.90547672336425"/>
    <n v="0"/>
    <n v="0"/>
    <n v="0"/>
    <n v="0"/>
    <n v="0"/>
    <n v="0"/>
    <n v="3250.7396967625668"/>
    <n v="2561.7021416347047"/>
    <n v="3670.1816175911481"/>
    <n v="5011.7684256209104"/>
    <n v="3430.0762781225685"/>
    <m/>
    <m/>
    <m/>
    <m/>
    <m/>
    <m/>
    <m/>
    <m/>
    <m/>
  </r>
  <r>
    <x v="5"/>
    <x v="28"/>
    <n v="3.4446507345804993"/>
    <n v="3.4446507345804993"/>
    <n v="2.9781202623016205"/>
    <n v="4.3693242026515309"/>
    <n v="5.296625067271985E-3"/>
    <n v="2.9781202623016205"/>
    <n v="0"/>
    <n v="2.9781202623016205"/>
    <n v="344.9383460906792"/>
    <n v="437.71863884887694"/>
    <n v="438.77131126165295"/>
    <n v="504.4180285989201"/>
    <n v="438.77131126165295"/>
    <n v="0"/>
    <n v="0"/>
    <n v="0"/>
    <n v="0"/>
    <n v="0"/>
    <n v="0"/>
    <n v="9986.2795007283748"/>
    <n v="7869.5546153559399"/>
    <n v="7262.5274234542467"/>
    <n v="9917.2491782472516"/>
    <n v="6787.4088069665859"/>
    <m/>
    <m/>
    <m/>
    <m/>
    <m/>
    <m/>
    <m/>
    <m/>
    <m/>
  </r>
  <r>
    <x v="5"/>
    <x v="29"/>
    <n v="1.3580364022426354"/>
    <n v="1.3580364022426354"/>
    <n v="1.4261106348090251"/>
    <n v="2.0923060529030759"/>
    <n v="3.1336706000665545E-3"/>
    <n v="1.4261106348090251"/>
    <n v="0"/>
    <n v="1.4261106348090251"/>
    <n v="285.97158068630819"/>
    <n v="362.89120205431118"/>
    <n v="355.13632757054273"/>
    <n v="408.26996348513882"/>
    <n v="355.13632757054273"/>
    <n v="0"/>
    <n v="0"/>
    <n v="0"/>
    <n v="0"/>
    <n v="0"/>
    <n v="0"/>
    <n v="4748.850913728771"/>
    <n v="3742.2687421322175"/>
    <n v="4296.767919194499"/>
    <n v="5867.3951409994634"/>
    <n v="4015.6709525182232"/>
    <m/>
    <m/>
    <m/>
    <m/>
    <m/>
    <m/>
    <m/>
    <m/>
    <m/>
  </r>
  <r>
    <x v="5"/>
    <x v="30"/>
    <n v="4.0404699983733749"/>
    <n v="4.0404699983733749"/>
    <n v="3.1069374299835086"/>
    <n v="4.5583112200986982"/>
    <n v="8.7634454310764887E-3"/>
    <n v="3.1069374299835086"/>
    <n v="0"/>
    <n v="3.1069374299835086"/>
    <n v="214.21986415235591"/>
    <n v="271.83996332640356"/>
    <n v="276.66412279212352"/>
    <n v="318.0567730428611"/>
    <n v="276.66412279212352"/>
    <n v="0"/>
    <n v="0"/>
    <n v="0"/>
    <n v="0"/>
    <n v="0"/>
    <n v="0"/>
    <n v="18861.322755296591"/>
    <n v="14863.414300574721"/>
    <n v="12016.097412747004"/>
    <n v="16408.424401601147"/>
    <n v="11229.997582006545"/>
    <m/>
    <m/>
    <m/>
    <m/>
    <m/>
    <m/>
    <m/>
    <m/>
    <m/>
  </r>
  <r>
    <x v="5"/>
    <x v="31"/>
    <n v="4.2405479672021418"/>
    <n v="4.2405479672021418"/>
    <n v="3.4744591717446016"/>
    <n v="5.0975234502293052"/>
    <n v="1.2586769849547898E-2"/>
    <n v="3.4744591717446016"/>
    <n v="0"/>
    <n v="3.4744591717446016"/>
    <n v="163.21984624803446"/>
    <n v="207.12214151461995"/>
    <n v="215.41113323705721"/>
    <n v="247.6398331926232"/>
    <n v="215.41113323705721"/>
    <n v="0"/>
    <n v="0"/>
    <n v="0"/>
    <n v="0"/>
    <n v="0"/>
    <n v="0"/>
    <n v="25980.590379665347"/>
    <n v="20473.658374678485"/>
    <n v="17258.491972536413"/>
    <n v="23567.107613208416"/>
    <n v="16129.431750034029"/>
    <m/>
    <m/>
    <m/>
    <m/>
    <m/>
    <m/>
    <m/>
    <m/>
    <m/>
  </r>
  <r>
    <x v="5"/>
    <x v="32"/>
    <n v="4.0097229787284254"/>
    <n v="4.0097229787284254"/>
    <n v="4.095331918838955"/>
    <n v="6.0084327258990138"/>
    <n v="1.3292872063103684E-2"/>
    <n v="4.095331918838955"/>
    <n v="0"/>
    <n v="4.095331918838955"/>
    <n v="214.69816150975731"/>
    <n v="272.4469114103714"/>
    <n v="240.41718363210651"/>
    <n v="276.38720853216807"/>
    <n v="240.41718363210651"/>
    <n v="0"/>
    <n v="0"/>
    <n v="0"/>
    <n v="0"/>
    <n v="0"/>
    <n v="0"/>
    <n v="18676.093686746342"/>
    <n v="14717.446999018483"/>
    <n v="18226.672016352855"/>
    <n v="24889.193188117984"/>
    <n v="17034.272912479304"/>
    <m/>
    <m/>
    <m/>
    <m/>
    <m/>
    <m/>
    <m/>
    <m/>
    <m/>
  </r>
  <r>
    <x v="5"/>
    <x v="33"/>
    <n v="1.184274350252229"/>
    <n v="1.184274350252229"/>
    <n v="1.8374881863754093"/>
    <n v="2.6958567519017946"/>
    <n v="5.1755770384550497E-3"/>
    <n v="1.8374881863754093"/>
    <n v="0"/>
    <n v="1.8374881863754093"/>
    <n v="205.89208663121457"/>
    <n v="261.27220974811058"/>
    <n v="277.05181658248762"/>
    <n v="318.50305020740666"/>
    <n v="277.05181658248762"/>
    <n v="0"/>
    <n v="0"/>
    <n v="0"/>
    <n v="0"/>
    <n v="0"/>
    <n v="0"/>
    <n v="5751.9177624997919"/>
    <n v="4532.7222186928102"/>
    <n v="7096.5510483715252"/>
    <n v="9690.6023136747663"/>
    <n v="6632.2906994126406"/>
    <m/>
    <m/>
    <m/>
    <m/>
    <m/>
    <m/>
    <m/>
    <m/>
    <m/>
  </r>
  <r>
    <x v="5"/>
    <x v="34"/>
    <n v="0.71732045483516327"/>
    <n v="0.71732045483516327"/>
    <n v="0.36038663118625641"/>
    <n v="0.52873827451789523"/>
    <n v="1.0814653825224202E-3"/>
    <n v="0.36038663118625641"/>
    <n v="0"/>
    <n v="0.36038663118625641"/>
    <n v="256.94385126018778"/>
    <n v="326.05569693498569"/>
    <n v="260.04665618148471"/>
    <n v="298.95353195161721"/>
    <n v="260.04665618148471"/>
    <n v="0"/>
    <n v="0"/>
    <n v="0"/>
    <n v="0"/>
    <n v="0"/>
    <n v="0"/>
    <n v="2791.7401070975093"/>
    <n v="2199.9936255620596"/>
    <n v="1482.8635023869615"/>
    <n v="2024.9048290003441"/>
    <n v="1385.8537405485622"/>
    <m/>
    <m/>
    <m/>
    <m/>
    <m/>
    <m/>
    <m/>
    <m/>
    <m/>
  </r>
  <r>
    <x v="5"/>
    <x v="35"/>
    <n v="3.0558897553192201"/>
    <n v="3.0558897553192201"/>
    <n v="2.69522368654685"/>
    <n v="3.9542724055215328"/>
    <n v="2.0142193306303801E-2"/>
    <n v="2.69522368654685"/>
    <n v="0"/>
    <n v="2.69522368654685"/>
    <n v="81.636649846293565"/>
    <n v="103.59498633853855"/>
    <n v="104.41990146628511"/>
    <n v="120.04259802274899"/>
    <n v="104.41990146628511"/>
    <n v="0"/>
    <n v="0"/>
    <n v="0"/>
    <n v="0"/>
    <n v="0"/>
    <n v="0"/>
    <n v="37432.816768851801"/>
    <n v="29498.432919647901"/>
    <n v="27618.196379320219"/>
    <n v="37713.666245574386"/>
    <n v="25811.398485345999"/>
    <m/>
    <m/>
    <m/>
    <m/>
    <m/>
    <m/>
    <m/>
    <m/>
    <m/>
  </r>
  <r>
    <x v="5"/>
    <x v="36"/>
    <n v="3.8767470453517552"/>
    <n v="3.8767470453517552"/>
    <n v="3.6928925673318993"/>
    <n v="5.4179936386801719"/>
    <n v="2.8335404685511281E-2"/>
    <n v="3.6928925673318993"/>
    <n v="0"/>
    <n v="3.6928925673318993"/>
    <n v="81.035966914919584"/>
    <n v="102.83273384304"/>
    <n v="101.70269885073952"/>
    <n v="116.91887631635886"/>
    <n v="101.70269885073952"/>
    <n v="0"/>
    <n v="0"/>
    <n v="0"/>
    <n v="0"/>
    <n v="0"/>
    <n v="0"/>
    <n v="47839.832026956472"/>
    <n v="37699.542747439504"/>
    <n v="38852.410916294968"/>
    <n v="53054.400729448505"/>
    <n v="36310.664407752309"/>
    <m/>
    <m/>
    <m/>
    <m/>
    <m/>
    <m/>
    <m/>
    <m/>
    <m/>
  </r>
  <r>
    <x v="5"/>
    <x v="37"/>
    <n v="1.7087533988665928"/>
    <n v="1.7087533988665928"/>
    <n v="1.4539769926792618"/>
    <n v="2.1331928543371621"/>
    <n v="1.025790506526934E-2"/>
    <n v="1.4539769926792618"/>
    <n v="0"/>
    <n v="1.4539769926792618"/>
    <n v="82.81575020637834"/>
    <n v="105.09123693094688"/>
    <n v="110.60992120151373"/>
    <n v="127.15897145401206"/>
    <n v="110.60992120151373"/>
    <n v="0"/>
    <n v="0"/>
    <n v="0"/>
    <n v="0"/>
    <n v="0"/>
    <n v="0"/>
    <n v="20633.193500129488"/>
    <n v="16259.713452505814"/>
    <n v="14065.242658770825"/>
    <n v="19206.607846886283"/>
    <n v="13145.086596982079"/>
    <m/>
    <m/>
    <m/>
    <m/>
    <m/>
    <m/>
    <m/>
    <m/>
    <m/>
  </r>
  <r>
    <x v="5"/>
    <x v="38"/>
    <n v="1.7249546691398541"/>
    <n v="1.7249546691398541"/>
    <n v="1.6796026640953896"/>
    <n v="2.4642133811222129"/>
    <n v="1.0630056496286476E-2"/>
    <n v="1.6796026640953896"/>
    <n v="0"/>
    <n v="1.6796026640953896"/>
    <n v="96.878989310284439"/>
    <n v="122.93715620357489"/>
    <n v="123.30088848902342"/>
    <n v="141.74844406055681"/>
    <n v="123.30088848902342"/>
    <n v="0"/>
    <n v="0"/>
    <n v="0"/>
    <n v="0"/>
    <n v="0"/>
    <n v="0"/>
    <n v="17805.250461636857"/>
    <n v="14031.190588819672"/>
    <n v="14575.522306492188"/>
    <n v="19903.413534765397"/>
    <n v="13621.983464011391"/>
    <m/>
    <m/>
    <m/>
    <m/>
    <m/>
    <m/>
    <m/>
    <m/>
    <m/>
  </r>
  <r>
    <x v="5"/>
    <x v="39"/>
    <n v="0.69467358354778619"/>
    <n v="0.69467358354778619"/>
    <n v="0.7056883004898904"/>
    <n v="1.0353420779499789"/>
    <n v="6.3946533101987973E-3"/>
    <n v="0.7056883004898904"/>
    <n v="0"/>
    <n v="0.7056883004898904"/>
    <n v="79.032105230140715"/>
    <n v="100.28988055043379"/>
    <n v="86.117445210058023"/>
    <n v="99.001647649155188"/>
    <n v="86.117445210058023"/>
    <n v="0"/>
    <n v="0"/>
    <n v="0"/>
    <n v="0"/>
    <n v="0"/>
    <n v="0"/>
    <n v="8789.7643815118354"/>
    <n v="6926.6568046060102"/>
    <n v="8768.1012793908685"/>
    <n v="11973.165833013749"/>
    <n v="8194.4871770008122"/>
    <m/>
    <m/>
    <m/>
    <m/>
    <m/>
    <m/>
    <m/>
    <m/>
    <m/>
  </r>
  <r>
    <x v="5"/>
    <x v="40"/>
    <n v="1.6103922789711669"/>
    <n v="1.6103922789711669"/>
    <n v="1.4861517458419495"/>
    <n v="2.1803925369088919"/>
    <n v="2.8919179857877501E-2"/>
    <n v="1.4861517458419495"/>
    <n v="0"/>
    <n v="1.4861517458419495"/>
    <n v="31.765391345720925"/>
    <n v="40.309533630962626"/>
    <n v="40.102588662054359"/>
    <n v="46.102478731465006"/>
    <n v="40.102588662054359"/>
    <n v="0"/>
    <n v="0"/>
    <n v="0"/>
    <n v="0"/>
    <n v="0"/>
    <n v="0"/>
    <n v="50696.440709461014"/>
    <n v="39950.655190269674"/>
    <n v="39652.860852734411"/>
    <n v="54147.444653626422"/>
    <n v="37058.748460499446"/>
    <m/>
    <m/>
    <m/>
    <m/>
    <m/>
    <m/>
    <m/>
    <m/>
    <m/>
  </r>
  <r>
    <x v="5"/>
    <x v="41"/>
    <n v="1.2544121140560429"/>
    <n v="1.2544121140560429"/>
    <n v="1.2097951494345638"/>
    <n v="1.7749378658475694"/>
    <n v="2.7224468617165209E-2"/>
    <n v="1.2097951494345638"/>
    <n v="0"/>
    <n v="1.2097951494345638"/>
    <n v="27.287587253371338"/>
    <n v="34.627305677623006"/>
    <n v="34.67748968053948"/>
    <n v="39.865691759629037"/>
    <n v="34.67748968053948"/>
    <n v="0"/>
    <n v="0"/>
    <n v="0"/>
    <n v="0"/>
    <n v="0"/>
    <n v="0"/>
    <n v="45970.063326176343"/>
    <n v="36226.096414618652"/>
    <n v="37329.138349406756"/>
    <n v="50974.315831809166"/>
    <n v="34887.045186361451"/>
    <m/>
    <m/>
    <m/>
    <m/>
    <m/>
    <m/>
    <m/>
    <m/>
    <m/>
  </r>
  <r>
    <x v="5"/>
    <x v="42"/>
    <n v="0.76397990097275004"/>
    <n v="0.76397990097275004"/>
    <n v="0.69975879351787484"/>
    <n v="1.0266430786338097"/>
    <n v="1.8313034558104478E-2"/>
    <n v="0.69975879351787484"/>
    <n v="0"/>
    <n v="0.69975879351787484"/>
    <n v="22.899002863201893"/>
    <n v="29.058295425473759"/>
    <n v="29.818327044574662"/>
    <n v="34.279519855922786"/>
    <n v="29.818327044574662"/>
    <n v="0"/>
    <n v="0"/>
    <n v="0"/>
    <n v="0"/>
    <n v="0"/>
    <n v="0"/>
    <n v="33363.020457124185"/>
    <n v="26291.2841165147"/>
    <n v="25110.124654037456"/>
    <n v="34288.801758836875"/>
    <n v="23467.406218726595"/>
    <m/>
    <m/>
    <m/>
    <m/>
    <m/>
    <m/>
    <m/>
    <m/>
    <m/>
  </r>
  <r>
    <x v="5"/>
    <x v="43"/>
    <n v="0.63701821844643847"/>
    <n v="0.63701821844643847"/>
    <n v="0.56705337278227597"/>
    <n v="0.8319460799143501"/>
    <n v="9.656202492450229E-3"/>
    <n v="0.56705337278227597"/>
    <n v="0"/>
    <n v="0.56705337278227597"/>
    <n v="35.883241080327004"/>
    <n v="45.534987980251302"/>
    <n v="45.826089341404447"/>
    <n v="52.682257517751474"/>
    <n v="45.826089341404447"/>
    <n v="0"/>
    <n v="0"/>
    <n v="0"/>
    <n v="0"/>
    <n v="0"/>
    <n v="0"/>
    <n v="17752.527343347585"/>
    <n v="13989.642837343357"/>
    <n v="13240.211364246428"/>
    <n v="18079.997171210685"/>
    <n v="12374.02931237984"/>
    <m/>
    <m/>
    <m/>
    <m/>
    <m/>
    <m/>
    <m/>
    <m/>
    <m/>
  </r>
  <r>
    <x v="5"/>
    <x v="44"/>
    <n v="0.2039280957795386"/>
    <n v="0.2039280957795386"/>
    <n v="0.20721625761013909"/>
    <n v="0.30401493641730121"/>
    <n v="5.5841830111924224E-3"/>
    <n v="0.20721625761013909"/>
    <n v="0"/>
    <n v="0.20721625761013909"/>
    <n v="23.204884087795723"/>
    <n v="29.446451496829891"/>
    <n v="28.957389439150511"/>
    <n v="33.289773465106364"/>
    <n v="28.957389439150511"/>
    <n v="0"/>
    <n v="0"/>
    <n v="0"/>
    <n v="0"/>
    <n v="0"/>
    <n v="0"/>
    <n v="8788.1540372266572"/>
    <n v="6925.3877942302433"/>
    <n v="7656.8157536701356"/>
    <n v="10455.664442084724"/>
    <n v="7155.9025735234909"/>
    <m/>
    <m/>
    <m/>
    <m/>
    <m/>
    <m/>
    <m/>
    <m/>
    <m/>
  </r>
  <r>
    <x v="5"/>
    <x v="45"/>
    <n v="0.41999228398408683"/>
    <n v="0.41999228398408683"/>
    <n v="0.39335815306724908"/>
    <n v="0.57711802322323047"/>
    <n v="6.8061008340686791E-2"/>
    <n v="0.39335815306724908"/>
    <n v="0"/>
    <n v="0.39335815306724908"/>
    <n v="3.5691994991757072"/>
    <n v="4.5292301197170373"/>
    <n v="4.5100878471327457"/>
    <n v="5.1849171363114603"/>
    <n v="4.5100878471327457"/>
    <n v="0"/>
    <n v="0"/>
    <n v="0"/>
    <n v="0"/>
    <n v="0"/>
    <n v="0"/>
    <n v="117671.28289721053"/>
    <n v="92729.287954643762"/>
    <n v="93322.622096936801"/>
    <n v="127435.48400434564"/>
    <n v="87217.403828912895"/>
    <m/>
    <m/>
    <m/>
    <m/>
    <m/>
    <m/>
    <m/>
    <m/>
    <m/>
  </r>
  <r>
    <x v="5"/>
    <x v="46"/>
    <n v="0.14732469143930021"/>
    <n v="0.14732469143930021"/>
    <n v="0.12741659184137699"/>
    <n v="0.18693882079076637"/>
    <n v="2.5088474738901072E-2"/>
    <n v="0.12741659184137699"/>
    <n v="0"/>
    <n v="0.12741659184137699"/>
    <n v="3.163551991970095"/>
    <n v="4.0144729849454714"/>
    <n v="3.9632087604195481"/>
    <n v="4.5561792452729346"/>
    <n v="3.9632087604195481"/>
    <n v="0"/>
    <n v="0"/>
    <n v="0"/>
    <n v="0"/>
    <n v="0"/>
    <n v="0"/>
    <n v="46569.391561525779"/>
    <n v="36698.389051757767"/>
    <n v="34400.346161891503"/>
    <n v="46974.942029640748"/>
    <n v="32149.856226066826"/>
    <m/>
    <m/>
    <m/>
    <m/>
    <m/>
    <m/>
    <m/>
    <m/>
    <m/>
  </r>
  <r>
    <x v="5"/>
    <x v="47"/>
    <n v="9.2246850193570332E-2"/>
    <n v="9.2246850193570332E-2"/>
    <n v="8.1247979178971294E-2"/>
    <n v="0.11920244701295596"/>
    <n v="9.0771531406293252E-3"/>
    <n v="8.1247979178971294E-2"/>
    <n v="0"/>
    <n v="8.1247979178971294E-2"/>
    <n v="5.8516250834863479"/>
    <n v="7.4255744414227722"/>
    <n v="6.9848668119838795"/>
    <n v="8.0299172517822495"/>
    <n v="6.9848668119838795"/>
    <n v="0"/>
    <n v="0"/>
    <n v="0"/>
    <n v="0"/>
    <n v="0"/>
    <n v="0"/>
    <n v="15764.313139933847"/>
    <n v="12422.857103011607"/>
    <n v="12446.241290148157"/>
    <n v="16995.801738161437"/>
    <n v="11632.001205745941"/>
    <m/>
    <m/>
    <m/>
    <m/>
    <m/>
    <m/>
    <m/>
    <m/>
    <m/>
  </r>
  <r>
    <x v="5"/>
    <x v="48"/>
    <n v="2.1424247052839525E-2"/>
    <n v="2.1424247052839525E-2"/>
    <n v="2.5044607171479449E-2"/>
    <n v="3.6743914046889023E-2"/>
    <n v="4.5288579229571073E-3"/>
    <n v="2.5044607171479449E-2"/>
    <n v="0"/>
    <n v="2.5044607171479449E-2"/>
    <n v="2.9865591690766173"/>
    <n v="3.7898732603831382"/>
    <n v="4.3153969633393032"/>
    <n v="4.9610348935238173"/>
    <n v="4.3153969633393032"/>
    <n v="0"/>
    <n v="0"/>
    <n v="0"/>
    <n v="0"/>
    <n v="0"/>
    <n v="0"/>
    <n v="7173.5551984605281"/>
    <n v="5653.0246741479777"/>
    <n v="6209.7948117261085"/>
    <n v="8479.7039519313512"/>
    <n v="5803.546553015055"/>
    <m/>
    <m/>
    <m/>
    <m/>
    <m/>
    <m/>
    <m/>
    <m/>
    <m/>
  </r>
  <r>
    <x v="5"/>
    <x v="49"/>
    <n v="2.6044752145491675E-2"/>
    <n v="2.6044752145491675E-2"/>
    <n v="2.6644613578536827E-2"/>
    <n v="3.9091632928676935E-2"/>
    <n v="4.6339381203088278E-3"/>
    <n v="2.6644613578536827E-2"/>
    <n v="0"/>
    <n v="2.6644613578536827E-2"/>
    <n v="3.3680134166515994"/>
    <n v="4.2739297183675165"/>
    <n v="4.4869829574362825"/>
    <n v="5.1583302524444639"/>
    <n v="4.4869829574362825"/>
    <n v="0"/>
    <n v="0"/>
    <n v="0"/>
    <n v="0"/>
    <n v="0"/>
    <n v="0"/>
    <n v="7732.971613689343"/>
    <n v="6093.8653327785205"/>
    <n v="6353.8767139253741"/>
    <n v="8676.453105892735"/>
    <n v="5938.2025363788543"/>
    <m/>
    <m/>
    <m/>
    <m/>
    <m/>
    <m/>
    <m/>
    <m/>
    <m/>
  </r>
  <r>
    <x v="5"/>
    <x v="50"/>
    <n v="4.1404808675482254E-4"/>
    <n v="4.1404808675482254E-4"/>
    <n v="3.8462465861601608E-4"/>
    <n v="5.6429023467755707E-4"/>
    <n v="6.3975367875025174E-6"/>
    <n v="3.8462465861601608E-4"/>
    <n v="0"/>
    <n v="3.8462465861601608E-4"/>
    <n v="36.986606329533572"/>
    <n v="46.935132500306736"/>
    <n v="46.915846411964864"/>
    <n v="53.934332025958362"/>
    <n v="46.915846411964864"/>
    <n v="0"/>
    <n v="0"/>
    <n v="0"/>
    <n v="0"/>
    <n v="0"/>
    <n v="0"/>
    <n v="11.194541155407594"/>
    <n v="8.8217091269981314"/>
    <n v="8.7720549919393704"/>
    <n v="11.978564773387594"/>
    <n v="8.1981822354573559"/>
    <m/>
    <m/>
    <m/>
    <m/>
    <m/>
    <m/>
    <m/>
    <m/>
    <m/>
  </r>
  <r>
    <x v="5"/>
    <x v="51"/>
    <n v="3.1150189742950717E-4"/>
    <n v="3.1150189742950717E-4"/>
    <n v="2.8857426225562205E-4"/>
    <n v="4.2350601523316004E-4"/>
    <n v="4.7667962503846395E-4"/>
    <n v="2.8857426225562205E-4"/>
    <n v="0"/>
    <n v="2.8857426225562205E-4"/>
    <n v="0.37345699804262167"/>
    <n v="0.47390813664083165"/>
    <n v="0.47241777404059376"/>
    <n v="0.54326103379049795"/>
    <n v="0.47241777404059376"/>
    <n v="0"/>
    <n v="0"/>
    <n v="0"/>
    <n v="0"/>
    <n v="0"/>
    <n v="0"/>
    <n v="834.10378989325102"/>
    <n v="657.30438738086093"/>
    <n v="653.60466430499571"/>
    <n v="892.52128660387211"/>
    <n v="610.84548065887452"/>
    <m/>
    <m/>
    <m/>
    <m/>
    <m/>
    <m/>
    <m/>
    <m/>
    <m/>
  </r>
  <r>
    <x v="5"/>
    <x v="52"/>
    <n v="1.5191326521878131E-6"/>
    <n v="1.5191326521878131E-6"/>
    <n v="1.4174065231651498E-6"/>
    <n v="2.077563287687375E-6"/>
    <n v="1.3241702239637663E-5"/>
    <n v="1.4174065231651498E-6"/>
    <n v="0"/>
    <n v="1.4174065231651498E-6"/>
    <n v="6.5562933221722991E-2"/>
    <n v="8.3197818433350085E-2"/>
    <n v="8.3530644674085608E-2"/>
    <n v="9.5936971801405924E-2"/>
    <n v="8.3530644674085608E-2"/>
    <n v="0"/>
    <n v="0"/>
    <n v="0"/>
    <n v="0"/>
    <n v="0"/>
    <n v="0"/>
    <n v="23.170602313510866"/>
    <n v="18.259284687912736"/>
    <n v="18.156509933619912"/>
    <n v="24.793384275220767"/>
    <n v="16.968700872541973"/>
    <m/>
    <m/>
    <m/>
    <m/>
    <m/>
    <m/>
    <m/>
    <m/>
    <m/>
  </r>
  <r>
    <x v="5"/>
    <x v="53"/>
    <n v="2.7810339651050602"/>
    <n v="2.7810339651050602"/>
    <n v="2.599097163649589"/>
    <n v="2.5176671931259023"/>
    <n v="3.209898793941528"/>
    <n v="2.599097163649589"/>
    <n v="0"/>
    <n v="2.599097163649589"/>
    <n v="0.49513251600142816"/>
    <n v="0.62831150380998835"/>
    <n v="0.63186805518795219"/>
    <n v="0.72628846507338884"/>
    <n v="0.63186805518795219"/>
    <n v="0"/>
    <n v="0"/>
    <n v="0"/>
    <n v="0"/>
    <n v="0"/>
    <n v="0"/>
    <n v="5616746.780365034"/>
    <n v="4426202.5257237535"/>
    <n v="4401289.0701965122"/>
    <n v="3968777.2944577625"/>
    <n v="4113354.2712116935"/>
    <m/>
    <m/>
    <m/>
    <m/>
    <m/>
    <m/>
    <m/>
    <m/>
    <m/>
  </r>
  <r>
    <x v="6"/>
    <x v="54"/>
    <n v="35.121414904766702"/>
    <n v="35.121414904766702"/>
    <n v="32.823752247445519"/>
    <n v="31.800345931053474"/>
    <n v="0.38886325792289306"/>
    <n v="32.823752247445519"/>
    <n v="0"/>
    <n v="32.823752247445519"/>
    <n v="3226.3597743014338"/>
    <n v="9220.6546157755311"/>
    <n v="6573.1036502156157"/>
    <n v="6813.9332799515587"/>
    <n v="6573.1036502156157"/>
    <n v="0"/>
    <n v="0"/>
    <n v="0"/>
    <n v="0"/>
    <n v="0"/>
    <n v="0"/>
    <n v="10885.771383748153"/>
    <n v="3808.993652649976"/>
    <n v="5343.201138112986"/>
    <n v="5343.201138112986"/>
    <n v="4993.6459234700806"/>
    <m/>
    <m/>
    <m/>
    <m/>
    <m/>
    <m/>
    <m/>
    <m/>
    <m/>
  </r>
  <r>
    <x v="6"/>
    <x v="55"/>
    <n v="13.433266350769452"/>
    <n v="13.433266350769452"/>
    <n v="12.554454533429395"/>
    <n v="12.163021281937924"/>
    <n v="0.14873272423307826"/>
    <n v="12.554454533429395"/>
    <n v="0"/>
    <n v="12.554454533429395"/>
    <n v="911.24504350655195"/>
    <n v="2604.2587945203691"/>
    <n v="1856.4910737553084"/>
    <n v="1924.5103963908064"/>
    <n v="1856.4910737553084"/>
    <n v="0"/>
    <n v="0"/>
    <n v="0"/>
    <n v="0"/>
    <n v="0"/>
    <n v="0"/>
    <n v="14741.661912450079"/>
    <n v="5158.1917968500056"/>
    <n v="7235.8367571337967"/>
    <n v="7235.8367571337967"/>
    <n v="6762.4642590035482"/>
    <m/>
    <m/>
    <m/>
    <m/>
    <m/>
    <m/>
    <m/>
    <m/>
    <m/>
  </r>
  <r>
    <x v="6"/>
    <x v="56"/>
    <n v="41.961288655183715"/>
    <n v="41.961288655183715"/>
    <n v="39.216157621667023"/>
    <n v="37.993443560456591"/>
    <n v="0.46459413600911137"/>
    <n v="39.216157621667023"/>
    <n v="0"/>
    <n v="39.216157621667023"/>
    <n v="3528.2600720269047"/>
    <n v="10083.459314711839"/>
    <n v="7188.1689522277366"/>
    <n v="7451.5337429514702"/>
    <n v="7188.1689522277366"/>
    <n v="0"/>
    <n v="0"/>
    <n v="0"/>
    <n v="0"/>
    <n v="0"/>
    <n v="0"/>
    <n v="11892.912596740047"/>
    <n v="4161.3981219681118"/>
    <n v="5837.5490245230239"/>
    <n v="5837.5490245230239"/>
    <n v="5455.6532939467515"/>
    <m/>
    <m/>
    <m/>
    <m/>
    <m/>
    <m/>
    <m/>
    <m/>
    <m/>
  </r>
  <r>
    <x v="6"/>
    <x v="60"/>
    <n v="3.4329405779307758E-2"/>
    <n v="3.4329405779307758E-2"/>
    <n v="3.2083556803091363E-2"/>
    <n v="3.1083228917446876E-2"/>
    <n v="3.8009415651663769E-4"/>
    <n v="3.2083556803091363E-2"/>
    <n v="0"/>
    <n v="3.2083556803091363E-2"/>
    <n v="3226.3597743014957"/>
    <n v="9220.6546157757075"/>
    <n v="6573.1036502157431"/>
    <n v="6813.9332799516978"/>
    <n v="6573.1036502157431"/>
    <n v="0"/>
    <n v="0"/>
    <n v="0"/>
    <n v="0"/>
    <n v="0"/>
    <n v="0"/>
    <n v="10.64029066217206"/>
    <n v="3.7230985444973985"/>
    <n v="5.2227087242388146"/>
    <n v="5.2227087242388146"/>
    <n v="4.8810361908773965"/>
    <m/>
    <m/>
    <m/>
    <m/>
    <m/>
    <m/>
    <m/>
    <m/>
    <m/>
  </r>
  <r>
    <x v="6"/>
    <x v="61"/>
    <n v="2.3667187082565384E-2"/>
    <n v="2.3667187082565384E-2"/>
    <n v="2.2118866432304096E-2"/>
    <n v="2.1429225971713137E-2"/>
    <n v="2.6204238923035979E-4"/>
    <n v="2.2118866432304096E-2"/>
    <n v="0"/>
    <n v="2.2118866432304096E-2"/>
    <n v="911.24504350657321"/>
    <n v="2604.25879452043"/>
    <n v="1856.4910737553516"/>
    <n v="1924.51039639085"/>
    <n v="1856.4910737553516"/>
    <n v="0"/>
    <n v="0"/>
    <n v="0"/>
    <n v="0"/>
    <n v="0"/>
    <n v="0"/>
    <n v="25.972363033648328"/>
    <n v="9.0878783369621523"/>
    <n v="12.748344130031752"/>
    <n v="12.748344130031752"/>
    <n v="11.91434030844089"/>
    <m/>
    <m/>
    <m/>
    <m/>
    <m/>
    <m/>
    <m/>
    <m/>
    <m/>
  </r>
  <r>
    <x v="6"/>
    <x v="62"/>
    <n v="5.3208726658728944E-2"/>
    <n v="5.3208726658728944E-2"/>
    <n v="4.9727781924045741E-2"/>
    <n v="4.81773276756228E-2"/>
    <n v="5.891254339993147E-4"/>
    <n v="4.9727781924045741E-2"/>
    <n v="0"/>
    <n v="4.9727781924045741E-2"/>
    <n v="3528.2600720269807"/>
    <n v="10083.459314712058"/>
    <n v="7188.168952227893"/>
    <n v="7451.5337429516285"/>
    <n v="7188.168952227893"/>
    <n v="0"/>
    <n v="0"/>
    <n v="0"/>
    <n v="0"/>
    <n v="0"/>
    <n v="0"/>
    <n v="15.080726922763548"/>
    <n v="5.2768325827522187"/>
    <n v="7.4022643335668246"/>
    <n v="7.4022643335668246"/>
    <n v="6.9180040500624527"/>
    <m/>
    <m/>
    <m/>
    <m/>
    <m/>
    <m/>
    <m/>
    <m/>
    <m/>
  </r>
  <r>
    <x v="6"/>
    <x v="63"/>
    <n v="0.27538878794909977"/>
    <n v="0.27538878794909977"/>
    <n v="0.25737269901785026"/>
    <n v="0.24930591402317509"/>
    <n v="0.34256137703504425"/>
    <n v="0.25737269901785026"/>
    <n v="0"/>
    <n v="0.25737269901785026"/>
    <n v="6.1816396735298618"/>
    <n v="17.666586610334104"/>
    <n v="12.593932836022452"/>
    <n v="13.053147770643019"/>
    <n v="12.593932836022452"/>
    <n v="0"/>
    <n v="0"/>
    <n v="0"/>
    <n v="0"/>
    <n v="0"/>
    <n v="0"/>
    <n v="44549.47271163838"/>
    <n v="15588.115238288905"/>
    <n v="21866.782325645305"/>
    <n v="21866.782325645305"/>
    <n v="20436.24516415449"/>
    <m/>
    <m/>
    <m/>
    <m/>
    <m/>
    <m/>
    <m/>
    <m/>
    <m/>
  </r>
  <r>
    <x v="6"/>
    <x v="64"/>
    <n v="6.8847196987245549E-2"/>
    <n v="6.8847196987245549E-2"/>
    <n v="6.4343174754435087E-2"/>
    <n v="6.2326478505767106E-2"/>
    <n v="8.5640344258760936E-2"/>
    <n v="6.4343174754435087E-2"/>
    <n v="0"/>
    <n v="6.4343174754435087E-2"/>
    <n v="1.34099654156752"/>
    <n v="3.8324510642712797"/>
    <n v="2.7320292462462543"/>
    <n v="2.8316477409636409"/>
    <n v="2.7320292462462543"/>
    <n v="0"/>
    <n v="0"/>
    <n v="0"/>
    <n v="0"/>
    <n v="0"/>
    <n v="0"/>
    <n v="51340.324044958805"/>
    <n v="17964.272950302231"/>
    <n v="25200.021955050448"/>
    <n v="25200.021955050448"/>
    <n v="23551.422387897615"/>
    <m/>
    <m/>
    <m/>
    <m/>
    <m/>
    <m/>
    <m/>
    <m/>
    <m/>
  </r>
  <r>
    <x v="6"/>
    <x v="65"/>
    <n v="0.48193037891075013"/>
    <n v="0.48193037891075013"/>
    <n v="0.45040222328107488"/>
    <n v="0.43628534954039822"/>
    <n v="0.59948240981132794"/>
    <n v="0.45040222328107488"/>
    <n v="0"/>
    <n v="0.45040222328107488"/>
    <n v="13.015716379497034"/>
    <n v="37.197781310120504"/>
    <n v="26.517083905426222"/>
    <n v="27.483981308366804"/>
    <n v="26.517083905426222"/>
    <n v="0"/>
    <n v="0"/>
    <n v="0"/>
    <n v="0"/>
    <n v="0"/>
    <n v="0"/>
    <n v="37026.803969845983"/>
    <n v="12955.89043047656"/>
    <n v="18174.335482346614"/>
    <n v="18174.335482346614"/>
    <n v="16985.36026387534"/>
    <m/>
    <m/>
    <m/>
    <m/>
    <m/>
    <m/>
    <m/>
    <m/>
    <m/>
  </r>
  <r>
    <x v="7"/>
    <x v="66"/>
    <n v="300.91475792014796"/>
    <n v="319.59026374538269"/>
    <n v="298.68248948166604"/>
    <n v="289.36991777972054"/>
    <n v="3.5384938647104924"/>
    <n v="298.68248948166604"/>
    <n v="0"/>
    <n v="298.68248948166604"/>
    <n v="110.48189046209423"/>
    <n v="236.15374060174577"/>
    <n v="174.63404759838821"/>
    <n v="181.032402966028"/>
    <n v="174.63404759838821"/>
    <n v="0"/>
    <n v="0"/>
    <n v="0"/>
    <n v="0"/>
    <n v="0"/>
    <n v="0"/>
    <n v="2723656.8514673477"/>
    <n v="1353314.4253020573"/>
    <n v="1830057.0143134696"/>
    <n v="1830057.0143134696"/>
    <n v="1710333.6582368875"/>
    <m/>
    <m/>
    <m/>
    <m/>
    <m/>
    <m/>
    <m/>
    <m/>
    <m/>
  </r>
  <r>
    <x v="7"/>
    <x v="67"/>
    <n v="4.0955328758587086"/>
    <n v="3.9905192123751516"/>
    <n v="3.7294572078272443"/>
    <n v="3.6125655190149142"/>
    <n v="4.9638831219566102"/>
    <n v="3.7294572078272443"/>
    <n v="0"/>
    <n v="3.7294572078272443"/>
    <n v="0.98338564083404068"/>
    <n v="2.1019752338206104"/>
    <n v="1.5543960561383039"/>
    <n v="1.6110742910144127"/>
    <n v="1.5543960561383039"/>
    <n v="0"/>
    <n v="0"/>
    <n v="0"/>
    <n v="0"/>
    <n v="0"/>
    <n v="0"/>
    <n v="4164727.1485326518"/>
    <n v="1898461.5746979422"/>
    <n v="2567247.3862865302"/>
    <n v="2567247.3862865302"/>
    <n v="2399296.6226976919"/>
    <m/>
    <m/>
    <m/>
    <m/>
    <m/>
    <m/>
    <m/>
    <m/>
    <m/>
  </r>
  <r>
    <x v="8"/>
    <x v="66"/>
    <n v="0.90953229102975031"/>
    <n v="0.97436739269561079"/>
    <n v="0.910623731491225"/>
    <n v="0.88223154550227778"/>
    <n v="1.0788166700141506E-2"/>
    <n v="0.910623731491225"/>
    <n v="0"/>
    <n v="0.910623731491225"/>
    <n v="0.14609777693879744"/>
    <n v="0.35215672417128679"/>
    <n v="0.83444411092099535"/>
    <n v="0.86501701482794235"/>
    <n v="0.83444411092099535"/>
    <n v="0"/>
    <n v="0"/>
    <n v="0"/>
    <n v="0"/>
    <n v="0"/>
    <n v="0"/>
    <n v="6225503.9747166513"/>
    <n v="2766857.2706897529"/>
    <n v="1167684.4260068883"/>
    <n v="1167684.4260068883"/>
    <n v="1091293.856081204"/>
    <m/>
    <m/>
    <m/>
    <m/>
    <m/>
    <m/>
    <m/>
    <m/>
    <m/>
  </r>
  <r>
    <x v="8"/>
    <x v="67"/>
    <n v="8.7012374211820759E-3"/>
    <n v="8.4705825944536451E-3"/>
    <n v="7.9164323312650893E-3"/>
    <n v="7.6683090540686132E-3"/>
    <n v="1.0536719593619386E-2"/>
    <n v="7.9164323312650893E-3"/>
    <n v="0"/>
    <n v="7.9164323312650893E-3"/>
    <n v="2.5277364687350205E-3"/>
    <n v="6.0612409553985423E-3"/>
    <n v="1.4362261098400598E-2"/>
    <n v="1.488595491805007E-2"/>
    <n v="1.4362261098400598E-2"/>
    <n v="0"/>
    <n v="0"/>
    <n v="0"/>
    <n v="0"/>
    <n v="0"/>
    <n v="0"/>
    <n v="3442304.0252833478"/>
    <n v="1397499.7293102469"/>
    <n v="589780.57399311184"/>
    <n v="589780.57399311184"/>
    <n v="551196.79812440358"/>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84CDE4-B84D-4F3E-864A-C4D43014E5BE}"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10">
        <item h="1" x="0"/>
        <item x="5"/>
        <item h="1" x="6"/>
        <item h="1" x="7"/>
        <item h="1" x="8"/>
        <item h="1" x="1"/>
        <item h="1" x="2"/>
        <item h="1" x="3"/>
        <item h="1" x="4"/>
        <item t="default"/>
      </items>
    </pivotField>
    <pivotField axis="axisPage" multipleItemSelectionAllowed="1" showAl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66"/>
        <item h="1" x="54"/>
        <item h="1" x="55"/>
        <item h="1" x="56"/>
        <item h="1" x="57"/>
        <item h="1" x="58"/>
        <item h="1" x="59"/>
        <item h="1" x="60"/>
        <item h="1" x="61"/>
        <item h="1" x="62"/>
        <item x="53"/>
        <item h="1" x="67"/>
        <item h="1" x="63"/>
        <item h="1" x="64"/>
        <item h="1" x="65"/>
        <item t="default"/>
      </items>
    </pivotField>
    <pivotField numFmtId="166" showAll="0"/>
    <pivotField numFmtId="166" showAll="0"/>
    <pivotField dataField="1" numFmtId="166" showAll="0"/>
    <pivotField numFmtId="166" showAll="0"/>
    <pivotField numFmtId="166" showAll="0"/>
    <pivotField showAll="0"/>
    <pivotField numFmtId="164" showAll="0"/>
    <pivotField numFmtId="164" showAll="0"/>
    <pivotField numFmtId="43"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dataField="1" numFmtId="164" showAll="0"/>
    <pivotField showAll="0"/>
    <pivotField showAll="0"/>
    <pivotField showAll="0"/>
    <pivotField showAll="0"/>
    <pivotField showAll="0"/>
    <pivotField showAll="0"/>
    <pivotField showAll="0"/>
    <pivotField showAll="0"/>
    <pivotField showAll="0"/>
  </pivotFields>
  <rowFields count="1">
    <field x="0"/>
  </rowFields>
  <rowItems count="2">
    <i>
      <x v="1"/>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2022-2022 Capital Cost NPV with PVRR" fld="20" baseField="0" baseItem="0"/>
    <dataField name="Sum of 2022-2022 Expense Cost NPV" fld="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28" totalsRowShown="0" headerRowDxfId="461" dataDxfId="459" headerRowBorderDxfId="460" tableBorderDxfId="458" totalsRowBorderDxfId="457">
  <autoFilter ref="A9:N28" xr:uid="{577E905E-671D-4883-ADE3-458B9261E6EE}"/>
  <tableColumns count="14">
    <tableColumn id="1" xr3:uid="{FB5C95E2-B80B-4792-9736-714FC7883278}" name="Program ID" dataDxfId="456"/>
    <tableColumn id="2" xr3:uid="{C7BB6339-6C92-4F60-83F7-226642D78D91}" name="Program" dataDxfId="455"/>
    <tableColumn id="3" xr3:uid="{DD263F71-8CCF-48B9-9B7B-F001231AB74F}" name="Mitigation or Control?" dataDxfId="454"/>
    <tableColumn id="4" xr3:uid="{9377FA2A-2591-4709-9563-65F640236777}" name="MAT or MWC" dataDxfId="453"/>
    <tableColumn id="5" xr3:uid="{537D55D9-5726-4390-9211-D4083933D6A8}" name="Program Description" dataDxfId="452"/>
    <tableColumn id="6" xr3:uid="{B2D88573-55BA-4F1D-90F3-C11EA1488682}" name="Modifying Likelihood of Failure (LOF) or Consequence of Failure (COF)" dataDxfId="451"/>
    <tableColumn id="7" xr3:uid="{54E32275-D7C0-4D41-8B9A-0CF5827B9DF9}" name="Risk Drivers and/or Consequences being addressed by Program" dataDxfId="450"/>
    <tableColumn id="8" xr3:uid="{2850AFC6-8757-4401-BE19-B6DDD475C2D1}" name="Year(s) of Implementation" dataDxfId="449"/>
    <tableColumn id="9" xr3:uid="{FD0FD743-58BD-41E4-B8F6-7D760C80352F}" name="Justification for Effectiveness %" dataDxfId="448"/>
    <tableColumn id="10" xr3:uid="{D07CDBFA-A127-4910-9383-A52D5D3E4CEB}" name="Benefit Length" dataDxfId="447"/>
    <tableColumn id="11" xr3:uid="{24B092FD-0600-44EF-9771-1D23F92DD4D9}" name="Justification for Benefit Length" dataDxfId="446"/>
    <tableColumn id="12" xr3:uid="{F5499D70-A21F-4AF7-9488-E4FA1DCDA2E3}" name="Assumptions / Comments" dataDxfId="445"/>
    <tableColumn id="13" xr3:uid="{4B37D0B3-071C-400F-A9A8-2FF1E697A78B}" name="Mitigation Program Count" dataDxfId="444">
      <calculatedColumnFormula>IF(ISNUMBER(M9),IF(AND(LEFT(C10,1)="M",B10&lt;&gt;B9),M9+1,M9),IF(LEFT(C10,1)="M",1,0))</calculatedColumnFormula>
    </tableColumn>
    <tableColumn id="14" xr3:uid="{7B48A86A-211D-4E60-AE9A-B45938A53D36}" name="Control Program Count" dataDxfId="443">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9" totalsRowShown="0" headerRowDxfId="306" dataDxfId="304" headerRowBorderDxfId="305" tableBorderDxfId="303">
  <autoFilter ref="B7:V9" xr:uid="{D92149E3-04DD-409D-B4B4-9D484F8587DA}"/>
  <tableColumns count="21">
    <tableColumn id="13" xr3:uid="{0275A842-F335-4E6B-A889-32BB12751624}" name="ID" dataDxfId="302">
      <calculatedColumnFormula>IFERROR(INDEX('Summary of Programs'!A:A,MATCH(TableConseqPrograms[[#This Row],[Program]],'Summary of Programs'!B:B,0)),"No match in Program Cost tab")</calculatedColumnFormula>
    </tableColumn>
    <tableColumn id="19" xr3:uid="{B6B0924B-31F4-4381-B0C5-FE3F2D6BD6AB}" name="Type" dataDxfId="301">
      <calculatedColumnFormula>IFERROR(INDEX('Summary of Programs'!C:C,MATCH(TableConseqPrograms[[#This Row],[Program]],'Summary of Programs'!B:B,0)),"No match in Summary of Programs tab")</calculatedColumnFormula>
    </tableColumn>
    <tableColumn id="2" xr3:uid="{84CEBB07-75D3-4E75-976F-7E517B135ACB}" name="Program" dataDxfId="300"/>
    <tableColumn id="20" xr3:uid="{661C7098-3576-41D4-A3A4-283AA8D4138A}" name="Risk (for Cross Cutter only)" dataDxfId="299"/>
    <tableColumn id="3" xr3:uid="{F18A20F4-A68B-4007-ADD0-58E2A83856A0}" name="Tranche" dataDxfId="298"/>
    <tableColumn id="5" xr3:uid="{9B3B7050-3839-4495-AEE6-0D1268BE0326}" name="Outcome" dataDxfId="297"/>
    <tableColumn id="6" xr3:uid="{D465F4C0-0C62-4A01-A38C-7A2AACD1CBF2}" name="Attribute" dataDxfId="296"/>
    <tableColumn id="4" xr3:uid="{B0A46FA9-1F03-4177-817E-F2E9C5BEB01A}" name="Does this use qualitative measure?" dataDxfId="295"/>
    <tableColumn id="8" xr3:uid="{2DE06BAF-C88D-484F-A073-E51107F09916}" name="Effectiveness - Quantitative" dataDxfId="294" dataCellStyle="Percent">
      <calculatedColumnFormula>#REF!</calculatedColumnFormula>
    </tableColumn>
    <tableColumn id="9" xr3:uid="{BFF03A73-071F-41DF-9D3D-8CF8FD292415}" name="Category" dataDxfId="293"/>
    <tableColumn id="10" xr3:uid="{410FDFF9-F480-42FD-BB3B-CDEA8407975B}" name="Consequence develops…" dataDxfId="292"/>
    <tableColumn id="15" xr3:uid="{5FA89116-C454-413E-B192-55FA8B60FBFD}" name="Explanation of Program Category and Consequence type" dataDxfId="291"/>
    <tableColumn id="7" xr3:uid="{F867A5FA-E0C5-44A8-9C71-F0098D715A4D}" name="Effectiveness Cap (Ec)" dataDxfId="29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develops…]],TableQualConseqEff[#Headers],0)),"")</calculatedColumnFormula>
    </tableColumn>
    <tableColumn id="12" xr3:uid="{6E6A8F99-3C9F-43D2-A21E-6F3C4C4835F1}" name="Maturity Factor (Mf)" dataDxfId="289">
      <calculatedColumnFormula>IFERROR(IF(AND(TableConseqPrograms[[#This Row],[Does this use qualitative measure?]],ISNUMBER(SEARCH("control",TableConseqPrograms[[#This Row],[Type]]))),INDIRECT("'Maturity Factor - " &amp; RIGHT(TableConseqPrograms[[#This Row],[ID]],4) &amp; "'!EffFactor"),""),"Cannot fine Maturity Factor - " &amp; TableConseqPrograms[[#This Row],[ID]]&amp; " tab.")</calculatedColumnFormula>
    </tableColumn>
    <tableColumn id="11" xr3:uid="{7A63107D-4108-4051-B159-7F7420BDDD84}" name="Effectiveness _x000a_(Ec * Mf)" dataDxfId="28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287"/>
    <tableColumn id="16" xr3:uid="{58F41D2F-D386-494B-859F-DD296B688FDD}" name="Effectiveness Degradation Rate" dataDxfId="286"/>
    <tableColumn id="18" xr3:uid="{823166C4-5228-42BC-8F08-C346886E8798}" name="Effectiveness Degradation Method" dataDxfId="285"/>
    <tableColumn id="17" xr3:uid="{593FCE60-9D9F-494E-BC21-DE41308029A8}" name="Explanation of Benefit Length, Degradation Rate" dataDxfId="284"/>
    <tableColumn id="1" xr3:uid="{D6C6BD2B-7D43-4661-A485-7EF786B0296B}" name="Same benefit set across program?" dataDxfId="28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28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267" totalsRowShown="0" headerRowDxfId="281" dataDxfId="280" tableBorderDxfId="279">
  <autoFilter ref="B15:AJ267" xr:uid="{373954A2-1B7C-4FA7-84FC-862DD8D25A03}"/>
  <tableColumns count="35">
    <tableColumn id="1" xr3:uid="{7545FCA3-7E3D-4ABB-9BD5-F7C7BFF44ABE}" name="Program" dataDxfId="278"/>
    <tableColumn id="2" xr3:uid="{693EC2D0-03A8-45E5-8FDE-2F52C1215331}" name="index" dataDxfId="277" dataCellStyle="Comma"/>
    <tableColumn id="3" xr3:uid="{01E0687E-F082-4483-A391-729AFBE2D1EF}" name="2020 Program Risk Reduction NPV" dataDxfId="276" dataCellStyle="Comma"/>
    <tableColumn id="4" xr3:uid="{271B60C4-C212-425C-A0CC-BEB22791C9A7}" name="2021 Program Risk Reduction NPV" dataDxfId="275" dataCellStyle="Comma"/>
    <tableColumn id="5" xr3:uid="{A871C508-2A5D-4E14-8146-C1AC6E751E0B}" name="2022 Program Risk Reduction NPV" dataDxfId="274" dataCellStyle="Comma"/>
    <tableColumn id="6" xr3:uid="{09AD2A22-093B-4921-95F5-12483A9E933F}" name="2023 Program Risk Reduction NPV" dataDxfId="273" dataCellStyle="Comma"/>
    <tableColumn id="7" xr3:uid="{9B50C126-D2DD-41D8-9AC5-F8ADA5E36636}" name="2022-2022 Program Freq Reduction NPV" dataDxfId="272" dataCellStyle="Comma"/>
    <tableColumn id="8" xr3:uid="{66E5D775-D3BF-4D82-BD62-A44A112F2756}" name="2022-2022 Program Freq Risk Reduction NPV" dataDxfId="271" dataCellStyle="Comma"/>
    <tableColumn id="9" xr3:uid="{BA0533A0-F889-4D9D-9E33-299F3CF576F7}" name="2022-2022 Program Conseq Risk Reduction NPV" dataDxfId="270" dataCellStyle="Comma"/>
    <tableColumn id="10" xr3:uid="{AF131962-86D4-48F5-ACD5-177FF32F5C84}" name="2022-2022 Program Risk Reduction NPV" dataDxfId="269" dataCellStyle="Comma"/>
    <tableColumn id="11" xr3:uid="{D4AEE8D8-8634-476A-98A1-F2737D5B7561}" name="2020 Program RSE" dataDxfId="268" dataCellStyle="Comma"/>
    <tableColumn id="12" xr3:uid="{074049CC-0E58-4948-AF3C-CDCD88A13208}" name="2021 Program RSE" dataDxfId="267" dataCellStyle="Comma"/>
    <tableColumn id="13" xr3:uid="{1271367A-2065-48D2-B982-6639D9F02554}" name="2022 Program RSE" dataDxfId="266" dataCellStyle="Comma"/>
    <tableColumn id="14" xr3:uid="{94F54EE2-2541-4432-8D87-20E99CACAB7D}" name="2023 Program RSE" dataDxfId="265" dataCellStyle="Comma"/>
    <tableColumn id="15" xr3:uid="{6F1D4A6C-60CE-47CA-90CF-5284B978354A}" name="2022-2022 Program RSE" dataDxfId="264" dataCellStyle="Comma"/>
    <tableColumn id="16" xr3:uid="{5D15E1E6-0219-48BB-ADD8-3971F7CE0E8F}" name="CapEx USD 2020" dataDxfId="263" dataCellStyle="Comma"/>
    <tableColumn id="17" xr3:uid="{A2D0621E-C605-4527-9D61-376CC430E76D}" name="CapEx USD 2021" dataDxfId="262" dataCellStyle="Comma"/>
    <tableColumn id="18" xr3:uid="{7CB11404-6500-4372-B1E9-02EFF1B087AA}" name="CapEx USD 2022" dataDxfId="261" dataCellStyle="Comma"/>
    <tableColumn id="19" xr3:uid="{C5C839D0-AC0F-43E6-A0F6-81C07846202A}" name="CapEx USD 2023" dataDxfId="260" dataCellStyle="Comma"/>
    <tableColumn id="20" xr3:uid="{396FDA2F-2FB5-4064-AC3C-5210A44B5222}" name="PVRR Multiplier" dataDxfId="259" dataCellStyle="Comma"/>
    <tableColumn id="21" xr3:uid="{D26A789E-48A1-4A05-B4C0-A4E9C0CD3F52}" name="2022-2022 Capital Cost NPV with PVRR" dataDxfId="258" dataCellStyle="Comma"/>
    <tableColumn id="22" xr3:uid="{A9DFD209-BD1D-43FF-AC3C-B163E5DE78D8}" name="OpEx USD 2020" dataDxfId="257" dataCellStyle="Comma"/>
    <tableColumn id="23" xr3:uid="{355FB565-9B39-4F36-BD59-C26D54278043}" name="OpEx USD 2021" dataDxfId="256" dataCellStyle="Comma"/>
    <tableColumn id="24" xr3:uid="{56A2E687-9DA0-454B-B43E-BD4FD71EEB0D}" name="OpEx USD 2022" dataDxfId="255" dataCellStyle="Comma"/>
    <tableColumn id="25" xr3:uid="{30FB3AD9-B87F-4EF7-9D62-25C801C8B36A}" name="OpEx USD 2023" dataDxfId="254" dataCellStyle="Comma"/>
    <tableColumn id="26" xr3:uid="{A5A13CBB-7771-4C11-8DA6-6C514C0FF0EF}" name="2022-2022 Expense Cost NPV" dataDxfId="253" dataCellStyle="Comma"/>
    <tableColumn id="27" xr3:uid="{DD149D5E-4969-4D5D-9A32-A78C12855111}" name="Column27" dataDxfId="252" dataCellStyle="Comma"/>
    <tableColumn id="28" xr3:uid="{3EC97656-8752-4E07-A461-980B996828F1}" name="Column28" dataDxfId="251" dataCellStyle="Comma"/>
    <tableColumn id="29" xr3:uid="{040C0788-38C5-4DB5-8B9F-89D21AC3BC70}" name="Column29" dataDxfId="250" dataCellStyle="Comma"/>
    <tableColumn id="30" xr3:uid="{BFE914C4-E20C-49FA-A6EA-525F40F5F555}" name="Column30" dataDxfId="249" dataCellStyle="Comma"/>
    <tableColumn id="31" xr3:uid="{066FE506-76E2-4E4E-834A-EA4A5901C3D9}" name="Column31" dataDxfId="248" dataCellStyle="Comma"/>
    <tableColumn id="32" xr3:uid="{48FF02F3-DF76-4A6C-BF1F-DE1B9250AEF6}" name="Column32" dataDxfId="247" dataCellStyle="Comma"/>
    <tableColumn id="33" xr3:uid="{5A1434FE-801D-400E-A591-A5B8C9DA52E1}" name="Column33" dataDxfId="246" dataCellStyle="Comma"/>
    <tableColumn id="34" xr3:uid="{F9971BD5-104C-4B94-8D2D-02866D445974}" name="Column34" dataDxfId="245" dataCellStyle="Comma"/>
    <tableColumn id="35" xr3:uid="{CFA9D48B-EBDD-4069-B1EB-852B409A1582}" name="Column35" dataDxfId="24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243" dataDxfId="241" headerRowBorderDxfId="242" tableBorderDxfId="240">
  <autoFilter ref="GE15:HF1515" xr:uid="{86EFB896-61DB-486A-AB99-284CCBADF7D7}"/>
  <tableColumns count="28">
    <tableColumn id="1" xr3:uid="{7689CD45-63F8-463B-823E-120BACDCB931}" name="Index" dataDxfId="239"/>
    <tableColumn id="2" xr3:uid="{225AF4DE-4E05-4CB0-9745-9A9734FD28DB}" name="Risk ID" dataDxfId="238"/>
    <tableColumn id="3" xr3:uid="{86D7D776-F4C5-49DD-9B93-92DD874C61C5}" name="Tranche" dataDxfId="237"/>
    <tableColumn id="4" xr3:uid="{6B05D6C9-81C3-4BCC-AD5A-5089A019A8D2}" name="Outcome" dataDxfId="236"/>
    <tableColumn id="5" xr3:uid="{EE65698C-BECC-45C1-8C14-833D69B077E4}" name="Year" dataDxfId="235"/>
    <tableColumn id="6" xr3:uid="{A11BF4FC-EA79-483B-965A-64DA59D928A0}" name="Attribute" dataDxfId="234"/>
    <tableColumn id="7" xr3:uid="{EE2BE4EA-8AAA-4424-8F41-AC5A3613788B}" name="CoRE" dataDxfId="233"/>
    <tableColumn id="19" xr3:uid="{047EBB5B-4030-439C-AFC3-6E386F99393C}" name="Tranche Exposure" dataDxfId="232"/>
    <tableColumn id="18" xr3:uid="{B5D80392-ED45-4A06-8BA6-1C5A1BF7267B}" name="Yr" dataDxfId="231"/>
    <tableColumn id="8" xr3:uid="{F113C118-FA24-4ED9-B22B-F79EFCF3A2BF}" name="Type" dataDxfId="230"/>
    <tableColumn id="9" xr3:uid="{63302855-F86E-4765-88B5-ED9CE0009691}" name="Adjusted Effectiveness" dataDxfId="229"/>
    <tableColumn id="10" xr3:uid="{78BDB458-876E-4D5E-A316-0BEC16BBB7AF}" name="Effectiveness Life" dataDxfId="228"/>
    <tableColumn id="11" xr3:uid="{F74DEF0D-5E6B-4F04-B5CA-55829D55D12D}" name="Effectiveness Degradation Rate" dataDxfId="227"/>
    <tableColumn id="12" xr3:uid="{FA8223EA-00D2-41D4-A8E2-65D0A2CDD3F0}" name="Effectiveness Degradation Method" dataDxfId="226"/>
    <tableColumn id="13" xr3:uid="{3FF50DFF-7F00-41F9-B6C1-CFB7D6552C65}" name="2020 Tranche Average Effectiveness" dataDxfId="225"/>
    <tableColumn id="14" xr3:uid="{F3C027BF-6ED6-42FF-BA58-46B833B436C1}" name="CoRE Reduction per Unit Tranche Exposure 2020" dataDxfId="224"/>
    <tableColumn id="15" xr3:uid="{CE6F3392-3BEC-4ABB-B1F1-1E54B4C99525}" name="2021 Tranche Average Effectiveness" dataDxfId="223"/>
    <tableColumn id="16" xr3:uid="{A8042A46-4023-4ECC-9F2B-8422786D7E63}" name="CoRE Reduction per Unit Tranche Exposure 2021" dataDxfId="222"/>
    <tableColumn id="17" xr3:uid="{C8572F18-AD65-47AB-A8C6-76F4989183DA}" name="2022 Tranche Average Effectiveness" dataDxfId="221"/>
    <tableColumn id="20" xr3:uid="{7D9B1507-802A-40D5-B2ED-D2EB760B5C2B}" name="CoRE Reduction per Unit Tranche Exposure 2022" dataDxfId="220"/>
    <tableColumn id="21" xr3:uid="{63C570B0-74F4-43EB-A388-02126E619E80}" name="2023 Tranche Average Effectiveness" dataDxfId="219"/>
    <tableColumn id="22" xr3:uid="{1FC927A7-7783-4555-9FF5-0DB2422BB262}" name="CoRE Reduction per Unit Tranche Exposure 2023" dataDxfId="218"/>
    <tableColumn id="23" xr3:uid="{DB38F2E0-CAEC-4794-AB0D-73E23A36E27F}" name="Column23" dataDxfId="217"/>
    <tableColumn id="24" xr3:uid="{7DEEBA1B-D28B-4455-A3AE-2D22789FD8B7}" name="Column24" dataDxfId="216"/>
    <tableColumn id="25" xr3:uid="{6B8F2672-FE3B-4B18-B1B0-E209ADE1DC4E}" name="Column25" dataDxfId="215"/>
    <tableColumn id="26" xr3:uid="{BB73DAE8-5645-4111-BE4B-DEF459203B06}" name="Column26" dataDxfId="214"/>
    <tableColumn id="27" xr3:uid="{C7E22385-872F-4134-A46C-CCFF836B129B}" name="Column27" dataDxfId="213"/>
    <tableColumn id="28" xr3:uid="{D4575207-4382-4D1C-89EB-4F30AF44AC22}" name="Column28" dataDxfId="21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11" dataDxfId="209" headerRowBorderDxfId="210" tableBorderDxfId="208">
  <autoFilter ref="AS15:CJ1324" xr:uid="{91F89C8F-FA3D-407F-9538-841641E67949}"/>
  <tableColumns count="44">
    <tableColumn id="1" xr3:uid="{508359D0-D06D-4EE8-923F-63E1CB196831}" name="Program" dataDxfId="207"/>
    <tableColumn id="2" xr3:uid="{1F29A10E-AE35-4BCE-837A-E257C3F91C1E}" name="Risk ID" dataDxfId="206"/>
    <tableColumn id="3" xr3:uid="{A90AFF98-6706-4586-8608-D21E1928EB8D}" name="Tranche" dataDxfId="205"/>
    <tableColumn id="4" xr3:uid="{0E5A8335-3C3A-45CB-B809-8ED468135D3E}" name="Year" dataDxfId="204"/>
    <tableColumn id="5" xr3:uid="{355B71B8-198D-4786-A8C1-BD5AD5FC2843}" name="Discount Factor" dataDxfId="203"/>
    <tableColumn id="6" xr3:uid="{3EE6359B-462D-4797-9E77-770556724BA2}" name="2020 Program Freq Reduction" dataDxfId="202"/>
    <tableColumn id="7" xr3:uid="{BA5120C4-8DFE-44DA-80B2-EA41F5483918}" name="2020 Program Freq Risk Reduction" dataDxfId="201"/>
    <tableColumn id="8" xr3:uid="{839D2E12-E766-489C-A245-D54314508780}" name="2020 Program Conseq Risk Reduction" dataDxfId="200"/>
    <tableColumn id="9" xr3:uid="{056C52E8-EB56-4BE7-8B14-F5844CED386B}" name="2020 Program Risk Reduction" dataDxfId="199"/>
    <tableColumn id="10" xr3:uid="{5F1829FD-97D2-4F16-B806-CDD097EDAE11}" name="2021 Program Freq Reduction" dataDxfId="198"/>
    <tableColumn id="11" xr3:uid="{338C1C48-0824-4AAC-B860-9615BF22BAD0}" name="2021 Program Freq Risk Reduction" dataDxfId="197"/>
    <tableColumn id="12" xr3:uid="{B87916F2-7DA9-487D-A582-7F9510FD2F22}" name="2021 Program Conseq Risk Reduction" dataDxfId="196"/>
    <tableColumn id="13" xr3:uid="{D7169E88-7BF7-42C4-A536-AAC12862B02C}" name="2021 Program Risk Reduction" dataDxfId="195"/>
    <tableColumn id="14" xr3:uid="{03B8E986-76A8-4C46-8359-7F0BA9C180EA}" name="2022 Program Freq Reduction" dataDxfId="194"/>
    <tableColumn id="15" xr3:uid="{4D430617-5874-4F7A-BE97-31B2C11C591A}" name="2022 Program Freq Risk Reduction" dataDxfId="193"/>
    <tableColumn id="16" xr3:uid="{833F5E66-E937-44B9-888E-7103F3457867}" name="2022 Program Conseq Risk Reduction" dataDxfId="192"/>
    <tableColumn id="17" xr3:uid="{FDACD9E3-D70E-4963-AD73-EBFDEE0E7EA0}" name="2022 Program Risk Reduction" dataDxfId="191"/>
    <tableColumn id="18" xr3:uid="{BD0A1BA0-08F9-498E-AFF7-92066F7E268F}" name="2023 Program Freq Reduction" dataDxfId="190"/>
    <tableColumn id="19" xr3:uid="{C6EF7381-DACB-4116-8987-C4DFEF3572AD}" name="2023 Program Freq Risk Reduction" dataDxfId="189"/>
    <tableColumn id="20" xr3:uid="{3104B21C-72E7-49EC-BCE7-081B82CE6BF3}" name="2023 Program Conseq Risk Reduction" dataDxfId="188"/>
    <tableColumn id="21" xr3:uid="{889783D8-1349-409E-B20F-014AC4A797DD}" name="2023 Program Risk Reduction" dataDxfId="187"/>
    <tableColumn id="22" xr3:uid="{1FB1B918-6742-4FBE-9B14-E0DAE0D060A7}" name="2020 Program Risk Reduction NPV" dataDxfId="186"/>
    <tableColumn id="23" xr3:uid="{ED4F34B0-6603-4DA1-BA3B-C490920F3641}" name="2021 Program Risk Reduction NPV" dataDxfId="185"/>
    <tableColumn id="24" xr3:uid="{54BC75B8-10A4-467F-9E13-0B0A9D82B60C}" name="2022 Program Risk Reduction NPV" dataDxfId="184"/>
    <tableColumn id="25" xr3:uid="{0C44B2AA-B542-4E2C-A082-5DA5C618A391}" name="2023 Program Risk Reduction NPV" dataDxfId="183"/>
    <tableColumn id="26" xr3:uid="{26808171-9395-4531-A997-1D0836E3CE36}" name="2022-2022 Program Freq Reduction" dataDxfId="182"/>
    <tableColumn id="27" xr3:uid="{E4ED40C0-447B-4490-99A4-D74C73340E96}" name="2022-2022 Program Freq Reduction NPV" dataDxfId="181"/>
    <tableColumn id="28" xr3:uid="{78469AE1-F46C-4B84-9695-F2304A4AFE6C}" name="2022-2022 Program Freq Risk Reduction" dataDxfId="180"/>
    <tableColumn id="29" xr3:uid="{DCDF1D16-FA68-478C-AB9A-EB69FD7633ED}" name="2022-2022 Program Freq Risk Reduction NPV" dataDxfId="179"/>
    <tableColumn id="30" xr3:uid="{9770F644-8FA4-496B-8EF7-E9877F790F65}" name="2022-2022 Program Conseq Risk Reduction" dataDxfId="178"/>
    <tableColumn id="31" xr3:uid="{EFD354AA-5D32-4532-90FE-3359D938CDA5}" name="2022-2022 Program Conseq Risk Reduction NPV" dataDxfId="177"/>
    <tableColumn id="32" xr3:uid="{55C82EB5-A185-49E1-A138-8285BA7911E9}" name="2022-2022 Program Risk Reduction" dataDxfId="176"/>
    <tableColumn id="33" xr3:uid="{F35BD95F-745F-4EEC-93B0-9A8531632AAF}" name="2022-2022 Program Risk Reduction NPV" dataDxfId="175"/>
    <tableColumn id="34" xr3:uid="{0B74ED51-E665-46E9-92A2-8C9CFA48A86F}" name="Column34" dataDxfId="174"/>
    <tableColumn id="35" xr3:uid="{753E69DE-2B60-4B82-8E7D-4D255A68C6B1}" name="Column35" dataDxfId="173"/>
    <tableColumn id="36" xr3:uid="{3A84EB9E-BEE3-4681-A38F-77DE68B2F9F9}" name="Column36" dataDxfId="172"/>
    <tableColumn id="37" xr3:uid="{7C5E8E27-E504-4FDE-AFD7-0EC2619AB108}" name="Column37" dataDxfId="171"/>
    <tableColumn id="38" xr3:uid="{4653AEF1-222F-498B-B3AF-30942E43D25C}" name="Column38" dataDxfId="170"/>
    <tableColumn id="39" xr3:uid="{5ECF9809-FF34-4993-927A-5572CC73A345}" name="Column39" dataDxfId="169"/>
    <tableColumn id="40" xr3:uid="{C1C06EA0-6975-4963-B1F5-760D1FE65629}" name="Column40" dataDxfId="168"/>
    <tableColumn id="41" xr3:uid="{DBD55744-8F96-4037-AF5B-EDE78B15559C}" name="Column41" dataDxfId="167"/>
    <tableColumn id="42" xr3:uid="{20C8C25B-0EC0-405D-A530-9EE9A9FF4F76}" name="Column42" dataDxfId="166"/>
    <tableColumn id="43" xr3:uid="{31F3CDB1-5E61-45B6-B165-C4520353DD3B}" name="Column43" dataDxfId="165"/>
    <tableColumn id="44" xr3:uid="{4BE9A0ED-A8AC-488F-8357-2F8C65E1A11F}" name="Column44" dataDxfId="16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163" dataDxfId="161" headerRowBorderDxfId="162" tableBorderDxfId="160">
  <autoFilter ref="CT15:EH2875" xr:uid="{CF21A223-8B21-46BB-B75C-05C2A63B40C3}"/>
  <tableColumns count="41">
    <tableColumn id="1" xr3:uid="{C43AA5D9-6CB7-4F45-B459-E030C0D183AF}" name="Risk ID" dataDxfId="159"/>
    <tableColumn id="2" xr3:uid="{41F9FE13-B539-4F45-AB5F-112E7EAB98D5}" name="Tranche" dataDxfId="158"/>
    <tableColumn id="3" xr3:uid="{D021BB7D-B5F2-4EB0-89AC-4C92315769E4}" name="Outcome" dataDxfId="157"/>
    <tableColumn id="4" xr3:uid="{CA478D36-D85C-4BEF-8162-2C981FAE7626}" name="Year" dataDxfId="156"/>
    <tableColumn id="5" xr3:uid="{D5A585D1-C57D-45C3-8BB4-7A630ADECB99}" name="LoRE Reduction per Unit Tranche Exposure 2020" dataDxfId="155"/>
    <tableColumn id="14" xr3:uid="{1B4F112E-010E-41A2-A457-DEB24DCADB6A}" name="LoRE Reduction per Unit Tranche Exposure 2021" dataDxfId="154"/>
    <tableColumn id="6" xr3:uid="{27259C0F-C328-4E2D-85DD-9F9C365FEBAB}" name="LoRE Reduction per Unit Tranche Exposure 2022" dataDxfId="153"/>
    <tableColumn id="7" xr3:uid="{DEA1A429-15F9-4D16-B88E-D401A54968D1}" name="LoRE Reduction per Unit Tranche Exposure 2023" dataDxfId="152"/>
    <tableColumn id="8" xr3:uid="{10E2BEEE-4CB6-4238-A6F3-7A89C736CC04}" name="CoRE" dataDxfId="151"/>
    <tableColumn id="9" xr3:uid="{021C11C2-6852-4C54-8D1B-A8A429FFD18E}" name="Electric Reliability CoRE" dataDxfId="150"/>
    <tableColumn id="18" xr3:uid="{EDF55E85-206B-4BC9-97A0-C1D1124BE356}" name="Financial CoRE" dataDxfId="149"/>
    <tableColumn id="19" xr3:uid="{35FC2D3F-FD90-464E-AA46-F6E898092B87}" name="Safety CoRE" dataDxfId="148"/>
    <tableColumn id="20" xr3:uid="{C056FD6A-C577-4FDA-8BF0-873E342AC032}" name="CoRE Reduction per Unit Tranche Exposure 2020" dataDxfId="147"/>
    <tableColumn id="21" xr3:uid="{F6562D8A-6742-440E-AEEE-31B19F31E77D}" name="CoRE Reduction per Unit Tranche Exposure 2021" dataDxfId="146"/>
    <tableColumn id="22" xr3:uid="{5C785700-2471-4C03-A88F-3C63430AC09B}" name="CoRE Reduction per Unit Tranche Exposure 2022" dataDxfId="145"/>
    <tableColumn id="23" xr3:uid="{FB204982-D98D-4544-853A-D952047970BF}" name="CoRE Reduction per Unit Tranche Exposure 2023" dataDxfId="144"/>
    <tableColumn id="10" xr3:uid="{824156FF-43FF-4A27-A8F0-A7A34D5DA01C}" name="LoRE" dataDxfId="143"/>
    <tableColumn id="11" xr3:uid="{5984E44B-EF43-4153-9354-E2AD3DDF4433}" name="Freq Risk Reduction per Unit Tranche Exposure 2020" dataDxfId="142"/>
    <tableColumn id="12" xr3:uid="{A7DB8225-2B6A-460B-9E7C-2D758A3CE24F}" name="Conseq Risk Reduction per Unit Tranche Exposure 2020" dataDxfId="141"/>
    <tableColumn id="13" xr3:uid="{F0953EB0-EEE5-4C2A-9343-A92E1CD02296}" name="Risk Reduction per Unit Tranche Exposure 2020" dataDxfId="140"/>
    <tableColumn id="15" xr3:uid="{B20A5D2C-FC0A-496B-9E59-052B8D7946B6}" name="Freq Risk Reduction per Unit Tranche Exposure 2021" dataDxfId="139"/>
    <tableColumn id="16" xr3:uid="{5CCEA108-6AEF-47AD-B2FE-26F3A5EB0EF5}" name="Conseq Risk Reduction per Unit Tranche Exposure 2021" dataDxfId="138"/>
    <tableColumn id="17" xr3:uid="{02F9E695-A661-4450-A1D2-E2894D1A794D}" name="Risk Reduction per Unit Tranche Exposure 2021" dataDxfId="137"/>
    <tableColumn id="24" xr3:uid="{B1AAFB49-0E95-40CB-9183-6FC57FB5AD4B}" name="Freq Risk Reduction per Unit Tranche Exposure 2022" dataDxfId="136"/>
    <tableColumn id="25" xr3:uid="{A824ECB4-3F27-4D0E-BBDE-86F5CB096032}" name="Conseq Risk Reduction per Unit Tranche Exposure 2022" dataDxfId="135"/>
    <tableColumn id="26" xr3:uid="{8551801C-5575-458C-A1BF-337CF2D01B4E}" name="Risk Reduction per Unit Tranche Exposure 2022" dataDxfId="134"/>
    <tableColumn id="27" xr3:uid="{E68399FF-B2C6-46DF-953A-63531715F388}" name="Freq Risk Reduction per Unit Tranche Exposure 2023" dataDxfId="133"/>
    <tableColumn id="28" xr3:uid="{2ABB418B-B826-4D60-9B6B-461B33AA66FE}" name="Conseq Risk Reduction per Unit Tranche Exposure 2023" dataDxfId="132"/>
    <tableColumn id="29" xr3:uid="{C99D8752-9600-4B2A-B904-E79E52E8A38C}" name="Risk Reduction per Unit Tranche Exposure 2023" dataDxfId="131"/>
    <tableColumn id="30" xr3:uid="{AD7E1358-23C3-42AF-94E1-0AB8B16A930C}" name="Column30" dataDxfId="130"/>
    <tableColumn id="31" xr3:uid="{5F3FAD52-B94B-4DDB-996F-FCDB7A0B5642}" name="Column31" dataDxfId="129"/>
    <tableColumn id="32" xr3:uid="{8D14FBEB-C6B8-416F-9853-DF3C6D772D3B}" name="Column32" dataDxfId="128"/>
    <tableColumn id="33" xr3:uid="{789FA620-3146-437D-9CF5-C12B4CFCBA4D}" name="Column33" dataDxfId="127"/>
    <tableColumn id="34" xr3:uid="{44129099-766D-4741-A750-330BF28AF421}" name="Column34" dataDxfId="126"/>
    <tableColumn id="35" xr3:uid="{EC207AAC-1C4E-4B4D-9030-2880A96F1DF2}" name="Column35" dataDxfId="125"/>
    <tableColumn id="36" xr3:uid="{BFFC7B1E-61DE-4AD5-8F5E-A4A376F54EB7}" name="Column36" dataDxfId="124"/>
    <tableColumn id="37" xr3:uid="{41C6A0CA-8CE8-48BC-8449-7DA50FCF67CB}" name="Column37" dataDxfId="123"/>
    <tableColumn id="38" xr3:uid="{3C7E4327-AFDC-48D4-ADE6-BB73BA7C12C9}" name="Column38" dataDxfId="122"/>
    <tableColumn id="39" xr3:uid="{666A3E2D-51C3-480E-85EA-10E3FB8D9865}" name="Column39" dataDxfId="121"/>
    <tableColumn id="40" xr3:uid="{46307A57-7D9D-4505-B6B4-1FD1BC6908A8}" name="Column40" dataDxfId="120"/>
    <tableColumn id="41" xr3:uid="{5A171ABD-8BDF-4491-8C55-CB7D5546B165}" name="Column41" dataDxfId="11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18" dataDxfId="116" headerRowBorderDxfId="117" tableBorderDxfId="115">
  <autoFilter ref="ER15:FT34615" xr:uid="{AEA9A06A-0376-45D5-B2E4-F98149A25501}"/>
  <tableColumns count="29">
    <tableColumn id="1" xr3:uid="{2F9BE34D-6AC5-49DA-B871-C7B699A19DAF}" name="Index" dataDxfId="114"/>
    <tableColumn id="2" xr3:uid="{B2A5ED19-5E82-4690-AFD7-F552A243D543}" name="Risk ID" dataDxfId="113"/>
    <tableColumn id="3" xr3:uid="{2EE1F49D-1098-46C3-9C64-C05D816FD5F6}" name="Tranche" dataDxfId="112"/>
    <tableColumn id="4" xr3:uid="{2548F403-F730-48CA-8383-74C442146CA1}" name="Outcome" dataDxfId="111"/>
    <tableColumn id="5" xr3:uid="{C42E4087-C425-40C8-923D-55DA930F6C2F}" name="Driver" dataDxfId="110"/>
    <tableColumn id="6" xr3:uid="{5CF836C5-0F49-4F5E-82E9-58352BDD94F6}" name="Subdriver" dataDxfId="109"/>
    <tableColumn id="7" xr3:uid="{32ECEEF3-9B12-47EF-ADE6-31FC366438D5}" name="Year" dataDxfId="108"/>
    <tableColumn id="19" xr3:uid="{77B7E444-38E6-4C1F-A306-4E480DB13D08}" name="LoRE" dataDxfId="107"/>
    <tableColumn id="18" xr3:uid="{7C04291A-5B6B-401F-A467-E425863F0E6C}" name="Tranche Exposure" dataDxfId="106"/>
    <tableColumn id="8" xr3:uid="{68AA7D37-EBD3-41C0-905E-D5E71A05EAF8}" name="Freq" dataDxfId="105"/>
    <tableColumn id="9" xr3:uid="{0A8E6B35-89DE-4AE6-A10A-B6F98CC79EA4}" name="Yr" dataDxfId="104"/>
    <tableColumn id="10" xr3:uid="{6CF88B93-9B63-4DA0-BA3E-1DF46CFF95A7}" name="Type" dataDxfId="103"/>
    <tableColumn id="11" xr3:uid="{CCB99FA1-513D-4FF5-8716-A746B0D19102}" name="Adjusted Effectiveness" dataDxfId="102"/>
    <tableColumn id="12" xr3:uid="{485D580F-35BB-48C4-992C-B27612808975}" name="Effectiveness Life" dataDxfId="101"/>
    <tableColumn id="13" xr3:uid="{FDEBAE1A-20E9-40F2-8B46-ED965EA2542F}" name="Effectiveness Degradation Rate" dataDxfId="100"/>
    <tableColumn id="14" xr3:uid="{F787A9F0-8C63-434F-916F-21E2C3FC8EE9}" name="Effectiveness Degradation Method" dataDxfId="99"/>
    <tableColumn id="15" xr3:uid="{CB2CEFA6-8F11-40DC-9F78-4A0AB418010B}" name="2020 Tranche Average Effectiveness" dataDxfId="98"/>
    <tableColumn id="16" xr3:uid="{F3B1C180-C171-480C-911F-157C5CA39AEE}" name="LoRE Reduction per Unit Tranche Exposure 2020" dataDxfId="97"/>
    <tableColumn id="17" xr3:uid="{C7C16F90-9BA2-4312-AEB5-459464147722}" name="2021 Tranche Average Effectiveness" dataDxfId="96"/>
    <tableColumn id="20" xr3:uid="{0B71AA7E-7163-4F4D-A8C9-1DA30E84B607}" name="LoRE Reduction per Unit Tranche Exposure 2021" dataDxfId="95"/>
    <tableColumn id="21" xr3:uid="{F68AF0FE-A2C0-4147-B2A1-76E2CC91D1F0}" name="2022 Tranche Average Effectiveness" dataDxfId="94"/>
    <tableColumn id="22" xr3:uid="{D2779731-0ED2-42B6-8426-D64C6D0171FF}" name="LoRE Reduction per Unit Tranche Exposure 2022" dataDxfId="93"/>
    <tableColumn id="23" xr3:uid="{6A342AFD-2A3B-464F-8252-DD69C7451A17}" name="2023 Tranche Average Effectiveness" dataDxfId="92"/>
    <tableColumn id="24" xr3:uid="{F812F486-FC42-40FB-9910-4094FEACF16B}" name="LoRE Reduction per Unit Tranche Exposure 2023" dataDxfId="91"/>
    <tableColumn id="25" xr3:uid="{97DC6827-8761-41A4-983F-79D4677719B1}" name="Column25" dataDxfId="90"/>
    <tableColumn id="26" xr3:uid="{D082926C-C487-495E-804E-BC044E7DF484}" name="Column26" dataDxfId="89"/>
    <tableColumn id="27" xr3:uid="{8C8B0F55-F80D-4415-8E2B-9BDD5E5460EF}" name="Column27" dataDxfId="88"/>
    <tableColumn id="28" xr3:uid="{9DB30B4C-FF18-416A-8B8E-5C5A667AE8FA}" name="Column28" dataDxfId="87"/>
    <tableColumn id="29" xr3:uid="{05D04A31-F58C-445F-BC03-4FD737D74E0E}" name="Column29" dataDxfId="8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85" dataDxfId="83" headerRowBorderDxfId="84">
  <autoFilter ref="C11:T12" xr:uid="{3889F53A-3089-4C43-886C-8AFB3EC27F04}"/>
  <tableColumns count="18">
    <tableColumn id="1" xr3:uid="{AE6B333D-103B-40DC-BBBF-5A22B4769CF2}" name="2020 Program Risk Reduction NPV" dataDxfId="82"/>
    <tableColumn id="2" xr3:uid="{2C5B01B3-41AF-46B3-A4D3-FF25160BA3F3}" name="2021 Program Risk Reduction NPV" dataDxfId="81" dataCellStyle="Comma"/>
    <tableColumn id="3" xr3:uid="{2728A9DC-CA2C-4D24-8934-3694714D51FA}" name="2022 Program Risk Reduction NPV" dataDxfId="80" dataCellStyle="Comma"/>
    <tableColumn id="4" xr3:uid="{85A7CA2A-BC4C-4F0D-AD78-45051E493AA3}" name="2023 Program Risk Reduction NPV" dataDxfId="79" dataCellStyle="Comma"/>
    <tableColumn id="5" xr3:uid="{5718C781-397D-4F41-81FC-9D2B835E1E8A}" name="2024 Program Risk Reduction NPV" dataDxfId="78" dataCellStyle="Comma"/>
    <tableColumn id="6" xr3:uid="{27675453-874B-4296-B29A-F7EFDC431E70}" name="2025 Program Risk Reduction NPV" dataDxfId="77" dataCellStyle="Comma"/>
    <tableColumn id="7" xr3:uid="{2619CF42-3AA9-432E-A9CE-4774D5DD5BD0}" name="2026 Program Risk Reduction NPV" dataDxfId="76" dataCellStyle="Comma"/>
    <tableColumn id="8" xr3:uid="{E332A5BE-F9C2-4458-A3F2-BCD9E8A21E19}" name="2020-2022 Program Risk Reduction NPV" dataDxfId="75" dataCellStyle="Comma"/>
    <tableColumn id="9" xr3:uid="{EBDB379D-CE71-4CD7-A45B-DA3C190D61AA}" name="2020 Program RSE" dataDxfId="74" dataCellStyle="Comma"/>
    <tableColumn id="10" xr3:uid="{2325469B-7D8E-454A-99E2-4E4E330D3280}" name="2021 Program RSE" dataDxfId="73" dataCellStyle="Comma"/>
    <tableColumn id="11" xr3:uid="{E3B69A31-F8FB-4F53-9533-84186D556CA6}" name="2022 Program RSE" dataDxfId="72" dataCellStyle="Comma"/>
    <tableColumn id="12" xr3:uid="{DC3F5BCC-1BB4-47B6-B401-9910FB5C4AE7}" name="2023 Program RSE" dataDxfId="71" dataCellStyle="Comma"/>
    <tableColumn id="13" xr3:uid="{0D7850E7-C4F3-47D3-A525-C49262A991CA}" name="2024 Program RSE" dataDxfId="70" dataCellStyle="Comma"/>
    <tableColumn id="14" xr3:uid="{0993D00F-DC04-4EFA-917C-697ED5ECFA9D}" name="2025 Program RSE" dataDxfId="69" dataCellStyle="Comma"/>
    <tableColumn id="15" xr3:uid="{1A99E9D7-1831-45B6-9D72-3933D791C60E}" name="2026 Program RSE" dataDxfId="68" dataCellStyle="Comma"/>
    <tableColumn id="16" xr3:uid="{557F1315-4223-45CD-9824-1F2298BB3C3F}" name="2020-2022 Program RSE" dataDxfId="67" dataCellStyle="Comma"/>
    <tableColumn id="17" xr3:uid="{525E5FA4-3B63-40B0-9B83-17EEDDC5EDD8}" name="2020-2022 Capital Cost NPV with PVRR ($M)" dataDxfId="66" dataCellStyle="Comma"/>
    <tableColumn id="18" xr3:uid="{589771CA-FF78-4B18-A213-0C9F6EEDF905}" name="2020-2022 Expense Cost NPV ($M)" dataDxfId="6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20" totalsRowShown="0" headerRowDxfId="64" dataDxfId="63" dataCellStyle="Comma">
  <autoFilter ref="B10:V20" xr:uid="{78503763-E943-4901-B5C8-999E29850062}"/>
  <tableColumns count="21">
    <tableColumn id="1" xr3:uid="{186EEE6C-C6DC-4E56-B28D-72B76A3D4B6B}" name="Program" dataDxfId="62"/>
    <tableColumn id="2" xr3:uid="{511B678E-023F-4724-8BE0-EAFA38A1D715}" name="2020 Program Risk Reduction NPV" dataDxfId="61" totalsRowDxfId="60" dataCellStyle="Comma"/>
    <tableColumn id="3" xr3:uid="{AA7DBE11-2350-4A56-83B5-85964DE7BDF9}" name="2021 Program Risk Reduction NPV" dataDxfId="59" totalsRowDxfId="58" dataCellStyle="Comma"/>
    <tableColumn id="4" xr3:uid="{DE4071A7-8C80-4345-9323-0A2ABC00CB27}" name="2022 Program Risk Reduction NPV" dataDxfId="57" totalsRowDxfId="56" dataCellStyle="Comma"/>
    <tableColumn id="5" xr3:uid="{B9C0E772-B567-4151-8E59-F7CA96F01B5F}" name="2023 Program Risk Reduction NPV" dataDxfId="55" totalsRowDxfId="54" dataCellStyle="Comma"/>
    <tableColumn id="6" xr3:uid="{06BB7524-FD00-402B-B08C-B6ACF8F16623}" name="2024 Program Risk Reduction NPV" dataDxfId="53" totalsRowDxfId="52" dataCellStyle="Comma"/>
    <tableColumn id="7" xr3:uid="{A2F9E001-B903-4BC1-9354-066B989998FA}" name="2025 Program Risk Reduction NPV" dataDxfId="51" totalsRowDxfId="50" dataCellStyle="Comma"/>
    <tableColumn id="8" xr3:uid="{82594214-4A81-4F5A-BA2B-46CB8CCEE01C}" name="2026 Program Risk Reduction NPV" dataDxfId="49" totalsRowDxfId="48" dataCellStyle="Comma"/>
    <tableColumn id="9" xr3:uid="{9693D732-9DCD-4A54-9F10-33C26EC05AEA}" name="2022-2022 Program Risk Reduction NPV" dataDxfId="47" totalsRowDxfId="46" dataCellStyle="Comma"/>
    <tableColumn id="10" xr3:uid="{7F882B54-FA2D-4EC1-B72E-F0B9BB3BAAA4}" name="2020 Program RSE" dataDxfId="45" totalsRowDxfId="44" dataCellStyle="Comma"/>
    <tableColumn id="11" xr3:uid="{32C36094-D3F3-4685-8EC8-9EF7B6112D9C}" name="2021 Program RSE" dataDxfId="43" totalsRowDxfId="42" dataCellStyle="Comma"/>
    <tableColumn id="12" xr3:uid="{CEE9458C-7550-4873-B402-8529BBD84AA9}" name="2022 Program RSE" dataDxfId="41" totalsRowDxfId="40" dataCellStyle="Comma"/>
    <tableColumn id="13" xr3:uid="{E934CA8B-A215-4273-852E-5C599BF623E5}" name="2023 Program RSE" dataDxfId="39" totalsRowDxfId="38" dataCellStyle="Comma"/>
    <tableColumn id="14" xr3:uid="{E10F2773-7674-4F20-BF15-85C84C91D610}" name="2024 Program RSE" dataDxfId="37" totalsRowDxfId="36" dataCellStyle="Comma"/>
    <tableColumn id="15" xr3:uid="{A76E0E44-8CFD-4510-A3E5-27D8977D3F86}" name="2025 Program RSE" dataDxfId="35" totalsRowDxfId="34" dataCellStyle="Comma"/>
    <tableColumn id="16" xr3:uid="{E601A1C3-7583-422F-8707-2E40CAF5BF14}" name="2026 Program RSE" dataDxfId="33" totalsRowDxfId="32" dataCellStyle="Comma"/>
    <tableColumn id="17" xr3:uid="{F26F0A26-5A90-4EFC-8A9F-BE56311FF060}" name="2022-2022 Program RSE" dataDxfId="31" totalsRowDxfId="30"/>
    <tableColumn id="18" xr3:uid="{56C31439-8F1A-4E3F-8848-A1315FDCC54A}" name="2022-2022 Capital Cost NPV with PVRR ($M)" dataDxfId="29" totalsRowDxfId="28" dataCellStyle="Comma"/>
    <tableColumn id="19" xr3:uid="{9F55812E-2F75-489D-B3F9-2E08054C2B78}" name="2022-2022 Expense Cost NPV ($M)" dataDxfId="27" totalsRowDxfId="26" dataCellStyle="Comma"/>
    <tableColumn id="20" xr3:uid="{C4F6C45F-092B-4CC7-AD67-FFA1F490E675}" name="2022-2022 Total Cost NPV ($M)" dataDxfId="25" totalsRowDxfId="24" dataCellStyle="Comma"/>
    <tableColumn id="21" xr3:uid="{3B1B1924-1417-4272-80F7-2835CECE476A}" name="2022-2022 Program Freq Reduction NPV" dataDxfId="23" totalsRowDxfId="2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D23DAFD-9965-477C-9B09-11F3CF859B1B}" name="Table46" displayName="Table46" ref="B3:D38" totalsRowShown="0" headerRowDxfId="21" headerRowBorderDxfId="20" tableBorderDxfId="19">
  <tableColumns count="3">
    <tableColumn id="1" xr3:uid="{DC0C9C49-964D-4096-8B81-70273E806271}" name="RAMP Driver"/>
    <tableColumn id="2" xr3:uid="{D984563F-34B5-45EB-AF90-B17B148EC3FB}" name="RAMP Subdriver"/>
    <tableColumn id="3" xr3:uid="{F42C3B3E-849B-4A38-B7F7-F5116C230B19}" name="RAMP Eff" dataCellStyle="Percent"/>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B54D805-52B2-450D-9ABC-9333E7253014}" name="Table47" displayName="Table47" ref="G3:J39" totalsRowShown="0" headerRowDxfId="18" headerRowBorderDxfId="17" tableBorderDxfId="16">
  <tableColumns count="4">
    <tableColumn id="1" xr3:uid="{0F4ED67C-0C36-4C67-9D68-48C895CBD269}" name="GRC driver"/>
    <tableColumn id="2" xr3:uid="{D4ED9B56-5225-4799-A9BD-602932467F37}" name="GRC subdriver"/>
    <tableColumn id="3" xr3:uid="{0C2BD704-6049-4B04-931E-6D085D579B20}" name="RAMP subdriver"/>
    <tableColumn id="4" xr3:uid="{F3B66144-0AC0-4046-BE9B-6707513B8CE3}" name="Eff"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32" totalsRowShown="0" headerRowDxfId="440" dataDxfId="439" totalsRowBorderDxfId="438">
  <autoFilter ref="B7:AB32" xr:uid="{4D97F046-DB24-49A8-BBDE-47268A9EE1FC}">
    <filterColumn colId="2">
      <filters>
        <filter val="7.3.4.15-D Substation inspections"/>
        <filter val="7.3.4.15-T Substation inspections"/>
      </filters>
    </filterColumn>
  </autoFilter>
  <tableColumns count="27">
    <tableColumn id="16" xr3:uid="{F9B3B2BB-85AA-470B-838E-FEBFD78047C7}" name="Program ID" dataDxfId="437">
      <calculatedColumnFormula>IFERROR(INDEX('Summary of Programs'!A:A,MATCH(TableExposure[[#This Row],[Program]],'Summary of Programs'!B:B,0)),"No match in Summary of Programs tab")</calculatedColumnFormula>
    </tableColumn>
    <tableColumn id="15" xr3:uid="{439CAF38-6E52-4B02-B708-B53C79377360}" name="Type" dataDxfId="436">
      <calculatedColumnFormula>IFERROR(INDEX('Summary of Programs'!C:C,MATCH(TableExposure[[#This Row],[Program]],'Summary of Programs'!B:B,0)),"No match in Summary of Programs tab")</calculatedColumnFormula>
    </tableColumn>
    <tableColumn id="1" xr3:uid="{F7EF9979-9808-43A6-8CC6-BAAF61BB0A1C}" name="Program" dataDxfId="435"/>
    <tableColumn id="13" xr3:uid="{EB4508E6-2ECF-4745-B1A3-130E2DC16925}" name="Risk (for Cross Cutter only)" dataDxfId="434"/>
    <tableColumn id="2" xr3:uid="{60D9429E-7994-4A1C-B0F2-2EC452A263F5}" name="Tranche" dataDxfId="433"/>
    <tableColumn id="28" xr3:uid="{776D694C-9576-4D71-855C-2B6EB12EA269}" name="Tranche Exposure" dataDxfId="432" dataCellStyle="Comma">
      <calculatedColumnFormula>INDEX(TableTranche[[#All],[Exposure]], MATCH(TableExposure[[#This Row],[Tranche]], TableTranche[[#All],[Tranche]], 0))</calculatedColumnFormula>
    </tableColumn>
    <tableColumn id="29" xr3:uid="{38DB999D-86B6-4B3A-BAC8-D745B6E5ED8D}" name="Tranche Exposure Unit" dataDxfId="431" dataCellStyle="Comma">
      <calculatedColumnFormula>INDEX(TableTranche[[#All],[Unit]], MATCH(TableExposure[[#This Row],[Tranche]], TableTranche[[#All],[Tranche]], 0))</calculatedColumnFormula>
    </tableColumn>
    <tableColumn id="3" xr3:uid="{A0263F36-48A7-4606-989E-D97B01727955}" name="Program Exposure 2020" dataDxfId="430" dataCellStyle="Percent" totalsRowCellStyle="Percent">
      <calculatedColumnFormula>TableExposure[[#This Row],[Work Units 2020]]/100</calculatedColumnFormula>
    </tableColumn>
    <tableColumn id="4" xr3:uid="{1BB959DA-3D96-49D8-B2C3-418BF6BAD074}" name="Program Exposure 2021" dataDxfId="429" dataCellStyle="Percent" totalsRowCellStyle="Percent">
      <calculatedColumnFormula>TableExposure[[#This Row],[Work Units 2021]]/100</calculatedColumnFormula>
    </tableColumn>
    <tableColumn id="5" xr3:uid="{3AE006FF-CA46-4BEC-9999-86CE076669B1}" name="Program Exposure 2022" dataDxfId="428" dataCellStyle="Percent" totalsRowCellStyle="Percent">
      <calculatedColumnFormula>TableExposure[[#This Row],[Work Units 2022]]/100</calculatedColumnFormula>
    </tableColumn>
    <tableColumn id="6" xr3:uid="{A5ECCEE3-883F-4916-B774-3DF822544206}" name="Program Exposure 2023" dataDxfId="427">
      <calculatedColumnFormula>TableExposure[[#This Row],[Work Units 2023]]/100</calculatedColumnFormula>
    </tableColumn>
    <tableColumn id="7" xr3:uid="{56A33275-8708-4DC8-A2E2-A04E9FCB8263}" name="Program Exposure 2024" dataDxfId="426">
      <calculatedColumnFormula>TableExposure[[#This Row],[Work Units 2024]]/100</calculatedColumnFormula>
    </tableColumn>
    <tableColumn id="8" xr3:uid="{E0CE6D16-23B0-4BB2-9AE5-8E006CC5C081}" name="Program Exposure 2025" dataDxfId="425">
      <calculatedColumnFormula>TableExposure[[#This Row],[Work Units 2025]]/100</calculatedColumnFormula>
    </tableColumn>
    <tableColumn id="9" xr3:uid="{D0DA4BFB-B8E4-4A24-AA20-4E45241E5946}" name="Program Exposure 2026" dataDxfId="424">
      <calculatedColumnFormula>TableExposure[[#This Row],[Work Units 2026]]/100</calculatedColumnFormula>
    </tableColumn>
    <tableColumn id="11" xr3:uid="{5E76E486-4C79-4689-93EA-202736B3B402}" name="Unit for Program Exposure" dataDxfId="423"/>
    <tableColumn id="19" xr3:uid="{FF2E9112-F57E-4E9E-88D3-955D2C918700}" name="Work Units 2020" dataDxfId="422"/>
    <tableColumn id="20" xr3:uid="{15671A54-2439-4438-BD78-A2C69BCEF061}" name="Work Units 2021" dataDxfId="421"/>
    <tableColumn id="21" xr3:uid="{86B8BDD6-CB8F-442A-9D43-18E03A63051E}" name="Work Units 2022" dataDxfId="420"/>
    <tableColumn id="22" xr3:uid="{7996A353-64F9-4BBB-B715-5B79F80EB097}" name="Work Units 2023" dataDxfId="419"/>
    <tableColumn id="23" xr3:uid="{6E6852E5-EE86-4207-9CA6-28C6A70CAF9B}" name="Work Units 2024" dataDxfId="418"/>
    <tableColumn id="24" xr3:uid="{4F16D258-8B73-417D-8A82-09D97638C4AC}" name="Work Units 2025" dataDxfId="417"/>
    <tableColumn id="25" xr3:uid="{444B9FA5-B90E-4EC8-AF57-9DDCA3F48A2F}" name="Work Units 2026" dataDxfId="416"/>
    <tableColumn id="26" xr3:uid="{A0AA0C4E-83A6-45EF-A9D2-FD7E948666C1}" name="Unit for work units" dataDxfId="415"/>
    <tableColumn id="27" xr3:uid="{CF0BA71C-01EC-4FBE-A50E-9A55736A9013}" name="Explanation of relationship between different units" dataDxfId="414"/>
    <tableColumn id="10" xr3:uid="{986ECB05-F8C0-4F92-9929-F4A8F4A45BDF}" name="Other Note" dataDxfId="413"/>
    <tableColumn id="12" xr3:uid="{B9A87BD8-B6A0-421A-88AD-2F1D95A86746}" name="Flag for modeler" dataDxfId="412">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11">
      <calculatedColumnFormula>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15" dataDxfId="14" tableBorderDxfId="13" dataCellStyle="Percent">
  <autoFilter ref="B2:E15" xr:uid="{3B882981-022D-48DC-B4FB-540001E2689F}"/>
  <tableColumns count="4">
    <tableColumn id="4" xr3:uid="{F83E4D7F-ADB8-4A9C-BB60-D1B4781F782D}" name="No." dataDxfId="12" dataCellStyle="Percent"/>
    <tableColumn id="1" xr3:uid="{704FE76A-AE64-46A6-B7E8-D160F014AFE6}" name="A" dataDxfId="11" dataCellStyle="Percent"/>
    <tableColumn id="2" xr3:uid="{0C470D29-128E-4C12-8485-048C2EDAFA25}" name="B" dataDxfId="10" dataCellStyle="Percent"/>
    <tableColumn id="3" xr3:uid="{08946762-DD52-4127-9DC7-F7108D828406}" name="C" dataDxfId="9" dataCellStyle="Percen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8"/>
    <tableColumn id="2" xr3:uid="{228D9794-110C-43D8-AEB2-D2913D152C3A}" name="RISK ID" dataDxfId="7"/>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6" headerRowBorderDxfId="5">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H83" totalsRowShown="0" headerRowDxfId="4" headerRowBorderDxfId="3">
  <autoFilter ref="E4:H83" xr:uid="{FFCE1F55-4D41-4EF2-89E5-347516FDF977}"/>
  <sortState xmlns:xlrd2="http://schemas.microsoft.com/office/spreadsheetml/2017/richdata2" ref="E5:G73">
    <sortCondition ref="E5:E73"/>
  </sortState>
  <tableColumns count="4">
    <tableColumn id="1" xr3:uid="{5A8B96D8-A802-4E82-BB07-418F9F0418F8}" name="Tranche"/>
    <tableColumn id="2" xr3:uid="{850EBC45-CEF0-4735-BCFC-BFEAC184B3F5}" name="Exposure"/>
    <tableColumn id="3" xr3:uid="{1B58900F-777D-422D-95A7-17AADCE5578A}" name="Unit"/>
    <tableColumn id="4" xr3:uid="{6309F085-1ABA-4332-92C4-4F62E9EB7006}" name="2021 mi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21:N31" totalsRowShown="0" headerRowDxfId="406" dataDxfId="405">
  <autoFilter ref="B21:N31" xr:uid="{B9C99961-677E-4022-9C1E-D364CBB1656E}"/>
  <tableColumns count="13">
    <tableColumn id="11" xr3:uid="{79905888-DBB3-4ABB-8246-00AD689E256A}" name="Program ID" dataDxfId="404">
      <calculatedColumnFormula>IFERROR(INDEX('Summary of Programs'!A:A,MATCH(TableTranchSpend[[#This Row],[Program]],'Summary of Programs'!B:B,0)),"No match in Summary of Programs")</calculatedColumnFormula>
    </tableColumn>
    <tableColumn id="13" xr3:uid="{5C21765E-0FB7-4153-B63D-803F00C0F6B7}" name="Type" dataDxfId="403">
      <calculatedColumnFormula>IFERROR(INDEX('Summary of Programs'!C:C,MATCH(TableTranchSpend[[#This Row],[Program]],'Summary of Programs'!B:B,0)),"No match in Summary of Programs tab")</calculatedColumnFormula>
    </tableColumn>
    <tableColumn id="1" xr3:uid="{97430EBB-8153-4768-B641-C387A29D602D}" name="Program" dataDxfId="402"/>
    <tableColumn id="10" xr3:uid="{05539399-537B-4945-B151-5AE403A45ECF}" name="MAT (optional)" dataDxfId="401"/>
    <tableColumn id="12" xr3:uid="{A2E81803-F755-4F22-92C3-3DA67A9A508F}" name="Allocation method" dataDxfId="400"/>
    <tableColumn id="2" xr3:uid="{32E0FB11-294E-4329-99FC-A91B1EE8852C}" name="Tranche" dataDxfId="399"/>
    <tableColumn id="3" xr3:uid="{039585B1-DEE6-4BA0-8D08-0B4C0FFAEDA0}" name="Spend USD 2020" dataDxfId="398"/>
    <tableColumn id="4" xr3:uid="{83023846-CC7D-43EC-BBD8-12A4D4B24DE3}" name="Spend USD 2021" dataDxfId="397"/>
    <tableColumn id="5" xr3:uid="{C2C3625C-CDF7-4707-BD5E-0FF045049A16}" name="Spend USD 2022" dataDxfId="396"/>
    <tableColumn id="6" xr3:uid="{D00A6FEF-BF8B-4054-AA2F-AA63BC679E31}" name="Spend USD 2023" dataDxfId="395"/>
    <tableColumn id="7" xr3:uid="{357171E7-4219-4EA1-9481-E8453C7F95FA}" name="Spend USD 2024" dataDxfId="394"/>
    <tableColumn id="8" xr3:uid="{AD16DE54-441E-437F-BA97-AD4E5BEAA6FE}" name="Spend USD 2025" dataDxfId="393"/>
    <tableColumn id="9" xr3:uid="{0145B8EC-85C5-4183-A320-D89DBF657CFD}" name="Spend USD 2026" dataDxfId="392"/>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J4:J14" totalsRowShown="0" headerRowDxfId="2" dataDxfId="1">
  <autoFilter ref="J4:J14" xr:uid="{1C720AFE-1CDE-4F7F-B7CA-3B001DDFCECE}"/>
  <tableColumns count="1">
    <tableColumn id="1" xr3:uid="{688BF999-7DD5-4829-B24E-69B380ED16F2}" name="Outcome" dataDxfId="0"/>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18" totalsRowShown="0" headerRowDxfId="391" dataDxfId="390">
  <autoFilter ref="B8:AC18" xr:uid="{D976A47C-3800-42FA-8D78-3008FF5638DB}"/>
  <sortState xmlns:xlrd2="http://schemas.microsoft.com/office/spreadsheetml/2017/richdata2" ref="B9:AC18">
    <sortCondition ref="B8:B18"/>
  </sortState>
  <tableColumns count="28">
    <tableColumn id="16" xr3:uid="{5B9EEC21-1D01-4D36-9559-9620B3E325BF}" name="Program ID" dataDxfId="389">
      <calculatedColumnFormula>IFERROR(INDEX('Summary of Programs'!A:A,MATCH(TableProgSpend[[#This Row],[Program]],'Summary of Programs'!B:B,0)),"No match in Summary of Programs")</calculatedColumnFormula>
    </tableColumn>
    <tableColumn id="18" xr3:uid="{FB98D4A1-7694-4E73-A2CC-6100B79DD205}" name="Type" dataDxfId="388">
      <calculatedColumnFormula>IFERROR(INDEX('Summary of Programs'!C:C,MATCH(TableProgSpend[[#This Row],[Program]],'Summary of Programs'!B:B,0)),"No match in Summary of Programs tab")</calculatedColumnFormula>
    </tableColumn>
    <tableColumn id="1" xr3:uid="{8F65CBFD-AA9C-4A6A-8F52-FF1E3A49A9F9}" name="Program" dataDxfId="387"/>
    <tableColumn id="17" xr3:uid="{4EECC046-633B-4CDE-B311-1786AF4C8588}" name="MAT (optional)" dataDxfId="386"/>
    <tableColumn id="3" xr3:uid="{64C253B7-8C2D-4655-BDF8-E0993CC3A428}" name="CapEx USD 2020" dataDxfId="385"/>
    <tableColumn id="4" xr3:uid="{42BB16B8-2BF8-48E8-B755-A2EB5B8D6CA8}" name="CapEx USD 2021" dataDxfId="384"/>
    <tableColumn id="5" xr3:uid="{D9C7CBC2-3138-4E1B-93B2-565F0A3AE69F}" name="CapEx USD 2022" dataDxfId="383"/>
    <tableColumn id="6" xr3:uid="{CB7BFD5E-FB47-4BDC-81D1-567FE739A761}" name="CapEx USD 2023" dataDxfId="382"/>
    <tableColumn id="7" xr3:uid="{B995151B-7B56-4247-A04A-45A0F31414C1}" name="CapEx USD 2024" dataDxfId="381"/>
    <tableColumn id="8" xr3:uid="{A47F04B3-F167-494D-8892-8B90B47D7A3F}" name="CapEx USD 2025" dataDxfId="380"/>
    <tableColumn id="9" xr3:uid="{C420A31D-FBDF-40CC-BC30-D2070D52F556}" name="CapEx USD 2026" dataDxfId="379"/>
    <tableColumn id="11" xr3:uid="{45D67C44-AE18-4640-BC33-B60189630072}" name="OpEx USD 2020" dataDxfId="378"/>
    <tableColumn id="10" xr3:uid="{304A2620-6225-4A09-ABCD-C0165778B271}" name="OpEx USD 2021" dataDxfId="377">
      <calculatedColumnFormula>#REF!</calculatedColumnFormula>
    </tableColumn>
    <tableColumn id="2" xr3:uid="{1DDD3BD0-FB4D-41C4-AFD7-6847D80B30B2}" name="OpEx USD 2022" dataDxfId="376">
      <calculatedColumnFormula>#REF!</calculatedColumnFormula>
    </tableColumn>
    <tableColumn id="12" xr3:uid="{13799EE8-65B2-46D2-92B3-F8FAA24A23A0}" name="OpEx USD 2023" dataDxfId="375">
      <calculatedColumnFormula>#REF!</calculatedColumnFormula>
    </tableColumn>
    <tableColumn id="13" xr3:uid="{3CC1429F-3249-45B2-89A0-F744EDEA6319}" name="OpEx USD 2024" dataDxfId="374">
      <calculatedColumnFormula>#REF!</calculatedColumnFormula>
    </tableColumn>
    <tableColumn id="14" xr3:uid="{344D19DC-2217-48F5-8513-FB03F4EE2B93}" name="OpEx USD 2025" dataDxfId="373">
      <calculatedColumnFormula>#REF!</calculatedColumnFormula>
    </tableColumn>
    <tableColumn id="15" xr3:uid="{465EB19B-BB12-4F89-BC51-726B5175494E}" name="OpEx USD 2026" dataDxfId="372">
      <calculatedColumnFormula>#REF!</calculatedColumnFormula>
    </tableColumn>
    <tableColumn id="23" xr3:uid="{A98C1FB1-7B68-4008-9D55-BB4528FA6738}" name="Asset Type" dataDxfId="371"/>
    <tableColumn id="26" xr3:uid="{B17AAA87-AAFF-4E05-ABDD-4D11C4DEA988}" name="Generic Capital PVRR Multiplier" dataDxfId="370"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369" dataCellStyle="Comma"/>
    <tableColumn id="25" xr3:uid="{0DD3FB44-4D90-419D-A8A5-ED675544FF32}" name="Generic Lifetime Incremental O&amp;M PVRR Multiplier" dataDxfId="368"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367" dataCellStyle="Comma"/>
    <tableColumn id="21" xr3:uid="{60D4D5C5-012A-4665-88BD-FCDAEDCC549D}" name="Lifetime Incremental O&amp;M PVRR Multiplier" dataDxfId="366"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365"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364">
      <calculatedColumnFormula>ISNUMBER(MATCH(TableProgSpend[[#This Row],[Program]],TableExposure[Program],0))</calculatedColumnFormula>
    </tableColumn>
    <tableColumn id="29" xr3:uid="{5BE72AD8-5EE1-4BFC-985B-1B71A3434B5A}" name="In Allocation table" dataDxfId="363">
      <calculatedColumnFormula>ISNUMBER(MATCH(TableProgSpend[[#This Row],[Program]],TableTranchSpend[Program],0))</calculatedColumnFormula>
    </tableColumn>
    <tableColumn id="30" xr3:uid="{6D38EB11-DDB2-472E-B894-7636711B7ED9}" name="In Eff Table" dataDxfId="362">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359" dataDxfId="358">
  <autoFilter ref="AE7:AI8" xr:uid="{188B1BA5-DDD0-4C71-AD87-3DA31AC31597}"/>
  <tableColumns count="5">
    <tableColumn id="1" xr3:uid="{5F645B23-414B-4127-B412-14EDBECB80A7}" name="Program" dataDxfId="357"/>
    <tableColumn id="2" xr3:uid="{5D0C3345-B623-4204-9375-360EEBD771B7}" name="Tranche" dataDxfId="356"/>
    <tableColumn id="3" xr3:uid="{FCB86E42-BEC6-4ABD-B682-575881B62713}" name="Driver" dataDxfId="355"/>
    <tableColumn id="4" xr3:uid="{BBF6B3FE-9117-4871-96A8-51A03B0817C6}" name="Subdriver" dataDxfId="354"/>
    <tableColumn id="9" xr3:uid="{D61412F8-7A08-466B-972D-15C431332133}" name="Outcome" dataDxfId="353"/>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19" totalsRowShown="0" headerRowDxfId="352" dataDxfId="350" headerRowBorderDxfId="351" tableBorderDxfId="349">
  <autoFilter ref="B7:W19" xr:uid="{C0351391-59B3-47EC-8C33-6AB783325F48}"/>
  <sortState xmlns:xlrd2="http://schemas.microsoft.com/office/spreadsheetml/2017/richdata2" ref="B8:W19">
    <sortCondition ref="B7:B19"/>
  </sortState>
  <tableColumns count="22">
    <tableColumn id="12" xr3:uid="{205EB9A3-5826-43CF-8626-801535BC97D5}" name="ID" dataDxfId="348">
      <calculatedColumnFormula>IFERROR(INDEX('Summary of Programs'!A:A,MATCH(TableFreqPrograms[[#This Row],[Program]],'Summary of Programs'!B:B,0)),"No match in Program Cost tab")</calculatedColumnFormula>
    </tableColumn>
    <tableColumn id="21" xr3:uid="{75660C71-CF76-4880-95D0-519A9A931984}" name="Type" dataDxfId="347">
      <calculatedColumnFormula>IFERROR(INDEX('Summary of Programs'!C:C,MATCH(TableFreqPrograms[[#This Row],[Program]],'Summary of Programs'!B:B,0)),"No match in Summary of Programs tab")</calculatedColumnFormula>
    </tableColumn>
    <tableColumn id="2" xr3:uid="{11D27A0B-00E7-4622-8DA8-7CAE4F078EA3}" name="Program" dataDxfId="346"/>
    <tableColumn id="20" xr3:uid="{0ED37F36-278F-4BEB-AE69-49B0815AD627}" name="Risk (for Cross Cutter only)" dataDxfId="345"/>
    <tableColumn id="3" xr3:uid="{482DD963-3726-4413-83E0-9A9EC1F52947}" name="Tranche" dataDxfId="344"/>
    <tableColumn id="4" xr3:uid="{78047DB3-CDDF-4842-A49C-D23E3651B52D}" name="Driver" dataDxfId="343"/>
    <tableColumn id="5" xr3:uid="{3ABBA87B-A9E0-4FBF-826D-854A41DFE794}" name="Subdriver" dataDxfId="342"/>
    <tableColumn id="16" xr3:uid="{70DBF6DD-12F1-492A-BD06-AB45CDABB76A}" name="Outcome" dataDxfId="341"/>
    <tableColumn id="9" xr3:uid="{BBFBC24C-54FC-4A92-BD69-6A1498EC0041}" name="Does this use qualitative measure?" dataDxfId="340"/>
    <tableColumn id="15" xr3:uid="{DABEDCDA-3FB4-4F42-B086-1500649E158A}" name="Effectiveness - Quantitative" dataDxfId="339" dataCellStyle="Percent">
      <calculatedColumnFormula>#REF!</calculatedColumnFormula>
    </tableColumn>
    <tableColumn id="6" xr3:uid="{0038FDFF-B909-4231-88A5-7D048FF45DC7}" name="Category" dataDxfId="338"/>
    <tableColumn id="10" xr3:uid="{78421E27-27FF-46B2-BC65-AB053F872A67}" name="Risk driver primarily due to…" dataDxfId="337"/>
    <tableColumn id="1" xr3:uid="{03870F55-311E-4D1B-9A5A-91DE87A786A9}" name="Explanation of Program Category and Risk Driver type" dataDxfId="336"/>
    <tableColumn id="13" xr3:uid="{E3781133-72F0-4C02-A3F1-0917463ADC36}" name="Effectiveness Cap (Ec)" dataDxfId="335"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34">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33"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32"/>
    <tableColumn id="17" xr3:uid="{C02F457F-45BB-4884-84EB-4040DD03F334}" name="Effectiveness Degradation Rate" dataDxfId="331"/>
    <tableColumn id="18" xr3:uid="{20A9D82E-BF9F-4BA0-A0BD-4E6480D64ED1}" name="Effectiveness Degradation Method" dataDxfId="330"/>
    <tableColumn id="14" xr3:uid="{246B61BE-DCAB-40B3-AF79-88C58676B5D9}" name="Explanation of Benefit Length" dataDxfId="329">
      <calculatedColumnFormula>_xlfn.XLOOKUP(D8,TableSummary[Program],TableSummary[Justification for Benefit Length])</calculatedColumnFormula>
    </tableColumn>
    <tableColumn id="19" xr3:uid="{8D8AAB0E-22D4-42DD-AE2C-8DAAB71BC882}" name="Same benefit set across program?" dataDxfId="328">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27">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4" totalsRowShown="0" headerRowDxfId="326" dataDxfId="325">
  <autoFilter ref="Y7:AC14" xr:uid="{523672E2-B03A-4ED1-8E53-FED62981725C}"/>
  <tableColumns count="5">
    <tableColumn id="1" xr3:uid="{1C181B3C-6628-4306-9493-5946F01DE14F}" name="Program Category" dataDxfId="324"/>
    <tableColumn id="2" xr3:uid="{AB08DE59-5755-4C6E-ABA2-790EF01620E4}" name="Human Error" dataDxfId="323"/>
    <tableColumn id="3" xr3:uid="{2A69BCD4-BCFF-4216-B052-7FFD0DA84D9C}" name="Functional Failure" dataDxfId="322"/>
    <tableColumn id="4" xr3:uid="{A344233E-3D40-4007-8B05-620C3A9A30E7}" name="Malicious Action" dataDxfId="321"/>
    <tableColumn id="5" xr3:uid="{F85A5696-8B51-41D7-BD44-F9F14F9293F2}" name="Natural/Outside Force" dataDxfId="320"/>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17" dataDxfId="316">
  <autoFilter ref="AD7:AG8" xr:uid="{188B1BA5-DDD0-4C71-AD87-3DA31AC31597}"/>
  <tableColumns count="4">
    <tableColumn id="1" xr3:uid="{06586F3E-903B-4BC0-96A2-5116995625A0}" name="Program" dataDxfId="315"/>
    <tableColumn id="2" xr3:uid="{C6BC009A-428E-4F9E-855B-A00DFF093093}" name="Tranche" dataDxfId="314"/>
    <tableColumn id="5" xr3:uid="{ED601A81-5DC2-4A3F-8FB3-29C67DCCB47F}" name="Attribute" dataDxfId="313"/>
    <tableColumn id="9" xr3:uid="{F552D806-B49D-471F-B37A-C9F476FA62FD}" name="Outcome" dataDxfId="31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1" totalsRowShown="0" headerRowDxfId="311" dataDxfId="310">
  <autoFilter ref="Z7:AB11" xr:uid="{B28F705E-CA8F-4D5F-8A2E-EFA9E3BA0CC5}"/>
  <tableColumns count="3">
    <tableColumn id="1" xr3:uid="{63AE2080-4519-4B7B-B81C-A031C1337F99}" name="Control Program Category" dataDxfId="309"/>
    <tableColumn id="2" xr3:uid="{028EB8E8-A24C-449A-AE02-83693F50AE2F}" name="Rapidly" dataDxfId="308"/>
    <tableColumn id="3" xr3:uid="{0FF3570D-694B-4BA6-BABF-96F9CCCBF103}" name="Gradually" dataDxfId="30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8" dT="2021-12-13T21:38:16.74" personId="{2836791D-90BD-4D52-B1C9-14A38DF5D445}" id="{ADA510B7-959D-420D-9EE8-C079012667CD}">
    <text>Discuss ratios with Nick Babb or RADA team - Paul McGregor.</text>
  </threadedComment>
  <threadedComment ref="L11" dT="2021-12-13T21:39:23.35" personId="{2836791D-90BD-4D52-B1C9-14A38DF5D445}" id="{1F583E2A-975F-4DBA-8213-A3EA203561B1}">
    <text>This looks too low.</text>
  </threadedComment>
</ThreadedComments>
</file>

<file path=xl/threadedComments/threadedComment2.xml><?xml version="1.0" encoding="utf-8"?>
<ThreadedComments xmlns="http://schemas.microsoft.com/office/spreadsheetml/2018/threadedcomments" xmlns:x="http://schemas.openxmlformats.org/spreadsheetml/2006/main">
  <threadedComment ref="C12" dT="2022-01-12T20:32:55.33" personId="{2836791D-90BD-4D52-B1C9-14A38DF5D445}" id="{CC59F205-C56B-4518-A1C2-13EC75738617}">
    <text>Considered the tags generated in Tier 3 as well even though the exposure doesn't include Tier 3, assuming the tag location identificaiton in the dataset may have been reported incorrectly.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teams.microsoft.com/l/file/C6866F07-43B3-4F65-94FD-FD1140D9CDE2?tenantId=44ae661a-ece6-41aa-bc96-7c2c85a08941&amp;fileType=xlsx&amp;objectUrl=https%3A%2F%2Fpge.sharepoint.com%2Fsites%2FGRCRSEs%2FShared%20Documents%2FGeneral%2FWildfire%20(WLDFR)%2FRSE%20Calcs%20Data%2F2021%20WMP_2020%20ECs_Patr_Insp%20120920.XLSX&amp;baseUrl=https%3A%2F%2Fpge.sharepoint.com%2Fsites%2FGRCRSEs&amp;serviceName=teams&amp;threadId=19:a9b93c62ed844abbbc0ca67429d449a1@thread.tacv2&amp;groupId=a07c2c14-9be2-42e5-a2bc-c910768b98d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2.bin"/><Relationship Id="rId1" Type="http://schemas.openxmlformats.org/officeDocument/2006/relationships/hyperlink" Target="https://teams.microsoft.com/l/file/D7269464-B6A3-4EB6-A633-C5BE9DA770CF?tenantId=44ae661a-ece6-41aa-bc96-7c2c85a08941&amp;fileType=xlsb&amp;objectUrl=https%3A%2F%2Fpge.sharepoint.com%2Fsites%2FGRCRSEs%2FShared%20Documents%2FGeneral%2FWildfire%20(WLDFR)%2FWMP21%20RSE%20Calcs%20Data%2FCopy%20of%20All%20notifs%20TLM%2012-22-2020%20with%20stats%20c.xlsb&amp;baseUrl=https%3A%2F%2Fpge.sharepoint.com%2Fsites%2FGRCRSEs&amp;serviceName=teams&amp;threadId=19:a9b93c62ed844abbbc0ca67429d449a1@thread.tacv2&amp;groupId=a07c2c14-9be2-42e5-a2bc-c910768b98d9"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table" Target="../tables/table21.xml"/><Relationship Id="rId1" Type="http://schemas.openxmlformats.org/officeDocument/2006/relationships/printerSettings" Target="../printerSettings/printerSettings4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44.bin"/><Relationship Id="rId4" Type="http://schemas.openxmlformats.org/officeDocument/2006/relationships/table" Target="../tables/table3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1515"/>
  <sheetViews>
    <sheetView showGridLines="0" topLeftCell="B1" zoomScaleNormal="100" workbookViewId="0">
      <selection activeCell="D8" sqref="D8"/>
    </sheetView>
  </sheetViews>
  <sheetFormatPr defaultColWidth="9.140625" defaultRowHeight="15" x14ac:dyDescent="0.25"/>
  <cols>
    <col min="1" max="1" width="9.140625" style="90"/>
    <col min="2" max="2" width="48.42578125" style="90" customWidth="1"/>
    <col min="3" max="22" width="12.28515625" style="90" customWidth="1"/>
    <col min="23" max="23" width="13.5703125" style="90" customWidth="1"/>
    <col min="24" max="26" width="12" style="90" customWidth="1"/>
    <col min="27" max="27" width="14" style="90" customWidth="1"/>
    <col min="28" max="29" width="12" style="90" customWidth="1"/>
    <col min="30" max="37" width="13.5703125" style="90" customWidth="1"/>
    <col min="38" max="43" width="10.28515625" style="90" customWidth="1"/>
    <col min="44" max="45" width="14.7109375" style="90" customWidth="1"/>
    <col min="46" max="46" width="8" style="90" bestFit="1" customWidth="1"/>
    <col min="47" max="47" width="14.7109375" style="90" customWidth="1"/>
    <col min="48" max="48" width="12.85546875" style="90" bestFit="1" customWidth="1"/>
    <col min="49" max="49" width="9.7109375" style="90" customWidth="1"/>
    <col min="50" max="50" width="10.7109375" style="90" customWidth="1"/>
    <col min="51" max="55" width="11.140625" style="90" customWidth="1"/>
    <col min="56" max="68" width="12.85546875" style="90" customWidth="1"/>
    <col min="69" max="69" width="12" style="90" customWidth="1"/>
    <col min="70" max="75" width="10" style="90" customWidth="1"/>
    <col min="76" max="78" width="12.28515625" style="90" bestFit="1" customWidth="1"/>
    <col min="79" max="80" width="12.42578125" style="90" bestFit="1" customWidth="1"/>
    <col min="81" max="82" width="12.28515625" style="90" bestFit="1" customWidth="1"/>
    <col min="83" max="83" width="10" style="90" bestFit="1" customWidth="1"/>
    <col min="84" max="86" width="12.28515625" style="90" bestFit="1" customWidth="1"/>
    <col min="87" max="87" width="12.5703125" style="90" bestFit="1" customWidth="1"/>
    <col min="88" max="89" width="9.5703125" style="90" bestFit="1" customWidth="1"/>
    <col min="90" max="93" width="9.5703125" style="90" customWidth="1"/>
    <col min="94" max="94" width="9.5703125" style="90" bestFit="1" customWidth="1"/>
    <col min="95" max="96" width="9.5703125" style="90" customWidth="1"/>
    <col min="97" max="97" width="9.28515625" style="90" bestFit="1" customWidth="1"/>
    <col min="98" max="98" width="12.140625" style="90" customWidth="1"/>
    <col min="99" max="99" width="40.28515625" style="90" customWidth="1"/>
    <col min="100" max="100" width="9.28515625" style="90" bestFit="1" customWidth="1"/>
    <col min="101" max="101" width="9.7109375" style="90" customWidth="1"/>
    <col min="102" max="103" width="10.7109375" style="90" customWidth="1"/>
    <col min="104" max="104" width="9.28515625" style="90" bestFit="1" customWidth="1"/>
    <col min="105" max="105" width="12.7109375" style="90" customWidth="1"/>
    <col min="106" max="113" width="10.5703125" style="90" customWidth="1"/>
    <col min="114" max="114" width="12.28515625" style="90" bestFit="1" customWidth="1"/>
    <col min="115" max="146" width="14.7109375" style="90" customWidth="1"/>
    <col min="147" max="148" width="9.140625" style="90"/>
    <col min="149" max="149" width="9.7109375" style="90" customWidth="1"/>
    <col min="150" max="150" width="40.42578125" style="90" bestFit="1" customWidth="1"/>
    <col min="151" max="151" width="9.140625" style="90"/>
    <col min="152" max="152" width="11.140625" style="90" customWidth="1"/>
    <col min="153" max="153" width="9.28515625" style="90" bestFit="1" customWidth="1"/>
    <col min="154" max="154" width="12.42578125" style="90" bestFit="1" customWidth="1"/>
    <col min="155" max="155" width="12" style="90" bestFit="1" customWidth="1"/>
    <col min="156" max="156" width="12.42578125" style="90" bestFit="1" customWidth="1"/>
    <col min="157" max="186" width="12.140625" style="90" customWidth="1"/>
    <col min="187" max="187" width="9.140625" style="90"/>
    <col min="188" max="188" width="9.7109375" style="90" customWidth="1"/>
    <col min="189" max="189" width="10.7109375" style="90" customWidth="1"/>
    <col min="190" max="190" width="9.140625" style="90"/>
    <col min="191" max="191" width="11.140625" style="90" customWidth="1"/>
    <col min="192" max="195" width="9.140625" style="90"/>
    <col min="196" max="213" width="12.140625" style="90" customWidth="1"/>
    <col min="214" max="16384" width="9.140625" style="90"/>
  </cols>
  <sheetData>
    <row r="1" spans="2:214" x14ac:dyDescent="0.25">
      <c r="B1" s="239"/>
      <c r="E1" s="240"/>
    </row>
    <row r="2" spans="2:214" x14ac:dyDescent="0.25">
      <c r="B2" s="239" t="s">
        <v>310</v>
      </c>
      <c r="C2" s="259" t="s">
        <v>1173</v>
      </c>
      <c r="D2" s="2"/>
      <c r="E2" s="2"/>
      <c r="F2" s="2"/>
      <c r="G2" s="2"/>
      <c r="H2" s="2"/>
      <c r="L2" s="90" t="s">
        <v>311</v>
      </c>
    </row>
    <row r="3" spans="2:214" x14ac:dyDescent="0.25">
      <c r="B3" s="239" t="s">
        <v>312</v>
      </c>
      <c r="C3" s="241" t="s">
        <v>1287</v>
      </c>
      <c r="D3" s="2"/>
      <c r="E3" s="2"/>
      <c r="F3" s="2"/>
      <c r="G3" s="2"/>
      <c r="H3" s="2"/>
      <c r="L3" s="90" t="s">
        <v>313</v>
      </c>
    </row>
    <row r="4" spans="2:214" x14ac:dyDescent="0.25">
      <c r="B4" s="239" t="s">
        <v>314</v>
      </c>
      <c r="C4" s="242" t="str">
        <f>C2&amp;"\"&amp;DataFileName</f>
        <v>P:\EAS\WMP 2022\Test Run\EO_WLDFR_20220209_SplitByTier_192656_194748_Baseline_rselite_(add 2020).xlsx</v>
      </c>
    </row>
    <row r="5" spans="2:214" x14ac:dyDescent="0.25">
      <c r="B5" s="239" t="s">
        <v>315</v>
      </c>
      <c r="C5" s="90" t="str">
        <f>C2&amp;"\RSE_lite.exe"</f>
        <v>P:\EAS\WMP 2022\Test Run\RSE_lite.exe</v>
      </c>
    </row>
    <row r="6" spans="2:214" x14ac:dyDescent="0.25">
      <c r="B6" s="239" t="s">
        <v>316</v>
      </c>
      <c r="C6">
        <v>2021</v>
      </c>
      <c r="D6"/>
      <c r="E6"/>
    </row>
    <row r="7" spans="2:214" x14ac:dyDescent="0.25">
      <c r="B7" s="239" t="s">
        <v>317</v>
      </c>
      <c r="C7" s="60">
        <v>7.0000000000000007E-2</v>
      </c>
      <c r="D7"/>
      <c r="E7" s="60"/>
    </row>
    <row r="8" spans="2:214" x14ac:dyDescent="0.25">
      <c r="B8" s="239" t="s">
        <v>318</v>
      </c>
      <c r="C8">
        <v>2022</v>
      </c>
      <c r="D8">
        <v>2022</v>
      </c>
      <c r="E8" s="60" t="str">
        <f>C8&amp;"-"&amp;D8</f>
        <v>2022-2022</v>
      </c>
    </row>
    <row r="9" spans="2:214" x14ac:dyDescent="0.25">
      <c r="B9" s="239"/>
      <c r="C9"/>
      <c r="D9"/>
      <c r="E9" s="60"/>
    </row>
    <row r="10" spans="2:214" x14ac:dyDescent="0.25">
      <c r="B10" s="127" t="s">
        <v>319</v>
      </c>
    </row>
    <row r="11" spans="2:214" ht="72" customHeight="1" x14ac:dyDescent="0.25">
      <c r="B11" s="243" t="s">
        <v>320</v>
      </c>
      <c r="C11" s="255" t="s">
        <v>321</v>
      </c>
      <c r="D11" s="255" t="s">
        <v>322</v>
      </c>
      <c r="E11" s="255" t="s">
        <v>323</v>
      </c>
      <c r="F11" s="255" t="s">
        <v>324</v>
      </c>
      <c r="G11" s="255" t="s">
        <v>325</v>
      </c>
      <c r="H11" s="255" t="s">
        <v>326</v>
      </c>
      <c r="I11" s="255" t="s">
        <v>327</v>
      </c>
      <c r="J11" s="255" t="s">
        <v>949</v>
      </c>
      <c r="K11" s="244" t="s">
        <v>328</v>
      </c>
      <c r="L11" s="244" t="s">
        <v>329</v>
      </c>
      <c r="M11" s="244" t="s">
        <v>330</v>
      </c>
      <c r="N11" s="244" t="s">
        <v>331</v>
      </c>
      <c r="O11" s="244" t="s">
        <v>332</v>
      </c>
      <c r="P11" s="244" t="s">
        <v>333</v>
      </c>
      <c r="Q11" s="244" t="s">
        <v>334</v>
      </c>
      <c r="R11" s="244" t="s">
        <v>950</v>
      </c>
      <c r="S11" s="256" t="s">
        <v>951</v>
      </c>
      <c r="T11" s="256" t="s">
        <v>952</v>
      </c>
      <c r="U11" s="256" t="s">
        <v>953</v>
      </c>
      <c r="V11" s="256" t="s">
        <v>948</v>
      </c>
    </row>
    <row r="12" spans="2:214" x14ac:dyDescent="0.25">
      <c r="B12" s="245" t="s">
        <v>824</v>
      </c>
      <c r="C12" s="257">
        <v>1.2625642562683943</v>
      </c>
      <c r="D12" s="137">
        <v>1.3517139754028611</v>
      </c>
      <c r="E12" s="137">
        <v>1.2632840891615524</v>
      </c>
      <c r="F12" s="137">
        <v>1.2238976229373011</v>
      </c>
      <c r="G12" s="137"/>
      <c r="H12" s="137"/>
      <c r="I12" s="137"/>
      <c r="J12" s="137">
        <v>3.8775623208328085</v>
      </c>
      <c r="K12" s="137">
        <v>0.31546870773862562</v>
      </c>
      <c r="L12" s="137">
        <v>0.87365629335094719</v>
      </c>
      <c r="M12" s="137">
        <v>0.37039856104161273</v>
      </c>
      <c r="N12" s="137">
        <v>0.1890525887945195</v>
      </c>
      <c r="O12" s="137"/>
      <c r="P12" s="137"/>
      <c r="Q12" s="137"/>
      <c r="R12" s="137">
        <v>0.43276438685407681</v>
      </c>
      <c r="S12" s="137">
        <v>0</v>
      </c>
      <c r="T12" s="137">
        <v>8.9599847829906523</v>
      </c>
      <c r="U12" s="258">
        <v>8.9599847829906523</v>
      </c>
      <c r="V12" s="258">
        <v>6.6499041053413949E-2</v>
      </c>
      <c r="W12" s="246"/>
      <c r="Y12" s="116"/>
    </row>
    <row r="13" spans="2:214" ht="30" x14ac:dyDescent="0.25">
      <c r="B13" s="247" t="s">
        <v>1272</v>
      </c>
      <c r="D13" s="204"/>
      <c r="E13" s="204"/>
      <c r="R13" s="122"/>
      <c r="AS13" s="127" t="s">
        <v>335</v>
      </c>
      <c r="AU13" s="127"/>
      <c r="CT13" s="127" t="s">
        <v>336</v>
      </c>
      <c r="CW13" s="127"/>
      <c r="ER13" s="127" t="s">
        <v>337</v>
      </c>
      <c r="GE13" s="127" t="s">
        <v>338</v>
      </c>
    </row>
    <row r="14" spans="2:214" x14ac:dyDescent="0.25">
      <c r="B14" s="127" t="s">
        <v>339</v>
      </c>
      <c r="E14" s="204"/>
      <c r="CT14" s="248" t="s">
        <v>340</v>
      </c>
      <c r="CW14" s="248"/>
      <c r="ER14" s="248" t="s">
        <v>341</v>
      </c>
      <c r="GE14" s="248" t="s">
        <v>341</v>
      </c>
    </row>
    <row r="15" spans="2:214" s="249" customFormat="1" ht="69.75" customHeight="1" x14ac:dyDescent="0.25">
      <c r="B15" s="249" t="s">
        <v>51</v>
      </c>
      <c r="C15" s="249" t="s">
        <v>342</v>
      </c>
      <c r="D15" s="249" t="s">
        <v>321</v>
      </c>
      <c r="E15" s="249" t="s">
        <v>322</v>
      </c>
      <c r="F15" s="249" t="s">
        <v>323</v>
      </c>
      <c r="G15" s="249" t="s">
        <v>324</v>
      </c>
      <c r="H15" s="249" t="s">
        <v>1295</v>
      </c>
      <c r="I15" s="249" t="s">
        <v>1296</v>
      </c>
      <c r="J15" s="249" t="s">
        <v>1297</v>
      </c>
      <c r="K15" s="249" t="s">
        <v>1290</v>
      </c>
      <c r="L15" s="249" t="s">
        <v>328</v>
      </c>
      <c r="M15" s="249" t="s">
        <v>329</v>
      </c>
      <c r="N15" s="249" t="s">
        <v>330</v>
      </c>
      <c r="O15" s="249" t="s">
        <v>331</v>
      </c>
      <c r="P15" s="249" t="s">
        <v>1291</v>
      </c>
      <c r="Q15" s="249" t="s">
        <v>229</v>
      </c>
      <c r="R15" s="249" t="s">
        <v>230</v>
      </c>
      <c r="S15" s="249" t="s">
        <v>231</v>
      </c>
      <c r="T15" s="249" t="s">
        <v>232</v>
      </c>
      <c r="U15" s="249" t="s">
        <v>249</v>
      </c>
      <c r="V15" s="249" t="s">
        <v>1298</v>
      </c>
      <c r="W15" s="249" t="s">
        <v>236</v>
      </c>
      <c r="X15" s="249" t="s">
        <v>237</v>
      </c>
      <c r="Y15" s="249" t="s">
        <v>238</v>
      </c>
      <c r="Z15" s="249" t="s">
        <v>239</v>
      </c>
      <c r="AA15" s="249" t="s">
        <v>1299</v>
      </c>
      <c r="AB15" s="249" t="s">
        <v>388</v>
      </c>
      <c r="AC15" s="249" t="s">
        <v>389</v>
      </c>
      <c r="AD15" s="249" t="s">
        <v>387</v>
      </c>
      <c r="AE15" s="249" t="s">
        <v>931</v>
      </c>
      <c r="AF15" s="249" t="s">
        <v>932</v>
      </c>
      <c r="AG15" s="249" t="s">
        <v>933</v>
      </c>
      <c r="AH15" s="249" t="s">
        <v>934</v>
      </c>
      <c r="AI15" s="249" t="s">
        <v>935</v>
      </c>
      <c r="AJ15" s="249" t="s">
        <v>400</v>
      </c>
      <c r="AS15" s="250" t="s">
        <v>51</v>
      </c>
      <c r="AT15" s="250" t="s">
        <v>219</v>
      </c>
      <c r="AU15" s="250" t="s">
        <v>54</v>
      </c>
      <c r="AV15" s="250" t="s">
        <v>343</v>
      </c>
      <c r="AW15" s="250" t="s">
        <v>344</v>
      </c>
      <c r="AX15" s="250" t="s">
        <v>944</v>
      </c>
      <c r="AY15" s="250" t="s">
        <v>945</v>
      </c>
      <c r="AZ15" s="250" t="s">
        <v>946</v>
      </c>
      <c r="BA15" s="250" t="s">
        <v>947</v>
      </c>
      <c r="BB15" s="250" t="s">
        <v>345</v>
      </c>
      <c r="BC15" s="250" t="s">
        <v>346</v>
      </c>
      <c r="BD15" s="250" t="s">
        <v>347</v>
      </c>
      <c r="BE15" s="250" t="s">
        <v>348</v>
      </c>
      <c r="BF15" s="250" t="s">
        <v>349</v>
      </c>
      <c r="BG15" s="250" t="s">
        <v>350</v>
      </c>
      <c r="BH15" s="250" t="s">
        <v>351</v>
      </c>
      <c r="BI15" s="250" t="s">
        <v>352</v>
      </c>
      <c r="BJ15" s="250" t="s">
        <v>353</v>
      </c>
      <c r="BK15" s="250" t="s">
        <v>354</v>
      </c>
      <c r="BL15" s="250" t="s">
        <v>355</v>
      </c>
      <c r="BM15" s="250" t="s">
        <v>356</v>
      </c>
      <c r="BN15" s="250" t="s">
        <v>321</v>
      </c>
      <c r="BO15" s="250" t="s">
        <v>322</v>
      </c>
      <c r="BP15" s="250" t="s">
        <v>323</v>
      </c>
      <c r="BQ15" s="250" t="s">
        <v>324</v>
      </c>
      <c r="BR15" s="250" t="s">
        <v>1300</v>
      </c>
      <c r="BS15" s="250" t="s">
        <v>1295</v>
      </c>
      <c r="BT15" s="250" t="s">
        <v>1301</v>
      </c>
      <c r="BU15" s="250" t="s">
        <v>1296</v>
      </c>
      <c r="BV15" s="250" t="s">
        <v>1302</v>
      </c>
      <c r="BW15" s="250" t="s">
        <v>1297</v>
      </c>
      <c r="BX15" s="250" t="s">
        <v>1303</v>
      </c>
      <c r="BY15" s="250" t="s">
        <v>1290</v>
      </c>
      <c r="BZ15" s="250" t="s">
        <v>935</v>
      </c>
      <c r="CA15" s="250" t="s">
        <v>400</v>
      </c>
      <c r="CB15" s="250" t="s">
        <v>401</v>
      </c>
      <c r="CC15" s="250" t="s">
        <v>936</v>
      </c>
      <c r="CD15" s="250" t="s">
        <v>937</v>
      </c>
      <c r="CE15" s="250" t="s">
        <v>938</v>
      </c>
      <c r="CF15" s="250" t="s">
        <v>377</v>
      </c>
      <c r="CG15" s="250" t="s">
        <v>378</v>
      </c>
      <c r="CH15" s="250" t="s">
        <v>942</v>
      </c>
      <c r="CI15" s="250" t="s">
        <v>943</v>
      </c>
      <c r="CJ15" s="250" t="s">
        <v>402</v>
      </c>
      <c r="CK15" s="250"/>
      <c r="CL15" s="250"/>
      <c r="CM15" s="250"/>
      <c r="CN15" s="250"/>
      <c r="CO15" s="250"/>
      <c r="CP15" s="250"/>
      <c r="CQ15" s="250"/>
      <c r="CR15" s="250"/>
      <c r="CS15" s="250"/>
      <c r="CT15" s="251" t="s">
        <v>219</v>
      </c>
      <c r="CU15" s="250" t="s">
        <v>54</v>
      </c>
      <c r="CV15" s="250" t="s">
        <v>58</v>
      </c>
      <c r="CW15" s="250" t="s">
        <v>343</v>
      </c>
      <c r="CX15" s="250" t="s">
        <v>929</v>
      </c>
      <c r="CY15" s="250" t="s">
        <v>357</v>
      </c>
      <c r="CZ15" s="250" t="s">
        <v>358</v>
      </c>
      <c r="DA15" s="250" t="s">
        <v>359</v>
      </c>
      <c r="DB15" s="250" t="s">
        <v>360</v>
      </c>
      <c r="DC15" s="250" t="s">
        <v>361</v>
      </c>
      <c r="DD15" s="250" t="s">
        <v>362</v>
      </c>
      <c r="DE15" s="250" t="s">
        <v>363</v>
      </c>
      <c r="DF15" s="250" t="s">
        <v>930</v>
      </c>
      <c r="DG15" s="250" t="s">
        <v>364</v>
      </c>
      <c r="DH15" s="250" t="s">
        <v>365</v>
      </c>
      <c r="DI15" s="250" t="s">
        <v>366</v>
      </c>
      <c r="DJ15" s="250" t="s">
        <v>367</v>
      </c>
      <c r="DK15" s="250" t="s">
        <v>939</v>
      </c>
      <c r="DL15" s="250" t="s">
        <v>940</v>
      </c>
      <c r="DM15" s="250" t="s">
        <v>941</v>
      </c>
      <c r="DN15" s="250" t="s">
        <v>368</v>
      </c>
      <c r="DO15" s="250" t="s">
        <v>369</v>
      </c>
      <c r="DP15" s="250" t="s">
        <v>370</v>
      </c>
      <c r="DQ15" s="250" t="s">
        <v>371</v>
      </c>
      <c r="DR15" s="250" t="s">
        <v>372</v>
      </c>
      <c r="DS15" s="250" t="s">
        <v>373</v>
      </c>
      <c r="DT15" s="250" t="s">
        <v>374</v>
      </c>
      <c r="DU15" s="250" t="s">
        <v>375</v>
      </c>
      <c r="DV15" s="250" t="s">
        <v>376</v>
      </c>
      <c r="DW15" s="250" t="s">
        <v>931</v>
      </c>
      <c r="DX15" s="250" t="s">
        <v>932</v>
      </c>
      <c r="DY15" s="250" t="s">
        <v>933</v>
      </c>
      <c r="DZ15" s="250" t="s">
        <v>934</v>
      </c>
      <c r="EA15" s="250" t="s">
        <v>935</v>
      </c>
      <c r="EB15" s="250" t="s">
        <v>400</v>
      </c>
      <c r="EC15" s="250" t="s">
        <v>401</v>
      </c>
      <c r="ED15" s="250" t="s">
        <v>936</v>
      </c>
      <c r="EE15" s="250" t="s">
        <v>937</v>
      </c>
      <c r="EF15" s="250" t="s">
        <v>938</v>
      </c>
      <c r="EG15" s="250" t="s">
        <v>377</v>
      </c>
      <c r="EH15" s="250" t="s">
        <v>378</v>
      </c>
      <c r="EI15" s="250"/>
      <c r="EJ15" s="250"/>
      <c r="EK15" s="250"/>
      <c r="EL15" s="250"/>
      <c r="EM15" s="250"/>
      <c r="EN15" s="250"/>
      <c r="EO15" s="250"/>
      <c r="EP15" s="250"/>
      <c r="EQ15" s="250"/>
      <c r="ER15" s="250" t="s">
        <v>379</v>
      </c>
      <c r="ES15" s="250" t="s">
        <v>219</v>
      </c>
      <c r="ET15" s="250" t="s">
        <v>54</v>
      </c>
      <c r="EU15" s="250" t="s">
        <v>58</v>
      </c>
      <c r="EV15" s="250" t="s">
        <v>272</v>
      </c>
      <c r="EW15" s="250" t="s">
        <v>273</v>
      </c>
      <c r="EX15" s="250" t="s">
        <v>343</v>
      </c>
      <c r="EY15" s="250" t="s">
        <v>367</v>
      </c>
      <c r="EZ15" s="250" t="s">
        <v>198</v>
      </c>
      <c r="FA15" s="250" t="s">
        <v>380</v>
      </c>
      <c r="FB15" s="250" t="s">
        <v>381</v>
      </c>
      <c r="FC15" s="250" t="s">
        <v>49</v>
      </c>
      <c r="FD15" s="250" t="s">
        <v>382</v>
      </c>
      <c r="FE15" s="250" t="s">
        <v>383</v>
      </c>
      <c r="FF15" s="250" t="s">
        <v>74</v>
      </c>
      <c r="FG15" s="250" t="s">
        <v>78</v>
      </c>
      <c r="FH15" s="250" t="s">
        <v>928</v>
      </c>
      <c r="FI15" s="250" t="s">
        <v>929</v>
      </c>
      <c r="FJ15" s="250" t="s">
        <v>384</v>
      </c>
      <c r="FK15" s="250" t="s">
        <v>357</v>
      </c>
      <c r="FL15" s="250" t="s">
        <v>385</v>
      </c>
      <c r="FM15" s="250" t="s">
        <v>358</v>
      </c>
      <c r="FN15" s="250" t="s">
        <v>386</v>
      </c>
      <c r="FO15" s="250" t="s">
        <v>359</v>
      </c>
      <c r="FP15" s="250" t="s">
        <v>926</v>
      </c>
      <c r="FQ15" s="250" t="s">
        <v>927</v>
      </c>
      <c r="FR15" s="250" t="s">
        <v>388</v>
      </c>
      <c r="FS15" s="250" t="s">
        <v>389</v>
      </c>
      <c r="FT15" s="250" t="s">
        <v>387</v>
      </c>
      <c r="FU15" s="250"/>
      <c r="FV15" s="250"/>
      <c r="FW15" s="250"/>
      <c r="FX15" s="250"/>
      <c r="FY15" s="250"/>
      <c r="FZ15" s="250"/>
      <c r="GA15" s="250"/>
      <c r="GB15" s="250"/>
      <c r="GC15" s="250"/>
      <c r="GD15" s="250"/>
      <c r="GE15" s="250" t="s">
        <v>379</v>
      </c>
      <c r="GF15" s="250" t="s">
        <v>219</v>
      </c>
      <c r="GG15" s="250" t="s">
        <v>54</v>
      </c>
      <c r="GH15" s="250" t="s">
        <v>58</v>
      </c>
      <c r="GI15" s="250" t="s">
        <v>343</v>
      </c>
      <c r="GJ15" s="250" t="s">
        <v>296</v>
      </c>
      <c r="GK15" s="250" t="s">
        <v>360</v>
      </c>
      <c r="GL15" s="250" t="s">
        <v>198</v>
      </c>
      <c r="GM15" s="250" t="s">
        <v>381</v>
      </c>
      <c r="GN15" s="250" t="s">
        <v>49</v>
      </c>
      <c r="GO15" s="250" t="s">
        <v>382</v>
      </c>
      <c r="GP15" s="250" t="s">
        <v>383</v>
      </c>
      <c r="GQ15" s="250" t="s">
        <v>74</v>
      </c>
      <c r="GR15" s="250" t="s">
        <v>78</v>
      </c>
      <c r="GS15" s="250" t="s">
        <v>928</v>
      </c>
      <c r="GT15" s="250" t="s">
        <v>930</v>
      </c>
      <c r="GU15" s="250" t="s">
        <v>384</v>
      </c>
      <c r="GV15" s="250" t="s">
        <v>364</v>
      </c>
      <c r="GW15" s="250" t="s">
        <v>385</v>
      </c>
      <c r="GX15" s="250" t="s">
        <v>365</v>
      </c>
      <c r="GY15" s="250" t="s">
        <v>386</v>
      </c>
      <c r="GZ15" s="250" t="s">
        <v>366</v>
      </c>
      <c r="HA15" s="250" t="s">
        <v>924</v>
      </c>
      <c r="HB15" s="250" t="s">
        <v>925</v>
      </c>
      <c r="HC15" s="250" t="s">
        <v>926</v>
      </c>
      <c r="HD15" s="250" t="s">
        <v>927</v>
      </c>
      <c r="HE15" s="250" t="s">
        <v>388</v>
      </c>
      <c r="HF15" s="250" t="s">
        <v>389</v>
      </c>
    </row>
    <row r="16" spans="2:214" x14ac:dyDescent="0.25">
      <c r="B16" s="90" t="s">
        <v>800</v>
      </c>
      <c r="C16" s="252" t="s">
        <v>698</v>
      </c>
      <c r="D16" s="252">
        <v>426.1429544712326</v>
      </c>
      <c r="E16" s="252">
        <v>426.1429544712326</v>
      </c>
      <c r="F16" s="252">
        <v>353.56317311806254</v>
      </c>
      <c r="G16" s="252">
        <v>180.0107055151081</v>
      </c>
      <c r="H16" s="252">
        <v>0.4059191207791023</v>
      </c>
      <c r="I16" s="252">
        <v>353.56317311806254</v>
      </c>
      <c r="J16" s="253">
        <v>0</v>
      </c>
      <c r="K16" s="253">
        <v>353.56317311806254</v>
      </c>
      <c r="L16" s="137">
        <v>1075.4320607618656</v>
      </c>
      <c r="M16" s="253">
        <v>1126.610220040181</v>
      </c>
      <c r="N16" s="253">
        <v>1076.0960396532744</v>
      </c>
      <c r="O16" s="253">
        <v>815.69128041385909</v>
      </c>
      <c r="P16" s="253">
        <v>1076.0960396532744</v>
      </c>
      <c r="Q16" s="253">
        <v>0</v>
      </c>
      <c r="R16" s="253">
        <v>0</v>
      </c>
      <c r="S16" s="253">
        <v>0</v>
      </c>
      <c r="T16" s="253">
        <v>0</v>
      </c>
      <c r="U16" s="253">
        <v>0</v>
      </c>
      <c r="V16" s="253">
        <v>0</v>
      </c>
      <c r="W16" s="253">
        <v>396252.78994317987</v>
      </c>
      <c r="X16" s="253">
        <v>378252.34219518624</v>
      </c>
      <c r="Y16" s="253">
        <v>351560.25233418937</v>
      </c>
      <c r="Z16" s="253">
        <v>252662.08146748948</v>
      </c>
      <c r="AA16" s="253">
        <v>328560.98348989658</v>
      </c>
      <c r="AB16" s="253"/>
      <c r="AC16" s="253"/>
      <c r="AD16" s="253"/>
      <c r="AE16" s="253"/>
      <c r="AF16" s="253"/>
      <c r="AG16" s="253"/>
      <c r="AH16" s="253"/>
      <c r="AI16" s="253"/>
      <c r="AJ16" s="253"/>
      <c r="AK16" s="253"/>
      <c r="AL16" s="253"/>
      <c r="AM16" s="253"/>
      <c r="AN16" s="253"/>
      <c r="AO16" s="253"/>
      <c r="AP16" s="253"/>
      <c r="AQ16" s="253"/>
      <c r="AS16" s="254" t="s">
        <v>800</v>
      </c>
      <c r="AT16" s="254" t="s">
        <v>155</v>
      </c>
      <c r="AU16" s="254" t="s">
        <v>698</v>
      </c>
      <c r="AV16" s="254">
        <v>2020</v>
      </c>
      <c r="AW16" s="254">
        <v>1</v>
      </c>
      <c r="AX16" s="254">
        <v>0.48903058847904091</v>
      </c>
      <c r="AY16" s="254">
        <v>426.1429544712326</v>
      </c>
      <c r="AZ16" s="254">
        <v>0</v>
      </c>
      <c r="BA16" s="254">
        <v>426.1429544712326</v>
      </c>
      <c r="BB16" s="254">
        <v>0</v>
      </c>
      <c r="BC16" s="254">
        <v>0</v>
      </c>
      <c r="BD16" s="254">
        <v>0</v>
      </c>
      <c r="BE16" s="254">
        <v>0</v>
      </c>
      <c r="BF16" s="254">
        <v>0</v>
      </c>
      <c r="BG16" s="254">
        <v>0</v>
      </c>
      <c r="BH16" s="254">
        <v>0</v>
      </c>
      <c r="BI16" s="254">
        <v>0</v>
      </c>
      <c r="BJ16" s="254">
        <v>0</v>
      </c>
      <c r="BK16" s="254">
        <v>0</v>
      </c>
      <c r="BL16" s="90">
        <v>0</v>
      </c>
      <c r="BM16" s="90">
        <v>0</v>
      </c>
      <c r="BN16" s="90">
        <v>426.1429544712326</v>
      </c>
      <c r="BO16" s="90">
        <v>0</v>
      </c>
      <c r="BP16" s="90">
        <v>0</v>
      </c>
      <c r="BQ16" s="90">
        <v>0</v>
      </c>
      <c r="BR16" s="90">
        <v>0</v>
      </c>
      <c r="BS16" s="90">
        <v>0</v>
      </c>
      <c r="BT16" s="90">
        <v>0</v>
      </c>
      <c r="BU16" s="90">
        <v>0</v>
      </c>
      <c r="BV16" s="90">
        <v>0</v>
      </c>
      <c r="BW16" s="90">
        <v>0</v>
      </c>
      <c r="BX16" s="90">
        <v>0</v>
      </c>
      <c r="BY16" s="90">
        <v>0</v>
      </c>
      <c r="CT16" s="254" t="s">
        <v>155</v>
      </c>
      <c r="CU16" s="254" t="s">
        <v>418</v>
      </c>
      <c r="CV16" s="254" t="s">
        <v>304</v>
      </c>
      <c r="CW16" s="254">
        <v>2020</v>
      </c>
      <c r="CX16" s="254">
        <v>6.2859736361561227E-6</v>
      </c>
      <c r="CY16" s="254">
        <v>0</v>
      </c>
      <c r="CZ16" s="254">
        <v>0</v>
      </c>
      <c r="DA16" s="254">
        <v>0</v>
      </c>
      <c r="DB16" s="254">
        <v>14146.13064133252</v>
      </c>
      <c r="DC16" s="254">
        <v>222.22942162783019</v>
      </c>
      <c r="DD16" s="254">
        <v>8585.7228092479418</v>
      </c>
      <c r="DE16" s="254">
        <v>5338.1784104567432</v>
      </c>
      <c r="DF16" s="254">
        <v>0</v>
      </c>
      <c r="DG16" s="254">
        <v>0</v>
      </c>
      <c r="DH16" s="254">
        <v>0</v>
      </c>
      <c r="DI16" s="254">
        <v>0</v>
      </c>
      <c r="DJ16" s="254">
        <v>9.7641035490041199E-5</v>
      </c>
      <c r="DK16" s="254">
        <v>8.8922204265036525E-2</v>
      </c>
      <c r="DL16" s="254">
        <v>0</v>
      </c>
      <c r="DM16" s="254">
        <v>8.8922204265036525E-2</v>
      </c>
      <c r="DN16" s="254">
        <v>0</v>
      </c>
      <c r="DO16" s="90">
        <v>0</v>
      </c>
      <c r="DP16" s="90">
        <v>0</v>
      </c>
      <c r="DQ16" s="90">
        <v>0</v>
      </c>
      <c r="DR16" s="90">
        <v>0</v>
      </c>
      <c r="DS16" s="90">
        <v>0</v>
      </c>
      <c r="DT16" s="90">
        <v>0</v>
      </c>
      <c r="DU16" s="90">
        <v>0</v>
      </c>
      <c r="DV16" s="90">
        <v>0</v>
      </c>
      <c r="ER16" s="254" t="s">
        <v>1271</v>
      </c>
      <c r="ES16" s="254" t="s">
        <v>155</v>
      </c>
      <c r="ET16" s="254" t="s">
        <v>418</v>
      </c>
      <c r="EU16" s="254" t="s">
        <v>304</v>
      </c>
      <c r="EV16" s="254" t="s">
        <v>286</v>
      </c>
      <c r="EW16" s="254" t="s">
        <v>390</v>
      </c>
      <c r="EX16" s="254">
        <v>2021</v>
      </c>
      <c r="EY16" s="254">
        <v>9.7228704241141299E-5</v>
      </c>
      <c r="EZ16" s="254">
        <v>1</v>
      </c>
      <c r="FA16" s="254">
        <v>9.7228704241141299E-5</v>
      </c>
      <c r="FB16" s="254">
        <v>2021</v>
      </c>
      <c r="FC16" s="254" t="s">
        <v>187</v>
      </c>
      <c r="FD16" s="254">
        <v>0.99900697946751249</v>
      </c>
      <c r="FE16" s="254">
        <v>1</v>
      </c>
      <c r="FF16" s="254">
        <v>0</v>
      </c>
      <c r="FG16" s="254" t="s">
        <v>391</v>
      </c>
      <c r="FH16" s="254">
        <v>0</v>
      </c>
      <c r="FI16" s="254">
        <v>0</v>
      </c>
      <c r="FJ16" s="254">
        <v>6.9260030214908869E-2</v>
      </c>
      <c r="FK16" s="90">
        <v>6.7340629934978846E-6</v>
      </c>
      <c r="FL16" s="90">
        <v>0</v>
      </c>
      <c r="FM16" s="90">
        <v>0</v>
      </c>
      <c r="FN16" s="90">
        <v>0</v>
      </c>
      <c r="FO16" s="90">
        <v>0</v>
      </c>
      <c r="GE16" s="254"/>
      <c r="GF16" s="254"/>
      <c r="GG16" s="254"/>
      <c r="GH16" s="254"/>
      <c r="GI16" s="254"/>
      <c r="GJ16" s="254"/>
      <c r="GK16" s="254"/>
      <c r="GL16" s="254"/>
      <c r="GM16" s="254"/>
      <c r="GN16" s="254"/>
      <c r="GO16" s="254"/>
      <c r="GP16" s="254"/>
      <c r="GQ16" s="254"/>
      <c r="GR16" s="254"/>
      <c r="GS16" s="254"/>
      <c r="GT16" s="254"/>
      <c r="GU16" s="254"/>
      <c r="GV16" s="254"/>
      <c r="GW16" s="254"/>
    </row>
    <row r="17" spans="2:205" x14ac:dyDescent="0.25">
      <c r="B17" s="90" t="s">
        <v>800</v>
      </c>
      <c r="C17" s="252" t="s">
        <v>699</v>
      </c>
      <c r="D17" s="252">
        <v>1020.8456802102926</v>
      </c>
      <c r="E17" s="252">
        <v>1020.8456802102926</v>
      </c>
      <c r="F17" s="252">
        <v>903.03635560351063</v>
      </c>
      <c r="G17" s="252">
        <v>459.76690073433286</v>
      </c>
      <c r="H17" s="252">
        <v>0.8769392056318468</v>
      </c>
      <c r="I17" s="252">
        <v>903.03635560351063</v>
      </c>
      <c r="J17" s="253">
        <v>0</v>
      </c>
      <c r="K17" s="253">
        <v>903.03635560351063</v>
      </c>
      <c r="L17" s="137">
        <v>1387.3614364053485</v>
      </c>
      <c r="M17" s="253">
        <v>1453.3838353643725</v>
      </c>
      <c r="N17" s="253">
        <v>1272.2113556975653</v>
      </c>
      <c r="O17" s="253">
        <v>964.35116813608295</v>
      </c>
      <c r="P17" s="253">
        <v>1272.2113556975653</v>
      </c>
      <c r="Q17" s="253">
        <v>0</v>
      </c>
      <c r="R17" s="253">
        <v>0</v>
      </c>
      <c r="S17" s="253">
        <v>0</v>
      </c>
      <c r="T17" s="253">
        <v>0</v>
      </c>
      <c r="U17" s="253">
        <v>0</v>
      </c>
      <c r="V17" s="253">
        <v>0</v>
      </c>
      <c r="W17" s="253">
        <v>735818.11734316498</v>
      </c>
      <c r="X17" s="253">
        <v>702392.34493368375</v>
      </c>
      <c r="Y17" s="253">
        <v>759503.43955698551</v>
      </c>
      <c r="Z17" s="253">
        <v>545845.89311811503</v>
      </c>
      <c r="AA17" s="253">
        <v>709816.29865138838</v>
      </c>
      <c r="AB17" s="253"/>
      <c r="AC17" s="253"/>
      <c r="AD17" s="253"/>
      <c r="AE17" s="253"/>
      <c r="AF17" s="253"/>
      <c r="AG17" s="253"/>
      <c r="AH17" s="253"/>
      <c r="AI17" s="253"/>
      <c r="AJ17" s="253"/>
      <c r="AK17" s="253"/>
      <c r="AL17" s="253"/>
      <c r="AM17" s="253"/>
      <c r="AN17" s="253"/>
      <c r="AO17" s="253"/>
      <c r="AP17" s="253"/>
      <c r="AQ17" s="253"/>
      <c r="AS17" s="90" t="s">
        <v>800</v>
      </c>
      <c r="AT17" s="90" t="s">
        <v>155</v>
      </c>
      <c r="AU17" s="90" t="s">
        <v>698</v>
      </c>
      <c r="AV17" s="90">
        <v>2021</v>
      </c>
      <c r="AW17" s="90">
        <v>1</v>
      </c>
      <c r="AX17" s="90">
        <v>0</v>
      </c>
      <c r="AY17" s="90">
        <v>0</v>
      </c>
      <c r="AZ17" s="90">
        <v>0</v>
      </c>
      <c r="BA17" s="90">
        <v>0</v>
      </c>
      <c r="BB17" s="90">
        <v>0.48903058847904091</v>
      </c>
      <c r="BC17" s="90">
        <v>426.1429544712326</v>
      </c>
      <c r="BD17" s="90">
        <v>0</v>
      </c>
      <c r="BE17" s="90">
        <v>426.1429544712326</v>
      </c>
      <c r="BF17" s="90">
        <v>0</v>
      </c>
      <c r="BG17" s="90">
        <v>0</v>
      </c>
      <c r="BH17" s="90">
        <v>0</v>
      </c>
      <c r="BI17" s="90">
        <v>0</v>
      </c>
      <c r="BJ17" s="90">
        <v>0</v>
      </c>
      <c r="BK17" s="90">
        <v>0</v>
      </c>
      <c r="BL17" s="90">
        <v>0</v>
      </c>
      <c r="BM17" s="90">
        <v>0</v>
      </c>
      <c r="BN17" s="90">
        <v>0</v>
      </c>
      <c r="BO17" s="90">
        <v>426.1429544712326</v>
      </c>
      <c r="BP17" s="90">
        <v>0</v>
      </c>
      <c r="BQ17" s="90">
        <v>0</v>
      </c>
      <c r="BR17" s="90">
        <v>0</v>
      </c>
      <c r="BS17" s="90">
        <v>0</v>
      </c>
      <c r="BT17" s="90">
        <v>0</v>
      </c>
      <c r="BU17" s="90">
        <v>0</v>
      </c>
      <c r="BV17" s="90">
        <v>0</v>
      </c>
      <c r="BW17" s="90">
        <v>0</v>
      </c>
      <c r="BX17" s="90">
        <v>0</v>
      </c>
      <c r="BY17" s="90">
        <v>0</v>
      </c>
      <c r="CT17" s="90" t="s">
        <v>155</v>
      </c>
      <c r="CU17" s="90" t="s">
        <v>418</v>
      </c>
      <c r="CV17" s="90" t="s">
        <v>304</v>
      </c>
      <c r="CW17" s="90">
        <v>2021</v>
      </c>
      <c r="CX17" s="90">
        <v>0</v>
      </c>
      <c r="CY17" s="90">
        <v>6.7340629934978846E-6</v>
      </c>
      <c r="CZ17" s="90">
        <v>0</v>
      </c>
      <c r="DA17" s="90">
        <v>0</v>
      </c>
      <c r="DB17" s="90">
        <v>14146.13064133252</v>
      </c>
      <c r="DC17" s="90">
        <v>222.22942162783019</v>
      </c>
      <c r="DD17" s="90">
        <v>8585.7228092479418</v>
      </c>
      <c r="DE17" s="90">
        <v>5338.1784104567432</v>
      </c>
      <c r="DF17" s="90">
        <v>0</v>
      </c>
      <c r="DG17" s="90">
        <v>0</v>
      </c>
      <c r="DH17" s="90">
        <v>0</v>
      </c>
      <c r="DI17" s="90">
        <v>0</v>
      </c>
      <c r="DJ17" s="90">
        <v>9.7641035490041199E-5</v>
      </c>
      <c r="DK17" s="90">
        <v>0</v>
      </c>
      <c r="DL17" s="90">
        <v>0</v>
      </c>
      <c r="DM17" s="90">
        <v>0</v>
      </c>
      <c r="DN17" s="90">
        <v>9.5260934852983814E-2</v>
      </c>
      <c r="DO17" s="90">
        <v>0</v>
      </c>
      <c r="DP17" s="90">
        <v>9.5260934852983814E-2</v>
      </c>
      <c r="DQ17" s="90">
        <v>0</v>
      </c>
      <c r="DR17" s="90">
        <v>0</v>
      </c>
      <c r="DS17" s="90">
        <v>0</v>
      </c>
      <c r="DT17" s="90">
        <v>0</v>
      </c>
      <c r="DU17" s="90">
        <v>0</v>
      </c>
      <c r="DV17" s="90">
        <v>0</v>
      </c>
      <c r="ER17" s="90" t="s">
        <v>1271</v>
      </c>
      <c r="ES17" s="90" t="s">
        <v>155</v>
      </c>
      <c r="ET17" s="90" t="s">
        <v>418</v>
      </c>
      <c r="EU17" s="90" t="s">
        <v>304</v>
      </c>
      <c r="EV17" s="90" t="s">
        <v>286</v>
      </c>
      <c r="EW17" s="90" t="s">
        <v>390</v>
      </c>
      <c r="EX17" s="90">
        <v>2022</v>
      </c>
      <c r="EY17" s="90">
        <v>9.7228704241141299E-5</v>
      </c>
      <c r="EZ17" s="90">
        <v>1</v>
      </c>
      <c r="FA17" s="90">
        <v>9.7228704241141299E-5</v>
      </c>
      <c r="FB17" s="90">
        <v>2022</v>
      </c>
      <c r="FC17" s="90" t="s">
        <v>187</v>
      </c>
      <c r="FD17" s="90">
        <v>0.99900697946751249</v>
      </c>
      <c r="FE17" s="90">
        <v>1</v>
      </c>
      <c r="FF17" s="90">
        <v>0</v>
      </c>
      <c r="FG17" s="90" t="s">
        <v>391</v>
      </c>
      <c r="FH17" s="90">
        <v>0</v>
      </c>
      <c r="FI17" s="90">
        <v>0</v>
      </c>
      <c r="FJ17" s="90">
        <v>0</v>
      </c>
      <c r="FK17" s="90">
        <v>0</v>
      </c>
      <c r="FL17" s="90">
        <v>6.9260030214908869E-2</v>
      </c>
      <c r="FM17" s="90">
        <v>6.7340629934978846E-6</v>
      </c>
      <c r="FN17" s="90">
        <v>0</v>
      </c>
      <c r="FO17" s="90">
        <v>0</v>
      </c>
      <c r="GV17" s="254"/>
      <c r="GW17" s="254"/>
    </row>
    <row r="18" spans="2:205" x14ac:dyDescent="0.25">
      <c r="B18" s="90" t="s">
        <v>800</v>
      </c>
      <c r="C18" s="252" t="s">
        <v>700</v>
      </c>
      <c r="D18" s="252">
        <v>2819.4050821050614</v>
      </c>
      <c r="E18" s="252">
        <v>2819.4050821050614</v>
      </c>
      <c r="F18" s="252">
        <v>2593.7881146303571</v>
      </c>
      <c r="G18" s="252">
        <v>1320.5883075700551</v>
      </c>
      <c r="H18" s="252">
        <v>2.5151092027722672</v>
      </c>
      <c r="I18" s="252">
        <v>2593.7881146303571</v>
      </c>
      <c r="J18" s="253">
        <v>0</v>
      </c>
      <c r="K18" s="253">
        <v>2593.7881146303571</v>
      </c>
      <c r="L18" s="137">
        <v>1253.5759576517935</v>
      </c>
      <c r="M18" s="253">
        <v>1313.2317112497665</v>
      </c>
      <c r="N18" s="253">
        <v>1274.0931152428618</v>
      </c>
      <c r="O18" s="253">
        <v>965.77864101659225</v>
      </c>
      <c r="P18" s="253">
        <v>1274.0931152428618</v>
      </c>
      <c r="Q18" s="253">
        <v>0</v>
      </c>
      <c r="R18" s="253">
        <v>0</v>
      </c>
      <c r="S18" s="253">
        <v>0</v>
      </c>
      <c r="T18" s="253">
        <v>0</v>
      </c>
      <c r="U18" s="253">
        <v>0</v>
      </c>
      <c r="V18" s="253">
        <v>0</v>
      </c>
      <c r="W18" s="253">
        <v>2249089.9453642913</v>
      </c>
      <c r="X18" s="253">
        <v>2146921.2614595722</v>
      </c>
      <c r="Y18" s="253">
        <v>2178297.0565110203</v>
      </c>
      <c r="Z18" s="253">
        <v>1565515.6255531444</v>
      </c>
      <c r="AA18" s="253">
        <v>2035791.6415990843</v>
      </c>
      <c r="AB18" s="253"/>
      <c r="AC18" s="253"/>
      <c r="AD18" s="253"/>
      <c r="AE18" s="253"/>
      <c r="AF18" s="253"/>
      <c r="AG18" s="253"/>
      <c r="AH18" s="253"/>
      <c r="AI18" s="253"/>
      <c r="AJ18" s="253"/>
      <c r="AK18" s="253"/>
      <c r="AL18" s="253"/>
      <c r="AM18" s="253"/>
      <c r="AN18" s="253"/>
      <c r="AO18" s="253"/>
      <c r="AP18" s="253"/>
      <c r="AQ18" s="253"/>
      <c r="AS18" s="90" t="s">
        <v>800</v>
      </c>
      <c r="AT18" s="90" t="s">
        <v>155</v>
      </c>
      <c r="AU18" s="90" t="s">
        <v>698</v>
      </c>
      <c r="AV18" s="90">
        <v>2022</v>
      </c>
      <c r="AW18" s="90">
        <v>0.93457943925233644</v>
      </c>
      <c r="AX18" s="90">
        <v>0</v>
      </c>
      <c r="AY18" s="90">
        <v>0</v>
      </c>
      <c r="AZ18" s="90">
        <v>0</v>
      </c>
      <c r="BA18" s="90">
        <v>0</v>
      </c>
      <c r="BB18" s="90">
        <v>0</v>
      </c>
      <c r="BC18" s="90">
        <v>0</v>
      </c>
      <c r="BD18" s="90">
        <v>0</v>
      </c>
      <c r="BE18" s="90">
        <v>0</v>
      </c>
      <c r="BF18" s="90">
        <v>0.43433345923363947</v>
      </c>
      <c r="BG18" s="90">
        <v>378.3125952363269</v>
      </c>
      <c r="BH18" s="90">
        <v>0</v>
      </c>
      <c r="BI18" s="90">
        <v>378.3125952363269</v>
      </c>
      <c r="BJ18" s="90">
        <v>0</v>
      </c>
      <c r="BK18" s="90">
        <v>0</v>
      </c>
      <c r="BL18" s="90">
        <v>0</v>
      </c>
      <c r="BM18" s="90">
        <v>0</v>
      </c>
      <c r="BN18" s="90">
        <v>0</v>
      </c>
      <c r="BO18" s="90">
        <v>0</v>
      </c>
      <c r="BP18" s="90">
        <v>353.56317311806254</v>
      </c>
      <c r="BQ18" s="90">
        <v>0</v>
      </c>
      <c r="BR18" s="90">
        <v>0.43433345923363947</v>
      </c>
      <c r="BS18" s="90">
        <v>0.4059191207791023</v>
      </c>
      <c r="BT18" s="90">
        <v>378.3125952363269</v>
      </c>
      <c r="BU18" s="90">
        <v>353.56317311806254</v>
      </c>
      <c r="BV18" s="90">
        <v>0</v>
      </c>
      <c r="BW18" s="90">
        <v>0</v>
      </c>
      <c r="BX18" s="90">
        <v>378.3125952363269</v>
      </c>
      <c r="BY18" s="90">
        <v>353.56317311806254</v>
      </c>
      <c r="CT18" s="90" t="s">
        <v>155</v>
      </c>
      <c r="CU18" s="90" t="s">
        <v>418</v>
      </c>
      <c r="CV18" s="90" t="s">
        <v>304</v>
      </c>
      <c r="CW18" s="90">
        <v>2022</v>
      </c>
      <c r="CX18" s="90">
        <v>0</v>
      </c>
      <c r="CY18" s="90">
        <v>0</v>
      </c>
      <c r="CZ18" s="90">
        <v>6.7340629934978846E-6</v>
      </c>
      <c r="DA18" s="90">
        <v>0</v>
      </c>
      <c r="DB18" s="90">
        <v>14146.13064133252</v>
      </c>
      <c r="DC18" s="90">
        <v>222.22942162783019</v>
      </c>
      <c r="DD18" s="90">
        <v>8585.7228092479418</v>
      </c>
      <c r="DE18" s="90">
        <v>5338.1784104567432</v>
      </c>
      <c r="DF18" s="90">
        <v>0</v>
      </c>
      <c r="DG18" s="90">
        <v>0</v>
      </c>
      <c r="DH18" s="90">
        <v>0</v>
      </c>
      <c r="DI18" s="90">
        <v>0</v>
      </c>
      <c r="DJ18" s="90">
        <v>9.7641035490041199E-5</v>
      </c>
      <c r="DK18" s="90">
        <v>0</v>
      </c>
      <c r="DL18" s="90">
        <v>0</v>
      </c>
      <c r="DM18" s="90">
        <v>0</v>
      </c>
      <c r="DN18" s="90">
        <v>0</v>
      </c>
      <c r="DO18" s="90">
        <v>0</v>
      </c>
      <c r="DP18" s="90">
        <v>0</v>
      </c>
      <c r="DQ18" s="90">
        <v>9.5260934852983814E-2</v>
      </c>
      <c r="DR18" s="90">
        <v>0</v>
      </c>
      <c r="DS18" s="90">
        <v>9.5260934852983814E-2</v>
      </c>
      <c r="DT18" s="90">
        <v>0</v>
      </c>
      <c r="DU18" s="90">
        <v>0</v>
      </c>
      <c r="DV18" s="90">
        <v>0</v>
      </c>
      <c r="ER18" s="90" t="s">
        <v>1271</v>
      </c>
      <c r="ES18" s="90" t="s">
        <v>155</v>
      </c>
      <c r="ET18" s="90" t="s">
        <v>418</v>
      </c>
      <c r="EU18" s="90" t="s">
        <v>304</v>
      </c>
      <c r="EV18" s="90" t="s">
        <v>286</v>
      </c>
      <c r="EW18" s="90" t="s">
        <v>390</v>
      </c>
      <c r="EX18" s="90">
        <v>2023</v>
      </c>
      <c r="EY18" s="90">
        <v>9.7228704241141299E-5</v>
      </c>
      <c r="EZ18" s="90">
        <v>1</v>
      </c>
      <c r="FA18" s="90">
        <v>9.7228704241141299E-5</v>
      </c>
      <c r="FB18" s="90">
        <v>2023</v>
      </c>
      <c r="FC18" s="90" t="s">
        <v>187</v>
      </c>
      <c r="FD18" s="90">
        <v>0.99900697946751249</v>
      </c>
      <c r="FE18" s="90">
        <v>1</v>
      </c>
      <c r="FF18" s="90">
        <v>0</v>
      </c>
      <c r="FG18" s="90" t="s">
        <v>391</v>
      </c>
      <c r="FH18" s="90">
        <v>0</v>
      </c>
      <c r="FI18" s="90">
        <v>0</v>
      </c>
      <c r="FJ18" s="90">
        <v>0</v>
      </c>
      <c r="FK18" s="90">
        <v>0</v>
      </c>
      <c r="FL18" s="90">
        <v>0</v>
      </c>
      <c r="FM18" s="90">
        <v>0</v>
      </c>
      <c r="FN18" s="90">
        <v>6.9260030214908869E-2</v>
      </c>
      <c r="FO18" s="90">
        <v>6.7340629934978846E-6</v>
      </c>
      <c r="GV18" s="254"/>
      <c r="GW18" s="254"/>
    </row>
    <row r="19" spans="2:205" x14ac:dyDescent="0.25">
      <c r="B19" s="90" t="s">
        <v>800</v>
      </c>
      <c r="C19" s="252" t="s">
        <v>701</v>
      </c>
      <c r="D19" s="252">
        <v>4212.6124844863307</v>
      </c>
      <c r="E19" s="252">
        <v>4212.6124844863307</v>
      </c>
      <c r="F19" s="252">
        <v>3895.5289753369616</v>
      </c>
      <c r="G19" s="252">
        <v>1983.3516006515877</v>
      </c>
      <c r="H19" s="252">
        <v>3.6785855926446809</v>
      </c>
      <c r="I19" s="252">
        <v>3895.5289753369616</v>
      </c>
      <c r="J19" s="253">
        <v>0</v>
      </c>
      <c r="K19" s="253">
        <v>3895.5289753369616</v>
      </c>
      <c r="L19" s="137">
        <v>1362.4767395896101</v>
      </c>
      <c r="M19" s="253">
        <v>1427.3149140646378</v>
      </c>
      <c r="N19" s="253">
        <v>1308.3052761004335</v>
      </c>
      <c r="O19" s="253">
        <v>991.71262124031489</v>
      </c>
      <c r="P19" s="253">
        <v>1308.3052761004335</v>
      </c>
      <c r="Q19" s="253">
        <v>0</v>
      </c>
      <c r="R19" s="253">
        <v>0</v>
      </c>
      <c r="S19" s="253">
        <v>0</v>
      </c>
      <c r="T19" s="253">
        <v>0</v>
      </c>
      <c r="U19" s="253">
        <v>0</v>
      </c>
      <c r="V19" s="253">
        <v>0</v>
      </c>
      <c r="W19" s="253">
        <v>3091878.4608060219</v>
      </c>
      <c r="X19" s="253">
        <v>2951424.6947016465</v>
      </c>
      <c r="Y19" s="253">
        <v>3185965.9054761552</v>
      </c>
      <c r="Z19" s="253">
        <v>2289714.9829010298</v>
      </c>
      <c r="AA19" s="253">
        <v>2977538.2294169674</v>
      </c>
      <c r="AB19" s="253"/>
      <c r="AC19" s="253"/>
      <c r="AD19" s="253"/>
      <c r="AE19" s="253"/>
      <c r="AF19" s="253"/>
      <c r="AG19" s="253"/>
      <c r="AH19" s="253"/>
      <c r="AI19" s="253"/>
      <c r="AJ19" s="253"/>
      <c r="AK19" s="253"/>
      <c r="AL19" s="253"/>
      <c r="AM19" s="253"/>
      <c r="AN19" s="253"/>
      <c r="AO19" s="253"/>
      <c r="AP19" s="253"/>
      <c r="AQ19" s="253"/>
      <c r="AS19" s="90" t="s">
        <v>800</v>
      </c>
      <c r="AT19" s="90" t="s">
        <v>155</v>
      </c>
      <c r="AU19" s="90" t="s">
        <v>698</v>
      </c>
      <c r="AV19" s="90">
        <v>2023</v>
      </c>
      <c r="AW19" s="90">
        <v>0.87343872827321156</v>
      </c>
      <c r="AX19" s="90">
        <v>0</v>
      </c>
      <c r="AY19" s="90">
        <v>0</v>
      </c>
      <c r="AZ19" s="90">
        <v>0</v>
      </c>
      <c r="BA19" s="90">
        <v>0</v>
      </c>
      <c r="BB19" s="90">
        <v>0</v>
      </c>
      <c r="BC19" s="90">
        <v>0</v>
      </c>
      <c r="BD19" s="90">
        <v>0</v>
      </c>
      <c r="BE19" s="90">
        <v>0</v>
      </c>
      <c r="BF19" s="90">
        <v>0</v>
      </c>
      <c r="BG19" s="90">
        <v>0</v>
      </c>
      <c r="BH19" s="90">
        <v>0</v>
      </c>
      <c r="BI19" s="90">
        <v>0</v>
      </c>
      <c r="BJ19" s="90">
        <v>0.22825005332198406</v>
      </c>
      <c r="BK19" s="90">
        <v>206.09425674424728</v>
      </c>
      <c r="BL19" s="90">
        <v>0</v>
      </c>
      <c r="BM19" s="90">
        <v>206.09425674424728</v>
      </c>
      <c r="BN19" s="90">
        <v>0</v>
      </c>
      <c r="BO19" s="90">
        <v>0</v>
      </c>
      <c r="BP19" s="90">
        <v>0</v>
      </c>
      <c r="BQ19" s="90">
        <v>180.0107055151081</v>
      </c>
      <c r="BR19" s="90">
        <v>0</v>
      </c>
      <c r="BS19" s="90">
        <v>0</v>
      </c>
      <c r="BT19" s="90">
        <v>0</v>
      </c>
      <c r="BU19" s="90">
        <v>0</v>
      </c>
      <c r="BV19" s="90">
        <v>0</v>
      </c>
      <c r="BW19" s="90">
        <v>0</v>
      </c>
      <c r="BX19" s="90">
        <v>0</v>
      </c>
      <c r="BY19" s="90">
        <v>0</v>
      </c>
      <c r="CT19" s="90" t="s">
        <v>155</v>
      </c>
      <c r="CU19" s="90" t="s">
        <v>418</v>
      </c>
      <c r="CV19" s="90" t="s">
        <v>304</v>
      </c>
      <c r="CW19" s="90">
        <v>2023</v>
      </c>
      <c r="CX19" s="90">
        <v>0</v>
      </c>
      <c r="CY19" s="90">
        <v>0</v>
      </c>
      <c r="CZ19" s="90">
        <v>0</v>
      </c>
      <c r="DA19" s="90">
        <v>6.7340629934978846E-6</v>
      </c>
      <c r="DB19" s="90">
        <v>14664.637556436621</v>
      </c>
      <c r="DC19" s="90">
        <v>233.2300768079389</v>
      </c>
      <c r="DD19" s="90">
        <v>8896.5159934285912</v>
      </c>
      <c r="DE19" s="90">
        <v>5534.8914862000911</v>
      </c>
      <c r="DF19" s="90">
        <v>0</v>
      </c>
      <c r="DG19" s="90">
        <v>0</v>
      </c>
      <c r="DH19" s="90">
        <v>0</v>
      </c>
      <c r="DI19" s="90">
        <v>0</v>
      </c>
      <c r="DJ19" s="90">
        <v>9.7641035490041199E-5</v>
      </c>
      <c r="DK19" s="90">
        <v>0</v>
      </c>
      <c r="DL19" s="90">
        <v>0</v>
      </c>
      <c r="DM19" s="90">
        <v>0</v>
      </c>
      <c r="DN19" s="90">
        <v>0</v>
      </c>
      <c r="DO19" s="90">
        <v>0</v>
      </c>
      <c r="DP19" s="90">
        <v>0</v>
      </c>
      <c r="DQ19" s="90">
        <v>0</v>
      </c>
      <c r="DR19" s="90">
        <v>0</v>
      </c>
      <c r="DS19" s="90">
        <v>0</v>
      </c>
      <c r="DT19" s="90">
        <v>9.8752593081859089E-2</v>
      </c>
      <c r="DU19" s="90">
        <v>0</v>
      </c>
      <c r="DV19" s="90">
        <v>9.8752593081859089E-2</v>
      </c>
      <c r="ER19" s="90" t="s">
        <v>1271</v>
      </c>
      <c r="ES19" s="90" t="s">
        <v>155</v>
      </c>
      <c r="ET19" s="90" t="s">
        <v>418</v>
      </c>
      <c r="EU19" s="90" t="s">
        <v>392</v>
      </c>
      <c r="EV19" s="90" t="s">
        <v>286</v>
      </c>
      <c r="EW19" s="90" t="s">
        <v>390</v>
      </c>
      <c r="EX19" s="90">
        <v>2021</v>
      </c>
      <c r="EY19" s="90">
        <v>9.7228704241141299E-5</v>
      </c>
      <c r="EZ19" s="90">
        <v>1</v>
      </c>
      <c r="FA19" s="90">
        <v>9.7228704241141299E-5</v>
      </c>
      <c r="FB19" s="90">
        <v>2021</v>
      </c>
      <c r="FC19" s="90" t="s">
        <v>187</v>
      </c>
      <c r="FD19" s="90">
        <v>0.99900697946751249</v>
      </c>
      <c r="FE19" s="90">
        <v>1</v>
      </c>
      <c r="FF19" s="90">
        <v>0</v>
      </c>
      <c r="FG19" s="90" t="s">
        <v>391</v>
      </c>
      <c r="FH19" s="90">
        <v>0</v>
      </c>
      <c r="FI19" s="90">
        <v>0</v>
      </c>
      <c r="FJ19" s="90">
        <v>6.9260030214908869E-2</v>
      </c>
      <c r="FK19" s="90">
        <v>6.7340629934978846E-6</v>
      </c>
      <c r="FL19" s="90">
        <v>0</v>
      </c>
      <c r="FM19" s="90">
        <v>0</v>
      </c>
      <c r="FN19" s="90">
        <v>0</v>
      </c>
      <c r="FO19" s="90">
        <v>0</v>
      </c>
      <c r="GV19" s="254"/>
      <c r="GW19" s="254"/>
    </row>
    <row r="20" spans="2:205" x14ac:dyDescent="0.25">
      <c r="B20" s="90" t="s">
        <v>800</v>
      </c>
      <c r="C20" s="252" t="s">
        <v>702</v>
      </c>
      <c r="D20" s="252">
        <v>4680.14411400873</v>
      </c>
      <c r="E20" s="252">
        <v>4680.14411400873</v>
      </c>
      <c r="F20" s="252">
        <v>4507.1734052235597</v>
      </c>
      <c r="G20" s="252">
        <v>2294.7610620942219</v>
      </c>
      <c r="H20" s="252">
        <v>3.9727075676317125</v>
      </c>
      <c r="I20" s="252">
        <v>4507.1734052235597</v>
      </c>
      <c r="J20" s="253">
        <v>0</v>
      </c>
      <c r="K20" s="253">
        <v>4507.1734052235597</v>
      </c>
      <c r="L20" s="137">
        <v>1347.1870228565119</v>
      </c>
      <c r="M20" s="253">
        <v>1411.2975832061693</v>
      </c>
      <c r="N20" s="253">
        <v>1401.6551878109603</v>
      </c>
      <c r="O20" s="253">
        <v>1062.4729192580273</v>
      </c>
      <c r="P20" s="253">
        <v>1401.6551878109603</v>
      </c>
      <c r="Q20" s="253">
        <v>0</v>
      </c>
      <c r="R20" s="253">
        <v>0</v>
      </c>
      <c r="S20" s="253">
        <v>0</v>
      </c>
      <c r="T20" s="253">
        <v>0</v>
      </c>
      <c r="U20" s="253">
        <v>0</v>
      </c>
      <c r="V20" s="253">
        <v>0</v>
      </c>
      <c r="W20" s="253">
        <v>3474012.1709940261</v>
      </c>
      <c r="X20" s="253">
        <v>3316199.3400261011</v>
      </c>
      <c r="Y20" s="253">
        <v>3440700.3844654826</v>
      </c>
      <c r="Z20" s="253">
        <v>2472789.5576165994</v>
      </c>
      <c r="AA20" s="253">
        <v>3215607.8359490489</v>
      </c>
      <c r="AB20" s="253"/>
      <c r="AC20" s="253"/>
      <c r="AD20" s="253"/>
      <c r="AE20" s="253"/>
      <c r="AF20" s="253"/>
      <c r="AG20" s="253"/>
      <c r="AH20" s="253"/>
      <c r="AI20" s="253"/>
      <c r="AJ20" s="253"/>
      <c r="AK20" s="253"/>
      <c r="AL20" s="253"/>
      <c r="AM20" s="253"/>
      <c r="AN20" s="253"/>
      <c r="AO20" s="253"/>
      <c r="AP20" s="253"/>
      <c r="AQ20" s="253"/>
      <c r="AS20" s="90" t="s">
        <v>800</v>
      </c>
      <c r="AT20" s="90" t="s">
        <v>155</v>
      </c>
      <c r="AU20" s="90" t="s">
        <v>699</v>
      </c>
      <c r="AV20" s="90">
        <v>2020</v>
      </c>
      <c r="AW20" s="90">
        <v>1</v>
      </c>
      <c r="AX20" s="90">
        <v>0.90810103063114433</v>
      </c>
      <c r="AY20" s="90">
        <v>1020.8456802102926</v>
      </c>
      <c r="AZ20" s="90">
        <v>0</v>
      </c>
      <c r="BA20" s="90">
        <v>1020.8456802102926</v>
      </c>
      <c r="BB20" s="90">
        <v>0</v>
      </c>
      <c r="BC20" s="90">
        <v>0</v>
      </c>
      <c r="BD20" s="90">
        <v>0</v>
      </c>
      <c r="BE20" s="90">
        <v>0</v>
      </c>
      <c r="BF20" s="90">
        <v>0</v>
      </c>
      <c r="BG20" s="90">
        <v>0</v>
      </c>
      <c r="BH20" s="90">
        <v>0</v>
      </c>
      <c r="BI20" s="90">
        <v>0</v>
      </c>
      <c r="BJ20" s="90">
        <v>0</v>
      </c>
      <c r="BK20" s="90">
        <v>0</v>
      </c>
      <c r="BL20" s="90">
        <v>0</v>
      </c>
      <c r="BM20" s="90">
        <v>0</v>
      </c>
      <c r="BN20" s="90">
        <v>1020.8456802102926</v>
      </c>
      <c r="BO20" s="90">
        <v>0</v>
      </c>
      <c r="BP20" s="90">
        <v>0</v>
      </c>
      <c r="BQ20" s="90">
        <v>0</v>
      </c>
      <c r="BR20" s="90">
        <v>0</v>
      </c>
      <c r="BS20" s="90">
        <v>0</v>
      </c>
      <c r="BT20" s="90">
        <v>0</v>
      </c>
      <c r="BU20" s="90">
        <v>0</v>
      </c>
      <c r="BV20" s="90">
        <v>0</v>
      </c>
      <c r="BW20" s="90">
        <v>0</v>
      </c>
      <c r="BX20" s="90">
        <v>0</v>
      </c>
      <c r="BY20" s="90">
        <v>0</v>
      </c>
      <c r="CT20" s="90" t="s">
        <v>155</v>
      </c>
      <c r="CU20" s="90" t="s">
        <v>418</v>
      </c>
      <c r="CV20" s="90" t="s">
        <v>392</v>
      </c>
      <c r="CW20" s="90">
        <v>2020</v>
      </c>
      <c r="CX20" s="90">
        <v>6.2859736361561227E-6</v>
      </c>
      <c r="CY20" s="90">
        <v>0</v>
      </c>
      <c r="CZ20" s="90">
        <v>0</v>
      </c>
      <c r="DA20" s="90">
        <v>0</v>
      </c>
      <c r="DB20" s="90">
        <v>8807.9522308757732</v>
      </c>
      <c r="DC20" s="90">
        <v>222.22942162783019</v>
      </c>
      <c r="DD20" s="90">
        <v>8585.7228092479418</v>
      </c>
      <c r="DE20" s="90">
        <v>0</v>
      </c>
      <c r="DF20" s="90">
        <v>0</v>
      </c>
      <c r="DG20" s="90">
        <v>0</v>
      </c>
      <c r="DH20" s="90">
        <v>0</v>
      </c>
      <c r="DI20" s="90">
        <v>0</v>
      </c>
      <c r="DJ20" s="90">
        <v>9.7641035490041199E-5</v>
      </c>
      <c r="DK20" s="90">
        <v>5.5366555511807615E-2</v>
      </c>
      <c r="DL20" s="90">
        <v>0</v>
      </c>
      <c r="DM20" s="90">
        <v>5.5366555511807615E-2</v>
      </c>
      <c r="DN20" s="90">
        <v>0</v>
      </c>
      <c r="DO20" s="90">
        <v>0</v>
      </c>
      <c r="DP20" s="90">
        <v>0</v>
      </c>
      <c r="DQ20" s="90">
        <v>0</v>
      </c>
      <c r="DR20" s="90">
        <v>0</v>
      </c>
      <c r="DS20" s="90">
        <v>0</v>
      </c>
      <c r="DT20" s="90">
        <v>0</v>
      </c>
      <c r="DU20" s="90">
        <v>0</v>
      </c>
      <c r="DV20" s="90">
        <v>0</v>
      </c>
      <c r="ER20" s="90" t="s">
        <v>1271</v>
      </c>
      <c r="ES20" s="90" t="s">
        <v>155</v>
      </c>
      <c r="ET20" s="90" t="s">
        <v>418</v>
      </c>
      <c r="EU20" s="90" t="s">
        <v>392</v>
      </c>
      <c r="EV20" s="90" t="s">
        <v>286</v>
      </c>
      <c r="EW20" s="90" t="s">
        <v>390</v>
      </c>
      <c r="EX20" s="90">
        <v>2022</v>
      </c>
      <c r="EY20" s="90">
        <v>9.7228704241141299E-5</v>
      </c>
      <c r="EZ20" s="90">
        <v>1</v>
      </c>
      <c r="FA20" s="90">
        <v>9.7228704241141299E-5</v>
      </c>
      <c r="FB20" s="90">
        <v>2022</v>
      </c>
      <c r="FC20" s="90" t="s">
        <v>187</v>
      </c>
      <c r="FD20" s="90">
        <v>0.99900697946751249</v>
      </c>
      <c r="FE20" s="90">
        <v>1</v>
      </c>
      <c r="FF20" s="90">
        <v>0</v>
      </c>
      <c r="FG20" s="90" t="s">
        <v>391</v>
      </c>
      <c r="FH20" s="90">
        <v>0</v>
      </c>
      <c r="FI20" s="90">
        <v>0</v>
      </c>
      <c r="FJ20" s="90">
        <v>0</v>
      </c>
      <c r="FK20" s="90">
        <v>0</v>
      </c>
      <c r="FL20" s="90">
        <v>6.9260030214908869E-2</v>
      </c>
      <c r="FM20" s="90">
        <v>6.7340629934978846E-6</v>
      </c>
      <c r="FN20" s="90">
        <v>0</v>
      </c>
      <c r="FO20" s="90">
        <v>0</v>
      </c>
      <c r="GV20" s="254"/>
      <c r="GW20" s="254"/>
    </row>
    <row r="21" spans="2:205" x14ac:dyDescent="0.25">
      <c r="B21" s="90" t="s">
        <v>800</v>
      </c>
      <c r="C21" s="252" t="s">
        <v>703</v>
      </c>
      <c r="D21" s="252">
        <v>165.72644273518185</v>
      </c>
      <c r="E21" s="252">
        <v>165.72644273518185</v>
      </c>
      <c r="F21" s="252">
        <v>164.85929374172116</v>
      </c>
      <c r="G21" s="252">
        <v>83.935486741420391</v>
      </c>
      <c r="H21" s="252">
        <v>0.48064594931576682</v>
      </c>
      <c r="I21" s="252">
        <v>164.85929374172116</v>
      </c>
      <c r="J21" s="253">
        <v>0</v>
      </c>
      <c r="K21" s="253">
        <v>164.85929374172116</v>
      </c>
      <c r="L21" s="137">
        <v>428.80096493064491</v>
      </c>
      <c r="M21" s="253">
        <v>449.20694396233677</v>
      </c>
      <c r="N21" s="253">
        <v>423.75190903502198</v>
      </c>
      <c r="O21" s="253">
        <v>321.20871618524353</v>
      </c>
      <c r="P21" s="253">
        <v>423.75190903502198</v>
      </c>
      <c r="Q21" s="253">
        <v>0</v>
      </c>
      <c r="R21" s="253">
        <v>0</v>
      </c>
      <c r="S21" s="253">
        <v>0</v>
      </c>
      <c r="T21" s="253">
        <v>0</v>
      </c>
      <c r="U21" s="253">
        <v>0</v>
      </c>
      <c r="V21" s="253">
        <v>0</v>
      </c>
      <c r="W21" s="253">
        <v>386488.03591658606</v>
      </c>
      <c r="X21" s="253">
        <v>368931.16850187647</v>
      </c>
      <c r="Y21" s="253">
        <v>416279.99908093084</v>
      </c>
      <c r="Z21" s="253">
        <v>299175.37703065289</v>
      </c>
      <c r="AA21" s="253">
        <v>389046.72811301949</v>
      </c>
      <c r="AB21" s="253"/>
      <c r="AC21" s="253"/>
      <c r="AD21" s="253"/>
      <c r="AE21" s="253"/>
      <c r="AF21" s="253"/>
      <c r="AG21" s="253"/>
      <c r="AH21" s="253"/>
      <c r="AI21" s="253"/>
      <c r="AJ21" s="253"/>
      <c r="AK21" s="253"/>
      <c r="AL21" s="253"/>
      <c r="AM21" s="253"/>
      <c r="AN21" s="253"/>
      <c r="AO21" s="253"/>
      <c r="AP21" s="253"/>
      <c r="AQ21" s="253"/>
      <c r="AS21" s="90" t="s">
        <v>800</v>
      </c>
      <c r="AT21" s="90" t="s">
        <v>155</v>
      </c>
      <c r="AU21" s="90" t="s">
        <v>699</v>
      </c>
      <c r="AV21" s="90">
        <v>2021</v>
      </c>
      <c r="AW21" s="90">
        <v>1</v>
      </c>
      <c r="AX21" s="90">
        <v>0</v>
      </c>
      <c r="AY21" s="90">
        <v>0</v>
      </c>
      <c r="AZ21" s="90">
        <v>0</v>
      </c>
      <c r="BA21" s="90">
        <v>0</v>
      </c>
      <c r="BB21" s="90">
        <v>0.90810103063114433</v>
      </c>
      <c r="BC21" s="90">
        <v>1020.8456802102926</v>
      </c>
      <c r="BD21" s="90">
        <v>0</v>
      </c>
      <c r="BE21" s="90">
        <v>1020.8456802102926</v>
      </c>
      <c r="BF21" s="90">
        <v>0</v>
      </c>
      <c r="BG21" s="90">
        <v>0</v>
      </c>
      <c r="BH21" s="90">
        <v>0</v>
      </c>
      <c r="BI21" s="90">
        <v>0</v>
      </c>
      <c r="BJ21" s="90">
        <v>0</v>
      </c>
      <c r="BK21" s="90">
        <v>0</v>
      </c>
      <c r="BL21" s="90">
        <v>0</v>
      </c>
      <c r="BM21" s="90">
        <v>0</v>
      </c>
      <c r="BN21" s="90">
        <v>0</v>
      </c>
      <c r="BO21" s="90">
        <v>1020.8456802102926</v>
      </c>
      <c r="BP21" s="90">
        <v>0</v>
      </c>
      <c r="BQ21" s="90">
        <v>0</v>
      </c>
      <c r="BR21" s="90">
        <v>0</v>
      </c>
      <c r="BS21" s="90">
        <v>0</v>
      </c>
      <c r="BT21" s="90">
        <v>0</v>
      </c>
      <c r="BU21" s="90">
        <v>0</v>
      </c>
      <c r="BV21" s="90">
        <v>0</v>
      </c>
      <c r="BW21" s="90">
        <v>0</v>
      </c>
      <c r="BX21" s="90">
        <v>0</v>
      </c>
      <c r="BY21" s="90">
        <v>0</v>
      </c>
      <c r="CT21" s="90" t="s">
        <v>155</v>
      </c>
      <c r="CU21" s="90" t="s">
        <v>418</v>
      </c>
      <c r="CV21" s="90" t="s">
        <v>392</v>
      </c>
      <c r="CW21" s="90">
        <v>2021</v>
      </c>
      <c r="CX21" s="90">
        <v>0</v>
      </c>
      <c r="CY21" s="90">
        <v>6.7340629934978846E-6</v>
      </c>
      <c r="CZ21" s="90">
        <v>0</v>
      </c>
      <c r="DA21" s="90">
        <v>0</v>
      </c>
      <c r="DB21" s="90">
        <v>8807.9522308757732</v>
      </c>
      <c r="DC21" s="90">
        <v>222.22942162783019</v>
      </c>
      <c r="DD21" s="90">
        <v>8585.7228092479418</v>
      </c>
      <c r="DE21" s="90">
        <v>0</v>
      </c>
      <c r="DF21" s="90">
        <v>0</v>
      </c>
      <c r="DG21" s="90">
        <v>0</v>
      </c>
      <c r="DH21" s="90">
        <v>0</v>
      </c>
      <c r="DI21" s="90">
        <v>0</v>
      </c>
      <c r="DJ21" s="90">
        <v>9.7641035490041199E-5</v>
      </c>
      <c r="DK21" s="90">
        <v>0</v>
      </c>
      <c r="DL21" s="90">
        <v>0</v>
      </c>
      <c r="DM21" s="90">
        <v>0</v>
      </c>
      <c r="DN21" s="90">
        <v>5.931330516643768E-2</v>
      </c>
      <c r="DO21" s="90">
        <v>0</v>
      </c>
      <c r="DP21" s="90">
        <v>5.931330516643768E-2</v>
      </c>
      <c r="DQ21" s="90">
        <v>0</v>
      </c>
      <c r="DR21" s="90">
        <v>0</v>
      </c>
      <c r="DS21" s="90">
        <v>0</v>
      </c>
      <c r="DT21" s="90">
        <v>0</v>
      </c>
      <c r="DU21" s="90">
        <v>0</v>
      </c>
      <c r="DV21" s="90">
        <v>0</v>
      </c>
      <c r="ER21" s="90" t="s">
        <v>1271</v>
      </c>
      <c r="ES21" s="90" t="s">
        <v>155</v>
      </c>
      <c r="ET21" s="90" t="s">
        <v>418</v>
      </c>
      <c r="EU21" s="90" t="s">
        <v>392</v>
      </c>
      <c r="EV21" s="90" t="s">
        <v>286</v>
      </c>
      <c r="EW21" s="90" t="s">
        <v>390</v>
      </c>
      <c r="EX21" s="90">
        <v>2023</v>
      </c>
      <c r="EY21" s="90">
        <v>9.7228704241141299E-5</v>
      </c>
      <c r="EZ21" s="90">
        <v>1</v>
      </c>
      <c r="FA21" s="90">
        <v>9.7228704241141299E-5</v>
      </c>
      <c r="FB21" s="90">
        <v>2023</v>
      </c>
      <c r="FC21" s="90" t="s">
        <v>187</v>
      </c>
      <c r="FD21" s="90">
        <v>0.99900697946751249</v>
      </c>
      <c r="FE21" s="90">
        <v>1</v>
      </c>
      <c r="FF21" s="90">
        <v>0</v>
      </c>
      <c r="FG21" s="90" t="s">
        <v>391</v>
      </c>
      <c r="FH21" s="90">
        <v>0</v>
      </c>
      <c r="FI21" s="90">
        <v>0</v>
      </c>
      <c r="FJ21" s="90">
        <v>0</v>
      </c>
      <c r="FK21" s="90">
        <v>0</v>
      </c>
      <c r="FL21" s="90">
        <v>0</v>
      </c>
      <c r="FM21" s="90">
        <v>0</v>
      </c>
      <c r="FN21" s="90">
        <v>6.9260030214908869E-2</v>
      </c>
      <c r="FO21" s="90">
        <v>6.7340629934978846E-6</v>
      </c>
      <c r="GV21" s="254"/>
      <c r="GW21" s="254"/>
    </row>
    <row r="22" spans="2:205" x14ac:dyDescent="0.25">
      <c r="B22" s="90" t="s">
        <v>800</v>
      </c>
      <c r="C22" s="252" t="s">
        <v>704</v>
      </c>
      <c r="D22" s="252">
        <v>473.53102396798198</v>
      </c>
      <c r="E22" s="252">
        <v>473.53102396798198</v>
      </c>
      <c r="F22" s="252">
        <v>465.63544770507195</v>
      </c>
      <c r="G22" s="252">
        <v>237.07119610476474</v>
      </c>
      <c r="H22" s="252">
        <v>1.3471687033336004</v>
      </c>
      <c r="I22" s="252">
        <v>465.63544770507195</v>
      </c>
      <c r="J22" s="253">
        <v>0</v>
      </c>
      <c r="K22" s="253">
        <v>465.63544770507195</v>
      </c>
      <c r="L22" s="137">
        <v>432.10449469161813</v>
      </c>
      <c r="M22" s="253">
        <v>452.6676836284787</v>
      </c>
      <c r="N22" s="253">
        <v>427.0193636999382</v>
      </c>
      <c r="O22" s="253">
        <v>323.6859143311562</v>
      </c>
      <c r="P22" s="253">
        <v>427.0193636999382</v>
      </c>
      <c r="Q22" s="253">
        <v>0</v>
      </c>
      <c r="R22" s="253">
        <v>0</v>
      </c>
      <c r="S22" s="253">
        <v>0</v>
      </c>
      <c r="T22" s="253">
        <v>0</v>
      </c>
      <c r="U22" s="253">
        <v>0</v>
      </c>
      <c r="V22" s="253">
        <v>0</v>
      </c>
      <c r="W22" s="253">
        <v>1095871.5537220433</v>
      </c>
      <c r="X22" s="253">
        <v>1046089.7499292805</v>
      </c>
      <c r="Y22" s="253">
        <v>1166761.9115149253</v>
      </c>
      <c r="Z22" s="253">
        <v>838537.6082280128</v>
      </c>
      <c r="AA22" s="253">
        <v>1090431.693004603</v>
      </c>
      <c r="AB22" s="253"/>
      <c r="AC22" s="253"/>
      <c r="AD22" s="253"/>
      <c r="AE22" s="253"/>
      <c r="AF22" s="253"/>
      <c r="AG22" s="253"/>
      <c r="AH22" s="253"/>
      <c r="AI22" s="253"/>
      <c r="AJ22" s="253"/>
      <c r="AK22" s="253"/>
      <c r="AL22" s="253"/>
      <c r="AM22" s="253"/>
      <c r="AN22" s="253"/>
      <c r="AO22" s="253"/>
      <c r="AP22" s="253"/>
      <c r="AQ22" s="253"/>
      <c r="AS22" s="90" t="s">
        <v>800</v>
      </c>
      <c r="AT22" s="90" t="s">
        <v>155</v>
      </c>
      <c r="AU22" s="90" t="s">
        <v>699</v>
      </c>
      <c r="AV22" s="90">
        <v>2022</v>
      </c>
      <c r="AW22" s="90">
        <v>0.93457943925233644</v>
      </c>
      <c r="AX22" s="90">
        <v>0</v>
      </c>
      <c r="AY22" s="90">
        <v>0</v>
      </c>
      <c r="AZ22" s="90">
        <v>0</v>
      </c>
      <c r="BA22" s="90">
        <v>0</v>
      </c>
      <c r="BB22" s="90">
        <v>0</v>
      </c>
      <c r="BC22" s="90">
        <v>0</v>
      </c>
      <c r="BD22" s="90">
        <v>0</v>
      </c>
      <c r="BE22" s="90">
        <v>0</v>
      </c>
      <c r="BF22" s="90">
        <v>0.93832495002607608</v>
      </c>
      <c r="BG22" s="90">
        <v>966.2489004957564</v>
      </c>
      <c r="BH22" s="90">
        <v>0</v>
      </c>
      <c r="BI22" s="90">
        <v>966.2489004957564</v>
      </c>
      <c r="BJ22" s="90">
        <v>0</v>
      </c>
      <c r="BK22" s="90">
        <v>0</v>
      </c>
      <c r="BL22" s="90">
        <v>0</v>
      </c>
      <c r="BM22" s="90">
        <v>0</v>
      </c>
      <c r="BN22" s="90">
        <v>0</v>
      </c>
      <c r="BO22" s="90">
        <v>0</v>
      </c>
      <c r="BP22" s="90">
        <v>903.03635560351063</v>
      </c>
      <c r="BQ22" s="90">
        <v>0</v>
      </c>
      <c r="BR22" s="90">
        <v>0.93832495002607608</v>
      </c>
      <c r="BS22" s="90">
        <v>0.8769392056318468</v>
      </c>
      <c r="BT22" s="90">
        <v>966.2489004957564</v>
      </c>
      <c r="BU22" s="90">
        <v>903.03635560351063</v>
      </c>
      <c r="BV22" s="90">
        <v>0</v>
      </c>
      <c r="BW22" s="90">
        <v>0</v>
      </c>
      <c r="BX22" s="90">
        <v>966.2489004957564</v>
      </c>
      <c r="BY22" s="90">
        <v>903.03635560351063</v>
      </c>
      <c r="CT22" s="90" t="s">
        <v>155</v>
      </c>
      <c r="CU22" s="90" t="s">
        <v>418</v>
      </c>
      <c r="CV22" s="90" t="s">
        <v>392</v>
      </c>
      <c r="CW22" s="90">
        <v>2022</v>
      </c>
      <c r="CX22" s="90">
        <v>0</v>
      </c>
      <c r="CY22" s="90">
        <v>0</v>
      </c>
      <c r="CZ22" s="90">
        <v>6.7340629934978846E-6</v>
      </c>
      <c r="DA22" s="90">
        <v>0</v>
      </c>
      <c r="DB22" s="90">
        <v>8807.9522308757732</v>
      </c>
      <c r="DC22" s="90">
        <v>222.22942162783019</v>
      </c>
      <c r="DD22" s="90">
        <v>8585.7228092479418</v>
      </c>
      <c r="DE22" s="90">
        <v>0</v>
      </c>
      <c r="DF22" s="90">
        <v>0</v>
      </c>
      <c r="DG22" s="90">
        <v>0</v>
      </c>
      <c r="DH22" s="90">
        <v>0</v>
      </c>
      <c r="DI22" s="90">
        <v>0</v>
      </c>
      <c r="DJ22" s="90">
        <v>9.7641035490041199E-5</v>
      </c>
      <c r="DK22" s="90">
        <v>0</v>
      </c>
      <c r="DL22" s="90">
        <v>0</v>
      </c>
      <c r="DM22" s="90">
        <v>0</v>
      </c>
      <c r="DN22" s="90">
        <v>0</v>
      </c>
      <c r="DO22" s="90">
        <v>0</v>
      </c>
      <c r="DP22" s="90">
        <v>0</v>
      </c>
      <c r="DQ22" s="90">
        <v>5.931330516643768E-2</v>
      </c>
      <c r="DR22" s="90">
        <v>0</v>
      </c>
      <c r="DS22" s="90">
        <v>5.931330516643768E-2</v>
      </c>
      <c r="DT22" s="90">
        <v>0</v>
      </c>
      <c r="DU22" s="90">
        <v>0</v>
      </c>
      <c r="DV22" s="90">
        <v>0</v>
      </c>
      <c r="ER22" s="90" t="s">
        <v>1271</v>
      </c>
      <c r="ES22" s="90" t="s">
        <v>155</v>
      </c>
      <c r="ET22" s="90" t="s">
        <v>418</v>
      </c>
      <c r="EU22" s="90" t="s">
        <v>393</v>
      </c>
      <c r="EV22" s="90" t="s">
        <v>286</v>
      </c>
      <c r="EW22" s="90" t="s">
        <v>390</v>
      </c>
      <c r="EX22" s="90">
        <v>2021</v>
      </c>
      <c r="EY22" s="90">
        <v>8.7505833710069996E-4</v>
      </c>
      <c r="EZ22" s="90">
        <v>1</v>
      </c>
      <c r="FA22" s="90">
        <v>8.7505833710069996E-4</v>
      </c>
      <c r="FB22" s="90">
        <v>2021</v>
      </c>
      <c r="FC22" s="90" t="s">
        <v>187</v>
      </c>
      <c r="FD22" s="90">
        <v>0.99900697946751249</v>
      </c>
      <c r="FE22" s="90">
        <v>1</v>
      </c>
      <c r="FF22" s="90">
        <v>0</v>
      </c>
      <c r="FG22" s="90" t="s">
        <v>391</v>
      </c>
      <c r="FH22" s="90">
        <v>0</v>
      </c>
      <c r="FI22" s="90">
        <v>0</v>
      </c>
      <c r="FJ22" s="90">
        <v>6.9260030214908869E-2</v>
      </c>
      <c r="FK22" s="90">
        <v>6.0606566867402393E-5</v>
      </c>
      <c r="FL22" s="90">
        <v>0</v>
      </c>
      <c r="FM22" s="90">
        <v>0</v>
      </c>
      <c r="FN22" s="90">
        <v>0</v>
      </c>
      <c r="FO22" s="90">
        <v>0</v>
      </c>
      <c r="GV22" s="254"/>
      <c r="GW22" s="254"/>
    </row>
    <row r="23" spans="2:205" x14ac:dyDescent="0.25">
      <c r="B23" s="90" t="s">
        <v>800</v>
      </c>
      <c r="C23" s="252" t="s">
        <v>705</v>
      </c>
      <c r="D23" s="252">
        <v>921.73528721291655</v>
      </c>
      <c r="E23" s="252">
        <v>921.73528721291655</v>
      </c>
      <c r="F23" s="252">
        <v>874.75656629123614</v>
      </c>
      <c r="G23" s="252">
        <v>445.36943130350789</v>
      </c>
      <c r="H23" s="252">
        <v>2.3479821955523938</v>
      </c>
      <c r="I23" s="252">
        <v>874.75656629123614</v>
      </c>
      <c r="J23" s="253">
        <v>0</v>
      </c>
      <c r="K23" s="253">
        <v>874.75656629123614</v>
      </c>
      <c r="L23" s="137">
        <v>450.75991848996188</v>
      </c>
      <c r="M23" s="253">
        <v>472.21089037973138</v>
      </c>
      <c r="N23" s="253">
        <v>460.27345739368468</v>
      </c>
      <c r="O23" s="253">
        <v>348.89327688788569</v>
      </c>
      <c r="P23" s="253">
        <v>460.27345739368468</v>
      </c>
      <c r="Q23" s="253">
        <v>0</v>
      </c>
      <c r="R23" s="253">
        <v>0</v>
      </c>
      <c r="S23" s="253">
        <v>0</v>
      </c>
      <c r="T23" s="253">
        <v>0</v>
      </c>
      <c r="U23" s="253">
        <v>0</v>
      </c>
      <c r="V23" s="253">
        <v>0</v>
      </c>
      <c r="W23" s="253">
        <v>2044847.4884384444</v>
      </c>
      <c r="X23" s="253">
        <v>1951956.860782472</v>
      </c>
      <c r="Y23" s="253">
        <v>2033550.9486723342</v>
      </c>
      <c r="Z23" s="253">
        <v>1461488.3566909202</v>
      </c>
      <c r="AA23" s="253">
        <v>1900514.9053012468</v>
      </c>
      <c r="AB23" s="253"/>
      <c r="AC23" s="253"/>
      <c r="AD23" s="253"/>
      <c r="AE23" s="253"/>
      <c r="AF23" s="253"/>
      <c r="AG23" s="253"/>
      <c r="AH23" s="253"/>
      <c r="AI23" s="253"/>
      <c r="AJ23" s="253"/>
      <c r="AK23" s="253"/>
      <c r="AL23" s="253"/>
      <c r="AM23" s="253"/>
      <c r="AN23" s="253"/>
      <c r="AO23" s="253"/>
      <c r="AP23" s="253"/>
      <c r="AQ23" s="253"/>
      <c r="AS23" s="90" t="s">
        <v>800</v>
      </c>
      <c r="AT23" s="90" t="s">
        <v>155</v>
      </c>
      <c r="AU23" s="90" t="s">
        <v>699</v>
      </c>
      <c r="AV23" s="90">
        <v>2023</v>
      </c>
      <c r="AW23" s="90">
        <v>0.87343872827321156</v>
      </c>
      <c r="AX23" s="90">
        <v>0</v>
      </c>
      <c r="AY23" s="90">
        <v>0</v>
      </c>
      <c r="AZ23" s="90">
        <v>0</v>
      </c>
      <c r="BA23" s="90">
        <v>0</v>
      </c>
      <c r="BB23" s="90">
        <v>0</v>
      </c>
      <c r="BC23" s="90">
        <v>0</v>
      </c>
      <c r="BD23" s="90">
        <v>0</v>
      </c>
      <c r="BE23" s="90">
        <v>0</v>
      </c>
      <c r="BF23" s="90">
        <v>0</v>
      </c>
      <c r="BG23" s="90">
        <v>0</v>
      </c>
      <c r="BH23" s="90">
        <v>0</v>
      </c>
      <c r="BI23" s="90">
        <v>0</v>
      </c>
      <c r="BJ23" s="90">
        <v>0.49310665647241947</v>
      </c>
      <c r="BK23" s="90">
        <v>526.38712465073775</v>
      </c>
      <c r="BL23" s="90">
        <v>0</v>
      </c>
      <c r="BM23" s="90">
        <v>526.38712465073775</v>
      </c>
      <c r="BN23" s="90">
        <v>0</v>
      </c>
      <c r="BO23" s="90">
        <v>0</v>
      </c>
      <c r="BP23" s="90">
        <v>0</v>
      </c>
      <c r="BQ23" s="90">
        <v>459.76690073433286</v>
      </c>
      <c r="BR23" s="90">
        <v>0</v>
      </c>
      <c r="BS23" s="90">
        <v>0</v>
      </c>
      <c r="BT23" s="90">
        <v>0</v>
      </c>
      <c r="BU23" s="90">
        <v>0</v>
      </c>
      <c r="BV23" s="90">
        <v>0</v>
      </c>
      <c r="BW23" s="90">
        <v>0</v>
      </c>
      <c r="BX23" s="90">
        <v>0</v>
      </c>
      <c r="BY23" s="90">
        <v>0</v>
      </c>
      <c r="CT23" s="90" t="s">
        <v>155</v>
      </c>
      <c r="CU23" s="90" t="s">
        <v>418</v>
      </c>
      <c r="CV23" s="90" t="s">
        <v>392</v>
      </c>
      <c r="CW23" s="90">
        <v>2023</v>
      </c>
      <c r="CX23" s="90">
        <v>0</v>
      </c>
      <c r="CY23" s="90">
        <v>0</v>
      </c>
      <c r="CZ23" s="90">
        <v>0</v>
      </c>
      <c r="DA23" s="90">
        <v>6.7340629934978846E-6</v>
      </c>
      <c r="DB23" s="90">
        <v>9129.7460702365297</v>
      </c>
      <c r="DC23" s="90">
        <v>233.2300768079389</v>
      </c>
      <c r="DD23" s="90">
        <v>8896.5159934285912</v>
      </c>
      <c r="DE23" s="90">
        <v>0</v>
      </c>
      <c r="DF23" s="90">
        <v>0</v>
      </c>
      <c r="DG23" s="90">
        <v>0</v>
      </c>
      <c r="DH23" s="90">
        <v>0</v>
      </c>
      <c r="DI23" s="90">
        <v>0</v>
      </c>
      <c r="DJ23" s="90">
        <v>9.7641035490041199E-5</v>
      </c>
      <c r="DK23" s="90">
        <v>0</v>
      </c>
      <c r="DL23" s="90">
        <v>0</v>
      </c>
      <c r="DM23" s="90">
        <v>0</v>
      </c>
      <c r="DN23" s="90">
        <v>0</v>
      </c>
      <c r="DO23" s="90">
        <v>0</v>
      </c>
      <c r="DP23" s="90">
        <v>0</v>
      </c>
      <c r="DQ23" s="90">
        <v>0</v>
      </c>
      <c r="DR23" s="90">
        <v>0</v>
      </c>
      <c r="DS23" s="90">
        <v>0</v>
      </c>
      <c r="DT23" s="90">
        <v>6.1480285151612551E-2</v>
      </c>
      <c r="DU23" s="90">
        <v>0</v>
      </c>
      <c r="DV23" s="90">
        <v>6.1480285151612551E-2</v>
      </c>
      <c r="ER23" s="90" t="s">
        <v>1271</v>
      </c>
      <c r="ES23" s="90" t="s">
        <v>155</v>
      </c>
      <c r="ET23" s="90" t="s">
        <v>418</v>
      </c>
      <c r="EU23" s="90" t="s">
        <v>393</v>
      </c>
      <c r="EV23" s="90" t="s">
        <v>286</v>
      </c>
      <c r="EW23" s="90" t="s">
        <v>390</v>
      </c>
      <c r="EX23" s="90">
        <v>2022</v>
      </c>
      <c r="EY23" s="90">
        <v>8.7505833710069996E-4</v>
      </c>
      <c r="EZ23" s="90">
        <v>1</v>
      </c>
      <c r="FA23" s="90">
        <v>8.7505833710069996E-4</v>
      </c>
      <c r="FB23" s="90">
        <v>2022</v>
      </c>
      <c r="FC23" s="90" t="s">
        <v>187</v>
      </c>
      <c r="FD23" s="90">
        <v>0.99900697946751249</v>
      </c>
      <c r="FE23" s="90">
        <v>1</v>
      </c>
      <c r="FF23" s="90">
        <v>0</v>
      </c>
      <c r="FG23" s="90" t="s">
        <v>391</v>
      </c>
      <c r="FH23" s="90">
        <v>0</v>
      </c>
      <c r="FI23" s="90">
        <v>0</v>
      </c>
      <c r="FJ23" s="90">
        <v>0</v>
      </c>
      <c r="FK23" s="90">
        <v>0</v>
      </c>
      <c r="FL23" s="90">
        <v>6.9260030214908869E-2</v>
      </c>
      <c r="FM23" s="90">
        <v>6.0606566867402393E-5</v>
      </c>
      <c r="FN23" s="90">
        <v>0</v>
      </c>
      <c r="FO23" s="90">
        <v>0</v>
      </c>
      <c r="GV23" s="254"/>
      <c r="GW23" s="254"/>
    </row>
    <row r="24" spans="2:205" x14ac:dyDescent="0.25">
      <c r="B24" s="90" t="s">
        <v>800</v>
      </c>
      <c r="C24" s="252" t="s">
        <v>707</v>
      </c>
      <c r="D24" s="252">
        <v>1029.6600758849377</v>
      </c>
      <c r="E24" s="252">
        <v>1029.6600758849377</v>
      </c>
      <c r="F24" s="252">
        <v>910.23994878084068</v>
      </c>
      <c r="G24" s="252">
        <v>463.43521799050541</v>
      </c>
      <c r="H24" s="252">
        <v>2.6764149871263605</v>
      </c>
      <c r="I24" s="252">
        <v>910.23994878084068</v>
      </c>
      <c r="J24" s="253">
        <v>0</v>
      </c>
      <c r="K24" s="253">
        <v>910.23994878084068</v>
      </c>
      <c r="L24" s="137">
        <v>421.9765138985623</v>
      </c>
      <c r="M24" s="253">
        <v>442.05772779199015</v>
      </c>
      <c r="N24" s="253">
        <v>420.17088768361896</v>
      </c>
      <c r="O24" s="253">
        <v>318.4949686276658</v>
      </c>
      <c r="P24" s="253">
        <v>420.17088768361896</v>
      </c>
      <c r="Q24" s="253">
        <v>0</v>
      </c>
      <c r="R24" s="253">
        <v>0</v>
      </c>
      <c r="S24" s="253">
        <v>0</v>
      </c>
      <c r="T24" s="253">
        <v>0</v>
      </c>
      <c r="U24" s="253">
        <v>0</v>
      </c>
      <c r="V24" s="253">
        <v>0</v>
      </c>
      <c r="W24" s="253">
        <v>2440088.5878033834</v>
      </c>
      <c r="X24" s="253">
        <v>2329243.4701411743</v>
      </c>
      <c r="Y24" s="253">
        <v>2318001.4935467667</v>
      </c>
      <c r="Z24" s="253">
        <v>1665919.5068717347</v>
      </c>
      <c r="AA24" s="253">
        <v>2166356.5360250156</v>
      </c>
      <c r="AB24" s="253"/>
      <c r="AC24" s="253"/>
      <c r="AD24" s="253"/>
      <c r="AE24" s="253"/>
      <c r="AF24" s="253"/>
      <c r="AG24" s="253"/>
      <c r="AH24" s="253"/>
      <c r="AI24" s="253"/>
      <c r="AJ24" s="253"/>
      <c r="AK24" s="253"/>
      <c r="AL24" s="253"/>
      <c r="AM24" s="253"/>
      <c r="AN24" s="253"/>
      <c r="AO24" s="253"/>
      <c r="AP24" s="253"/>
      <c r="AQ24" s="253"/>
      <c r="AS24" s="90" t="s">
        <v>800</v>
      </c>
      <c r="AT24" s="90" t="s">
        <v>155</v>
      </c>
      <c r="AU24" s="90" t="s">
        <v>700</v>
      </c>
      <c r="AV24" s="90">
        <v>2020</v>
      </c>
      <c r="AW24" s="90">
        <v>1</v>
      </c>
      <c r="AX24" s="90">
        <v>2.7756871558721596</v>
      </c>
      <c r="AY24" s="90">
        <v>2819.4050821050614</v>
      </c>
      <c r="AZ24" s="90">
        <v>0</v>
      </c>
      <c r="BA24" s="90">
        <v>2819.4050821050614</v>
      </c>
      <c r="BB24" s="90">
        <v>0</v>
      </c>
      <c r="BC24" s="90">
        <v>0</v>
      </c>
      <c r="BD24" s="90">
        <v>0</v>
      </c>
      <c r="BE24" s="90">
        <v>0</v>
      </c>
      <c r="BF24" s="90">
        <v>0</v>
      </c>
      <c r="BG24" s="90">
        <v>0</v>
      </c>
      <c r="BH24" s="90">
        <v>0</v>
      </c>
      <c r="BI24" s="90">
        <v>0</v>
      </c>
      <c r="BJ24" s="90">
        <v>0</v>
      </c>
      <c r="BK24" s="90">
        <v>0</v>
      </c>
      <c r="BL24" s="90">
        <v>0</v>
      </c>
      <c r="BM24" s="90">
        <v>0</v>
      </c>
      <c r="BN24" s="90">
        <v>2819.4050821050614</v>
      </c>
      <c r="BO24" s="90">
        <v>0</v>
      </c>
      <c r="BP24" s="90">
        <v>0</v>
      </c>
      <c r="BQ24" s="90">
        <v>0</v>
      </c>
      <c r="BR24" s="90">
        <v>0</v>
      </c>
      <c r="BS24" s="90">
        <v>0</v>
      </c>
      <c r="BT24" s="90">
        <v>0</v>
      </c>
      <c r="BU24" s="90">
        <v>0</v>
      </c>
      <c r="BV24" s="90">
        <v>0</v>
      </c>
      <c r="BW24" s="90">
        <v>0</v>
      </c>
      <c r="BX24" s="90">
        <v>0</v>
      </c>
      <c r="BY24" s="90">
        <v>0</v>
      </c>
      <c r="CT24" s="90" t="s">
        <v>155</v>
      </c>
      <c r="CU24" s="90" t="s">
        <v>418</v>
      </c>
      <c r="CV24" s="90" t="s">
        <v>393</v>
      </c>
      <c r="CW24" s="90">
        <v>2020</v>
      </c>
      <c r="CX24" s="90">
        <v>5.6573762656255777E-5</v>
      </c>
      <c r="CY24" s="90">
        <v>0</v>
      </c>
      <c r="CZ24" s="90">
        <v>0</v>
      </c>
      <c r="DA24" s="90">
        <v>0</v>
      </c>
      <c r="DB24" s="90">
        <v>5.240558331301572</v>
      </c>
      <c r="DC24" s="90">
        <v>0.6964182168121561</v>
      </c>
      <c r="DD24" s="90">
        <v>2.9419641522809949</v>
      </c>
      <c r="DE24" s="90">
        <v>1.602175962208308</v>
      </c>
      <c r="DF24" s="90">
        <v>0</v>
      </c>
      <c r="DG24" s="90">
        <v>0</v>
      </c>
      <c r="DH24" s="90">
        <v>0</v>
      </c>
      <c r="DI24" s="90">
        <v>0</v>
      </c>
      <c r="DJ24" s="90">
        <v>8.7876931833629998E-4</v>
      </c>
      <c r="DK24" s="90">
        <v>2.9647810322131895E-4</v>
      </c>
      <c r="DL24" s="90">
        <v>0</v>
      </c>
      <c r="DM24" s="90">
        <v>2.9647810322131895E-4</v>
      </c>
      <c r="DN24" s="90">
        <v>0</v>
      </c>
      <c r="DO24" s="90">
        <v>0</v>
      </c>
      <c r="DP24" s="90">
        <v>0</v>
      </c>
      <c r="DQ24" s="90">
        <v>0</v>
      </c>
      <c r="DR24" s="90">
        <v>0</v>
      </c>
      <c r="DS24" s="90">
        <v>0</v>
      </c>
      <c r="DT24" s="90">
        <v>0</v>
      </c>
      <c r="DU24" s="90">
        <v>0</v>
      </c>
      <c r="DV24" s="90">
        <v>0</v>
      </c>
      <c r="ER24" s="90" t="s">
        <v>1271</v>
      </c>
      <c r="ES24" s="90" t="s">
        <v>155</v>
      </c>
      <c r="ET24" s="90" t="s">
        <v>418</v>
      </c>
      <c r="EU24" s="90" t="s">
        <v>393</v>
      </c>
      <c r="EV24" s="90" t="s">
        <v>286</v>
      </c>
      <c r="EW24" s="90" t="s">
        <v>390</v>
      </c>
      <c r="EX24" s="90">
        <v>2023</v>
      </c>
      <c r="EY24" s="90">
        <v>8.7505833710069996E-4</v>
      </c>
      <c r="EZ24" s="90">
        <v>1</v>
      </c>
      <c r="FA24" s="90">
        <v>8.7505833710069996E-4</v>
      </c>
      <c r="FB24" s="90">
        <v>2023</v>
      </c>
      <c r="FC24" s="90" t="s">
        <v>187</v>
      </c>
      <c r="FD24" s="90">
        <v>0.99900697946751249</v>
      </c>
      <c r="FE24" s="90">
        <v>1</v>
      </c>
      <c r="FF24" s="90">
        <v>0</v>
      </c>
      <c r="FG24" s="90" t="s">
        <v>391</v>
      </c>
      <c r="FH24" s="90">
        <v>0</v>
      </c>
      <c r="FI24" s="90">
        <v>0</v>
      </c>
      <c r="FJ24" s="90">
        <v>0</v>
      </c>
      <c r="FK24" s="90">
        <v>0</v>
      </c>
      <c r="FL24" s="90">
        <v>0</v>
      </c>
      <c r="FM24" s="90">
        <v>0</v>
      </c>
      <c r="FN24" s="90">
        <v>6.9260030214908869E-2</v>
      </c>
      <c r="FO24" s="90">
        <v>6.0606566867402393E-5</v>
      </c>
      <c r="GV24" s="254"/>
      <c r="GW24" s="254"/>
    </row>
    <row r="25" spans="2:205" x14ac:dyDescent="0.25">
      <c r="B25" s="90" t="s">
        <v>800</v>
      </c>
      <c r="C25" s="252" t="s">
        <v>708</v>
      </c>
      <c r="D25" s="252">
        <v>1538.3920948124992</v>
      </c>
      <c r="E25" s="252">
        <v>1538.3920948124992</v>
      </c>
      <c r="F25" s="252">
        <v>1414.1373148467819</v>
      </c>
      <c r="G25" s="252">
        <v>719.98762864362743</v>
      </c>
      <c r="H25" s="252">
        <v>3.6337210833899891</v>
      </c>
      <c r="I25" s="252">
        <v>1414.1373148467819</v>
      </c>
      <c r="J25" s="253">
        <v>0</v>
      </c>
      <c r="K25" s="253">
        <v>1414.1373148467819</v>
      </c>
      <c r="L25" s="137">
        <v>488.82212145652863</v>
      </c>
      <c r="M25" s="253">
        <v>512.08441509964666</v>
      </c>
      <c r="N25" s="253">
        <v>480.79895245713993</v>
      </c>
      <c r="O25" s="253">
        <v>364.4520860231666</v>
      </c>
      <c r="P25" s="253">
        <v>480.79895245713993</v>
      </c>
      <c r="Q25" s="253">
        <v>0</v>
      </c>
      <c r="R25" s="253">
        <v>0</v>
      </c>
      <c r="S25" s="253">
        <v>0</v>
      </c>
      <c r="T25" s="253">
        <v>0</v>
      </c>
      <c r="U25" s="253">
        <v>0</v>
      </c>
      <c r="V25" s="253">
        <v>0</v>
      </c>
      <c r="W25" s="253">
        <v>3147140.9072662229</v>
      </c>
      <c r="X25" s="253">
        <v>3004176.7518215585</v>
      </c>
      <c r="Y25" s="253">
        <v>3147109.4501208221</v>
      </c>
      <c r="Z25" s="253">
        <v>2261789.3205903922</v>
      </c>
      <c r="AA25" s="253">
        <v>2941223.7851596465</v>
      </c>
      <c r="AB25" s="253"/>
      <c r="AC25" s="253"/>
      <c r="AD25" s="253"/>
      <c r="AE25" s="253"/>
      <c r="AF25" s="253"/>
      <c r="AG25" s="253"/>
      <c r="AH25" s="253"/>
      <c r="AI25" s="253"/>
      <c r="AJ25" s="253"/>
      <c r="AK25" s="253"/>
      <c r="AL25" s="253"/>
      <c r="AM25" s="253"/>
      <c r="AN25" s="253"/>
      <c r="AO25" s="253"/>
      <c r="AP25" s="253"/>
      <c r="AQ25" s="253"/>
      <c r="AS25" s="90" t="s">
        <v>800</v>
      </c>
      <c r="AT25" s="90" t="s">
        <v>155</v>
      </c>
      <c r="AU25" s="90" t="s">
        <v>700</v>
      </c>
      <c r="AV25" s="90">
        <v>2021</v>
      </c>
      <c r="AW25" s="90">
        <v>1</v>
      </c>
      <c r="AX25" s="90">
        <v>0</v>
      </c>
      <c r="AY25" s="90">
        <v>0</v>
      </c>
      <c r="AZ25" s="90">
        <v>0</v>
      </c>
      <c r="BA25" s="90">
        <v>0</v>
      </c>
      <c r="BB25" s="90">
        <v>2.7756871558721596</v>
      </c>
      <c r="BC25" s="90">
        <v>2819.4050821050614</v>
      </c>
      <c r="BD25" s="90">
        <v>0</v>
      </c>
      <c r="BE25" s="90">
        <v>2819.4050821050614</v>
      </c>
      <c r="BF25" s="90">
        <v>0</v>
      </c>
      <c r="BG25" s="90">
        <v>0</v>
      </c>
      <c r="BH25" s="90">
        <v>0</v>
      </c>
      <c r="BI25" s="90">
        <v>0</v>
      </c>
      <c r="BJ25" s="90">
        <v>0</v>
      </c>
      <c r="BK25" s="90">
        <v>0</v>
      </c>
      <c r="BL25" s="90">
        <v>0</v>
      </c>
      <c r="BM25" s="90">
        <v>0</v>
      </c>
      <c r="BN25" s="90">
        <v>0</v>
      </c>
      <c r="BO25" s="90">
        <v>2819.4050821050614</v>
      </c>
      <c r="BP25" s="90">
        <v>0</v>
      </c>
      <c r="BQ25" s="90">
        <v>0</v>
      </c>
      <c r="BR25" s="90">
        <v>0</v>
      </c>
      <c r="BS25" s="90">
        <v>0</v>
      </c>
      <c r="BT25" s="90">
        <v>0</v>
      </c>
      <c r="BU25" s="90">
        <v>0</v>
      </c>
      <c r="BV25" s="90">
        <v>0</v>
      </c>
      <c r="BW25" s="90">
        <v>0</v>
      </c>
      <c r="BX25" s="90">
        <v>0</v>
      </c>
      <c r="BY25" s="90">
        <v>0</v>
      </c>
      <c r="CT25" s="90" t="s">
        <v>155</v>
      </c>
      <c r="CU25" s="90" t="s">
        <v>418</v>
      </c>
      <c r="CV25" s="90" t="s">
        <v>393</v>
      </c>
      <c r="CW25" s="90">
        <v>2021</v>
      </c>
      <c r="CX25" s="90">
        <v>0</v>
      </c>
      <c r="CY25" s="90">
        <v>6.0606566867402393E-5</v>
      </c>
      <c r="CZ25" s="90">
        <v>0</v>
      </c>
      <c r="DA25" s="90">
        <v>0</v>
      </c>
      <c r="DB25" s="90">
        <v>5.240558331301572</v>
      </c>
      <c r="DC25" s="90">
        <v>0.6964182168121561</v>
      </c>
      <c r="DD25" s="90">
        <v>2.9419641522809949</v>
      </c>
      <c r="DE25" s="90">
        <v>1.602175962208308</v>
      </c>
      <c r="DF25" s="90">
        <v>0</v>
      </c>
      <c r="DG25" s="90">
        <v>0</v>
      </c>
      <c r="DH25" s="90">
        <v>0</v>
      </c>
      <c r="DI25" s="90">
        <v>0</v>
      </c>
      <c r="DJ25" s="90">
        <v>8.7876931833629998E-4</v>
      </c>
      <c r="DK25" s="90">
        <v>0</v>
      </c>
      <c r="DL25" s="90">
        <v>0</v>
      </c>
      <c r="DM25" s="90">
        <v>0</v>
      </c>
      <c r="DN25" s="90">
        <v>3.1761224892855143E-4</v>
      </c>
      <c r="DO25" s="90">
        <v>0</v>
      </c>
      <c r="DP25" s="90">
        <v>3.1761224892855143E-4</v>
      </c>
      <c r="DQ25" s="90">
        <v>0</v>
      </c>
      <c r="DR25" s="90">
        <v>0</v>
      </c>
      <c r="DS25" s="90">
        <v>0</v>
      </c>
      <c r="DT25" s="90">
        <v>0</v>
      </c>
      <c r="DU25" s="90">
        <v>0</v>
      </c>
      <c r="DV25" s="90">
        <v>0</v>
      </c>
      <c r="ER25" s="90" t="s">
        <v>1271</v>
      </c>
      <c r="ES25" s="90" t="s">
        <v>155</v>
      </c>
      <c r="ET25" s="90" t="s">
        <v>418</v>
      </c>
      <c r="EU25" s="90" t="s">
        <v>394</v>
      </c>
      <c r="EV25" s="90" t="s">
        <v>286</v>
      </c>
      <c r="EW25" s="90" t="s">
        <v>390</v>
      </c>
      <c r="EX25" s="90">
        <v>2021</v>
      </c>
      <c r="EY25" s="90">
        <v>0.15026696225441599</v>
      </c>
      <c r="EZ25" s="90">
        <v>1</v>
      </c>
      <c r="FA25" s="90">
        <v>0.15026696225441599</v>
      </c>
      <c r="FB25" s="90">
        <v>2021</v>
      </c>
      <c r="FC25" s="90" t="s">
        <v>187</v>
      </c>
      <c r="FD25" s="90">
        <v>0.99900697946751249</v>
      </c>
      <c r="FE25" s="90">
        <v>1</v>
      </c>
      <c r="FF25" s="90">
        <v>0</v>
      </c>
      <c r="FG25" s="90" t="s">
        <v>391</v>
      </c>
      <c r="FH25" s="90">
        <v>0</v>
      </c>
      <c r="FI25" s="90">
        <v>0</v>
      </c>
      <c r="FJ25" s="90">
        <v>6.9260030214908869E-2</v>
      </c>
      <c r="FK25" s="90">
        <v>1.0407494346043423E-2</v>
      </c>
      <c r="FL25" s="90">
        <v>0</v>
      </c>
      <c r="FM25" s="90">
        <v>0</v>
      </c>
      <c r="FN25" s="90">
        <v>0</v>
      </c>
      <c r="FO25" s="90">
        <v>0</v>
      </c>
      <c r="GV25" s="254"/>
      <c r="GW25" s="254"/>
    </row>
    <row r="26" spans="2:205" x14ac:dyDescent="0.25">
      <c r="B26" s="90" t="s">
        <v>800</v>
      </c>
      <c r="C26" s="252" t="s">
        <v>709</v>
      </c>
      <c r="D26" s="252">
        <v>203.62450568682144</v>
      </c>
      <c r="E26" s="252">
        <v>203.62450568682144</v>
      </c>
      <c r="F26" s="252">
        <v>186.12609717309905</v>
      </c>
      <c r="G26" s="252">
        <v>94.763030046043639</v>
      </c>
      <c r="H26" s="252">
        <v>1.2145200133628264</v>
      </c>
      <c r="I26" s="252">
        <v>186.12609717309905</v>
      </c>
      <c r="J26" s="253">
        <v>0</v>
      </c>
      <c r="K26" s="253">
        <v>186.12609717309905</v>
      </c>
      <c r="L26" s="137">
        <v>191.45841947229488</v>
      </c>
      <c r="M26" s="253">
        <v>200.56963146274464</v>
      </c>
      <c r="N26" s="253">
        <v>189.33291199483165</v>
      </c>
      <c r="O26" s="253">
        <v>143.51630952825437</v>
      </c>
      <c r="P26" s="253">
        <v>189.33291199483165</v>
      </c>
      <c r="Q26" s="253">
        <v>0</v>
      </c>
      <c r="R26" s="253">
        <v>0</v>
      </c>
      <c r="S26" s="253">
        <v>0</v>
      </c>
      <c r="T26" s="253">
        <v>0</v>
      </c>
      <c r="U26" s="253">
        <v>0</v>
      </c>
      <c r="V26" s="253">
        <v>0</v>
      </c>
      <c r="W26" s="253">
        <v>1063544.2737282549</v>
      </c>
      <c r="X26" s="253">
        <v>1015230.9908623641</v>
      </c>
      <c r="Y26" s="253">
        <v>1051876.9392859307</v>
      </c>
      <c r="Z26" s="253">
        <v>755971.17467932019</v>
      </c>
      <c r="AA26" s="253">
        <v>983062.56008030905</v>
      </c>
      <c r="AB26" s="253"/>
      <c r="AC26" s="253"/>
      <c r="AD26" s="253"/>
      <c r="AE26" s="253"/>
      <c r="AF26" s="253"/>
      <c r="AG26" s="253"/>
      <c r="AH26" s="253"/>
      <c r="AI26" s="253"/>
      <c r="AJ26" s="253"/>
      <c r="AK26" s="253"/>
      <c r="AL26" s="253"/>
      <c r="AM26" s="253"/>
      <c r="AN26" s="253"/>
      <c r="AO26" s="253"/>
      <c r="AP26" s="253"/>
      <c r="AQ26" s="253"/>
      <c r="AS26" s="90" t="s">
        <v>800</v>
      </c>
      <c r="AT26" s="90" t="s">
        <v>155</v>
      </c>
      <c r="AU26" s="90" t="s">
        <v>700</v>
      </c>
      <c r="AV26" s="90">
        <v>2022</v>
      </c>
      <c r="AW26" s="90">
        <v>0.93457943925233644</v>
      </c>
      <c r="AX26" s="90">
        <v>0</v>
      </c>
      <c r="AY26" s="90">
        <v>0</v>
      </c>
      <c r="AZ26" s="90">
        <v>0</v>
      </c>
      <c r="BA26" s="90">
        <v>0</v>
      </c>
      <c r="BB26" s="90">
        <v>0</v>
      </c>
      <c r="BC26" s="90">
        <v>0</v>
      </c>
      <c r="BD26" s="90">
        <v>0</v>
      </c>
      <c r="BE26" s="90">
        <v>0</v>
      </c>
      <c r="BF26" s="90">
        <v>2.6911668469663259</v>
      </c>
      <c r="BG26" s="90">
        <v>2775.353282654482</v>
      </c>
      <c r="BH26" s="90">
        <v>0</v>
      </c>
      <c r="BI26" s="90">
        <v>2775.353282654482</v>
      </c>
      <c r="BJ26" s="90">
        <v>0</v>
      </c>
      <c r="BK26" s="90">
        <v>0</v>
      </c>
      <c r="BL26" s="90">
        <v>0</v>
      </c>
      <c r="BM26" s="90">
        <v>0</v>
      </c>
      <c r="BN26" s="90">
        <v>0</v>
      </c>
      <c r="BO26" s="90">
        <v>0</v>
      </c>
      <c r="BP26" s="90">
        <v>2593.7881146303571</v>
      </c>
      <c r="BQ26" s="90">
        <v>0</v>
      </c>
      <c r="BR26" s="90">
        <v>2.6911668469663259</v>
      </c>
      <c r="BS26" s="90">
        <v>2.5151092027722672</v>
      </c>
      <c r="BT26" s="90">
        <v>2775.353282654482</v>
      </c>
      <c r="BU26" s="90">
        <v>2593.7881146303571</v>
      </c>
      <c r="BV26" s="90">
        <v>0</v>
      </c>
      <c r="BW26" s="90">
        <v>0</v>
      </c>
      <c r="BX26" s="90">
        <v>2775.353282654482</v>
      </c>
      <c r="BY26" s="90">
        <v>2593.7881146303571</v>
      </c>
      <c r="CT26" s="90" t="s">
        <v>155</v>
      </c>
      <c r="CU26" s="90" t="s">
        <v>418</v>
      </c>
      <c r="CV26" s="90" t="s">
        <v>393</v>
      </c>
      <c r="CW26" s="90">
        <v>2022</v>
      </c>
      <c r="CX26" s="90">
        <v>0</v>
      </c>
      <c r="CY26" s="90">
        <v>0</v>
      </c>
      <c r="CZ26" s="90">
        <v>6.0606566867402393E-5</v>
      </c>
      <c r="DA26" s="90">
        <v>0</v>
      </c>
      <c r="DB26" s="90">
        <v>5.240558331301572</v>
      </c>
      <c r="DC26" s="90">
        <v>0.6964182168121561</v>
      </c>
      <c r="DD26" s="90">
        <v>2.9419641522809949</v>
      </c>
      <c r="DE26" s="90">
        <v>1.602175962208308</v>
      </c>
      <c r="DF26" s="90">
        <v>0</v>
      </c>
      <c r="DG26" s="90">
        <v>0</v>
      </c>
      <c r="DH26" s="90">
        <v>0</v>
      </c>
      <c r="DI26" s="90">
        <v>0</v>
      </c>
      <c r="DJ26" s="90">
        <v>8.7876931833629998E-4</v>
      </c>
      <c r="DK26" s="90">
        <v>0</v>
      </c>
      <c r="DL26" s="90">
        <v>0</v>
      </c>
      <c r="DM26" s="90">
        <v>0</v>
      </c>
      <c r="DN26" s="90">
        <v>0</v>
      </c>
      <c r="DO26" s="90">
        <v>0</v>
      </c>
      <c r="DP26" s="90">
        <v>0</v>
      </c>
      <c r="DQ26" s="90">
        <v>3.1761224892855143E-4</v>
      </c>
      <c r="DR26" s="90">
        <v>0</v>
      </c>
      <c r="DS26" s="90">
        <v>3.1761224892855143E-4</v>
      </c>
      <c r="DT26" s="90">
        <v>0</v>
      </c>
      <c r="DU26" s="90">
        <v>0</v>
      </c>
      <c r="DV26" s="90">
        <v>0</v>
      </c>
      <c r="ER26" s="90" t="s">
        <v>1271</v>
      </c>
      <c r="ES26" s="90" t="s">
        <v>155</v>
      </c>
      <c r="ET26" s="90" t="s">
        <v>418</v>
      </c>
      <c r="EU26" s="90" t="s">
        <v>394</v>
      </c>
      <c r="EV26" s="90" t="s">
        <v>286</v>
      </c>
      <c r="EW26" s="90" t="s">
        <v>390</v>
      </c>
      <c r="EX26" s="90">
        <v>2022</v>
      </c>
      <c r="EY26" s="90">
        <v>0.15026696225441599</v>
      </c>
      <c r="EZ26" s="90">
        <v>1</v>
      </c>
      <c r="FA26" s="90">
        <v>0.15026696225441599</v>
      </c>
      <c r="FB26" s="90">
        <v>2022</v>
      </c>
      <c r="FC26" s="90" t="s">
        <v>187</v>
      </c>
      <c r="FD26" s="90">
        <v>0.99900697946751249</v>
      </c>
      <c r="FE26" s="90">
        <v>1</v>
      </c>
      <c r="FF26" s="90">
        <v>0</v>
      </c>
      <c r="FG26" s="90" t="s">
        <v>391</v>
      </c>
      <c r="FH26" s="90">
        <v>0</v>
      </c>
      <c r="FI26" s="90">
        <v>0</v>
      </c>
      <c r="FJ26" s="90">
        <v>0</v>
      </c>
      <c r="FK26" s="90">
        <v>0</v>
      </c>
      <c r="FL26" s="90">
        <v>6.9260030214908869E-2</v>
      </c>
      <c r="FM26" s="90">
        <v>1.0407494346043423E-2</v>
      </c>
      <c r="FN26" s="90">
        <v>0</v>
      </c>
      <c r="FO26" s="90">
        <v>0</v>
      </c>
      <c r="GV26" s="254"/>
      <c r="GW26" s="254"/>
    </row>
    <row r="27" spans="2:205" x14ac:dyDescent="0.25">
      <c r="B27" s="90" t="s">
        <v>800</v>
      </c>
      <c r="C27" s="252" t="s">
        <v>710</v>
      </c>
      <c r="D27" s="252">
        <v>308.17347213393566</v>
      </c>
      <c r="E27" s="252">
        <v>308.17347213393566</v>
      </c>
      <c r="F27" s="252">
        <v>312.62896543001801</v>
      </c>
      <c r="G27" s="252">
        <v>159.17031955097553</v>
      </c>
      <c r="H27" s="252">
        <v>1.9624163164504662</v>
      </c>
      <c r="I27" s="252">
        <v>312.62896543001801</v>
      </c>
      <c r="J27" s="253">
        <v>0</v>
      </c>
      <c r="K27" s="253">
        <v>312.62896543001801</v>
      </c>
      <c r="L27" s="137">
        <v>193.89715681728674</v>
      </c>
      <c r="M27" s="253">
        <v>203.12442457065617</v>
      </c>
      <c r="N27" s="253">
        <v>196.816537249795</v>
      </c>
      <c r="O27" s="253">
        <v>149.18938957609544</v>
      </c>
      <c r="P27" s="253">
        <v>196.816537249795</v>
      </c>
      <c r="Q27" s="253">
        <v>0</v>
      </c>
      <c r="R27" s="253">
        <v>0</v>
      </c>
      <c r="S27" s="253">
        <v>0</v>
      </c>
      <c r="T27" s="253">
        <v>0</v>
      </c>
      <c r="U27" s="253">
        <v>0</v>
      </c>
      <c r="V27" s="253">
        <v>0</v>
      </c>
      <c r="W27" s="253">
        <v>1589365.6059347678</v>
      </c>
      <c r="X27" s="253">
        <v>1517166.0069207409</v>
      </c>
      <c r="Y27" s="253">
        <v>1699618.3231572821</v>
      </c>
      <c r="Z27" s="253">
        <v>1221495.0364212175</v>
      </c>
      <c r="AA27" s="253">
        <v>1588428.3393993289</v>
      </c>
      <c r="AB27" s="253"/>
      <c r="AC27" s="253"/>
      <c r="AD27" s="253"/>
      <c r="AE27" s="253"/>
      <c r="AF27" s="253"/>
      <c r="AG27" s="253"/>
      <c r="AH27" s="253"/>
      <c r="AI27" s="253"/>
      <c r="AJ27" s="253"/>
      <c r="AK27" s="253"/>
      <c r="AL27" s="253"/>
      <c r="AM27" s="253"/>
      <c r="AN27" s="253"/>
      <c r="AO27" s="253"/>
      <c r="AP27" s="253"/>
      <c r="AQ27" s="253"/>
      <c r="AS27" s="90" t="s">
        <v>800</v>
      </c>
      <c r="AT27" s="90" t="s">
        <v>155</v>
      </c>
      <c r="AU27" s="90" t="s">
        <v>700</v>
      </c>
      <c r="AV27" s="90">
        <v>2023</v>
      </c>
      <c r="AW27" s="90">
        <v>0.87343872827321156</v>
      </c>
      <c r="AX27" s="90">
        <v>0</v>
      </c>
      <c r="AY27" s="90">
        <v>0</v>
      </c>
      <c r="AZ27" s="90">
        <v>0</v>
      </c>
      <c r="BA27" s="90">
        <v>0</v>
      </c>
      <c r="BB27" s="90">
        <v>0</v>
      </c>
      <c r="BC27" s="90">
        <v>0</v>
      </c>
      <c r="BD27" s="90">
        <v>0</v>
      </c>
      <c r="BE27" s="90">
        <v>0</v>
      </c>
      <c r="BF27" s="90">
        <v>0</v>
      </c>
      <c r="BG27" s="90">
        <v>0</v>
      </c>
      <c r="BH27" s="90">
        <v>0</v>
      </c>
      <c r="BI27" s="90">
        <v>0</v>
      </c>
      <c r="BJ27" s="90">
        <v>1.4142566345274201</v>
      </c>
      <c r="BK27" s="90">
        <v>1511.9415533369563</v>
      </c>
      <c r="BL27" s="90">
        <v>0</v>
      </c>
      <c r="BM27" s="90">
        <v>1511.9415533369563</v>
      </c>
      <c r="BN27" s="90">
        <v>0</v>
      </c>
      <c r="BO27" s="90">
        <v>0</v>
      </c>
      <c r="BP27" s="90">
        <v>0</v>
      </c>
      <c r="BQ27" s="90">
        <v>1320.5883075700551</v>
      </c>
      <c r="BR27" s="90">
        <v>0</v>
      </c>
      <c r="BS27" s="90">
        <v>0</v>
      </c>
      <c r="BT27" s="90">
        <v>0</v>
      </c>
      <c r="BU27" s="90">
        <v>0</v>
      </c>
      <c r="BV27" s="90">
        <v>0</v>
      </c>
      <c r="BW27" s="90">
        <v>0</v>
      </c>
      <c r="BX27" s="90">
        <v>0</v>
      </c>
      <c r="BY27" s="90">
        <v>0</v>
      </c>
      <c r="CT27" s="90" t="s">
        <v>155</v>
      </c>
      <c r="CU27" s="90" t="s">
        <v>418</v>
      </c>
      <c r="CV27" s="90" t="s">
        <v>393</v>
      </c>
      <c r="CW27" s="90">
        <v>2023</v>
      </c>
      <c r="CX27" s="90">
        <v>0</v>
      </c>
      <c r="CY27" s="90">
        <v>0</v>
      </c>
      <c r="CZ27" s="90">
        <v>0</v>
      </c>
      <c r="DA27" s="90">
        <v>6.0606566867402393E-5</v>
      </c>
      <c r="DB27" s="90">
        <v>5.475034607007804</v>
      </c>
      <c r="DC27" s="90">
        <v>0.7189601678581975</v>
      </c>
      <c r="DD27" s="90">
        <v>3.0714971986151611</v>
      </c>
      <c r="DE27" s="90">
        <v>1.6845772405344459</v>
      </c>
      <c r="DF27" s="90">
        <v>0</v>
      </c>
      <c r="DG27" s="90">
        <v>0</v>
      </c>
      <c r="DH27" s="90">
        <v>0</v>
      </c>
      <c r="DI27" s="90">
        <v>0</v>
      </c>
      <c r="DJ27" s="90">
        <v>8.7876931833629998E-4</v>
      </c>
      <c r="DK27" s="90">
        <v>0</v>
      </c>
      <c r="DL27" s="90">
        <v>0</v>
      </c>
      <c r="DM27" s="90">
        <v>0</v>
      </c>
      <c r="DN27" s="90">
        <v>0</v>
      </c>
      <c r="DO27" s="90">
        <v>0</v>
      </c>
      <c r="DP27" s="90">
        <v>0</v>
      </c>
      <c r="DQ27" s="90">
        <v>0</v>
      </c>
      <c r="DR27" s="90">
        <v>0</v>
      </c>
      <c r="DS27" s="90">
        <v>0</v>
      </c>
      <c r="DT27" s="90">
        <v>3.3182305101096067E-4</v>
      </c>
      <c r="DU27" s="90">
        <v>0</v>
      </c>
      <c r="DV27" s="90">
        <v>3.3182305101096067E-4</v>
      </c>
      <c r="ER27" s="90" t="s">
        <v>1271</v>
      </c>
      <c r="ES27" s="90" t="s">
        <v>155</v>
      </c>
      <c r="ET27" s="90" t="s">
        <v>418</v>
      </c>
      <c r="EU27" s="90" t="s">
        <v>394</v>
      </c>
      <c r="EV27" s="90" t="s">
        <v>286</v>
      </c>
      <c r="EW27" s="90" t="s">
        <v>390</v>
      </c>
      <c r="EX27" s="90">
        <v>2023</v>
      </c>
      <c r="EY27" s="90">
        <v>0.15026696225441599</v>
      </c>
      <c r="EZ27" s="90">
        <v>1</v>
      </c>
      <c r="FA27" s="90">
        <v>0.15026696225441599</v>
      </c>
      <c r="FB27" s="90">
        <v>2023</v>
      </c>
      <c r="FC27" s="90" t="s">
        <v>187</v>
      </c>
      <c r="FD27" s="90">
        <v>0.99900697946751249</v>
      </c>
      <c r="FE27" s="90">
        <v>1</v>
      </c>
      <c r="FF27" s="90">
        <v>0</v>
      </c>
      <c r="FG27" s="90" t="s">
        <v>391</v>
      </c>
      <c r="FH27" s="90">
        <v>0</v>
      </c>
      <c r="FI27" s="90">
        <v>0</v>
      </c>
      <c r="FJ27" s="90">
        <v>0</v>
      </c>
      <c r="FK27" s="90">
        <v>0</v>
      </c>
      <c r="FL27" s="90">
        <v>0</v>
      </c>
      <c r="FM27" s="90">
        <v>0</v>
      </c>
      <c r="FN27" s="90">
        <v>6.9260030214908869E-2</v>
      </c>
      <c r="FO27" s="90">
        <v>1.0407494346043423E-2</v>
      </c>
      <c r="GV27" s="254"/>
      <c r="GW27" s="254"/>
    </row>
    <row r="28" spans="2:205" x14ac:dyDescent="0.25">
      <c r="B28" s="90" t="s">
        <v>800</v>
      </c>
      <c r="C28" s="252" t="s">
        <v>711</v>
      </c>
      <c r="D28" s="252">
        <v>328.21187954784824</v>
      </c>
      <c r="E28" s="252">
        <v>328.21187954784824</v>
      </c>
      <c r="F28" s="252">
        <v>305.45859123048928</v>
      </c>
      <c r="G28" s="252">
        <v>155.51974868647463</v>
      </c>
      <c r="H28" s="252">
        <v>1.9625399990961727</v>
      </c>
      <c r="I28" s="252">
        <v>305.45859123048928</v>
      </c>
      <c r="J28" s="253">
        <v>0</v>
      </c>
      <c r="K28" s="253">
        <v>305.45859123048928</v>
      </c>
      <c r="L28" s="137">
        <v>191.67241929139968</v>
      </c>
      <c r="M28" s="253">
        <v>200.79381520441166</v>
      </c>
      <c r="N28" s="253">
        <v>192.29028664917826</v>
      </c>
      <c r="O28" s="253">
        <v>145.75854478147997</v>
      </c>
      <c r="P28" s="253">
        <v>192.29028664917826</v>
      </c>
      <c r="Q28" s="253">
        <v>0</v>
      </c>
      <c r="R28" s="253">
        <v>0</v>
      </c>
      <c r="S28" s="253">
        <v>0</v>
      </c>
      <c r="T28" s="253">
        <v>0</v>
      </c>
      <c r="U28" s="253">
        <v>0</v>
      </c>
      <c r="V28" s="253">
        <v>0</v>
      </c>
      <c r="W28" s="253">
        <v>1712358.4121347554</v>
      </c>
      <c r="X28" s="253">
        <v>1634571.6585629033</v>
      </c>
      <c r="Y28" s="253">
        <v>1699725.4427776902</v>
      </c>
      <c r="Z28" s="253">
        <v>1221572.0219907709</v>
      </c>
      <c r="AA28" s="253">
        <v>1588528.4511941031</v>
      </c>
      <c r="AB28" s="253"/>
      <c r="AC28" s="253"/>
      <c r="AD28" s="253"/>
      <c r="AE28" s="253"/>
      <c r="AF28" s="253"/>
      <c r="AG28" s="253"/>
      <c r="AH28" s="253"/>
      <c r="AI28" s="253"/>
      <c r="AJ28" s="253"/>
      <c r="AK28" s="253"/>
      <c r="AL28" s="253"/>
      <c r="AM28" s="253"/>
      <c r="AN28" s="253"/>
      <c r="AO28" s="253"/>
      <c r="AP28" s="253"/>
      <c r="AQ28" s="253"/>
      <c r="AS28" s="90" t="s">
        <v>800</v>
      </c>
      <c r="AT28" s="90" t="s">
        <v>155</v>
      </c>
      <c r="AU28" s="90" t="s">
        <v>701</v>
      </c>
      <c r="AV28" s="90">
        <v>2020</v>
      </c>
      <c r="AW28" s="90">
        <v>1</v>
      </c>
      <c r="AX28" s="90">
        <v>3.8158044096306676</v>
      </c>
      <c r="AY28" s="90">
        <v>4212.6124844863307</v>
      </c>
      <c r="AZ28" s="90">
        <v>0</v>
      </c>
      <c r="BA28" s="90">
        <v>4212.6124844863307</v>
      </c>
      <c r="BB28" s="90">
        <v>0</v>
      </c>
      <c r="BC28" s="90">
        <v>0</v>
      </c>
      <c r="BD28" s="90">
        <v>0</v>
      </c>
      <c r="BE28" s="90">
        <v>0</v>
      </c>
      <c r="BF28" s="90">
        <v>0</v>
      </c>
      <c r="BG28" s="90">
        <v>0</v>
      </c>
      <c r="BH28" s="90">
        <v>0</v>
      </c>
      <c r="BI28" s="90">
        <v>0</v>
      </c>
      <c r="BJ28" s="90">
        <v>0</v>
      </c>
      <c r="BK28" s="90">
        <v>0</v>
      </c>
      <c r="BL28" s="90">
        <v>0</v>
      </c>
      <c r="BM28" s="90">
        <v>0</v>
      </c>
      <c r="BN28" s="90">
        <v>4212.6124844863307</v>
      </c>
      <c r="BO28" s="90">
        <v>0</v>
      </c>
      <c r="BP28" s="90">
        <v>0</v>
      </c>
      <c r="BQ28" s="90">
        <v>0</v>
      </c>
      <c r="BR28" s="90">
        <v>0</v>
      </c>
      <c r="BS28" s="90">
        <v>0</v>
      </c>
      <c r="BT28" s="90">
        <v>0</v>
      </c>
      <c r="BU28" s="90">
        <v>0</v>
      </c>
      <c r="BV28" s="90">
        <v>0</v>
      </c>
      <c r="BW28" s="90">
        <v>0</v>
      </c>
      <c r="BX28" s="90">
        <v>0</v>
      </c>
      <c r="BY28" s="90">
        <v>0</v>
      </c>
      <c r="CT28" s="90" t="s">
        <v>155</v>
      </c>
      <c r="CU28" s="90" t="s">
        <v>418</v>
      </c>
      <c r="CV28" s="90" t="s">
        <v>394</v>
      </c>
      <c r="CW28" s="90">
        <v>2020</v>
      </c>
      <c r="CX28" s="90">
        <v>9.714972244964256E-3</v>
      </c>
      <c r="CY28" s="90">
        <v>0</v>
      </c>
      <c r="CZ28" s="90">
        <v>0</v>
      </c>
      <c r="DA28" s="90">
        <v>0</v>
      </c>
      <c r="DB28" s="90">
        <v>7.7900575334948277E-2</v>
      </c>
      <c r="DC28" s="90">
        <v>3.6425060683954409E-2</v>
      </c>
      <c r="DD28" s="90">
        <v>1.5808724525429431E-3</v>
      </c>
      <c r="DE28" s="90">
        <v>3.9894642198450257E-2</v>
      </c>
      <c r="DF28" s="90">
        <v>0</v>
      </c>
      <c r="DG28" s="90">
        <v>0</v>
      </c>
      <c r="DH28" s="90">
        <v>0</v>
      </c>
      <c r="DI28" s="90">
        <v>0</v>
      </c>
      <c r="DJ28" s="90">
        <v>0.1509042201989535</v>
      </c>
      <c r="DK28" s="90">
        <v>7.5680192724576962E-4</v>
      </c>
      <c r="DL28" s="90">
        <v>0</v>
      </c>
      <c r="DM28" s="90">
        <v>7.5680192724576962E-4</v>
      </c>
      <c r="DN28" s="90">
        <v>0</v>
      </c>
      <c r="DO28" s="90">
        <v>0</v>
      </c>
      <c r="DP28" s="90">
        <v>0</v>
      </c>
      <c r="DQ28" s="90">
        <v>0</v>
      </c>
      <c r="DR28" s="90">
        <v>0</v>
      </c>
      <c r="DS28" s="90">
        <v>0</v>
      </c>
      <c r="DT28" s="90">
        <v>0</v>
      </c>
      <c r="DU28" s="90">
        <v>0</v>
      </c>
      <c r="DV28" s="90">
        <v>0</v>
      </c>
      <c r="ER28" s="90" t="s">
        <v>1271</v>
      </c>
      <c r="ES28" s="90" t="s">
        <v>155</v>
      </c>
      <c r="ET28" s="90" t="s">
        <v>418</v>
      </c>
      <c r="EU28" s="90" t="s">
        <v>395</v>
      </c>
      <c r="EV28" s="90" t="s">
        <v>286</v>
      </c>
      <c r="EW28" s="90" t="s">
        <v>390</v>
      </c>
      <c r="EX28" s="90">
        <v>2021</v>
      </c>
      <c r="EY28" s="90">
        <v>1.1126749830364E-3</v>
      </c>
      <c r="EZ28" s="90">
        <v>1</v>
      </c>
      <c r="FA28" s="90">
        <v>1.1126749830364E-3</v>
      </c>
      <c r="FB28" s="90">
        <v>2021</v>
      </c>
      <c r="FC28" s="90" t="s">
        <v>187</v>
      </c>
      <c r="FD28" s="90">
        <v>0.99900697946751249</v>
      </c>
      <c r="FE28" s="90">
        <v>1</v>
      </c>
      <c r="FF28" s="90">
        <v>0</v>
      </c>
      <c r="FG28" s="90" t="s">
        <v>391</v>
      </c>
      <c r="FH28" s="90">
        <v>0</v>
      </c>
      <c r="FI28" s="90">
        <v>0</v>
      </c>
      <c r="FJ28" s="90">
        <v>6.9260030214908869E-2</v>
      </c>
      <c r="FK28" s="90">
        <v>7.7063902944474281E-5</v>
      </c>
      <c r="FL28" s="90">
        <v>0</v>
      </c>
      <c r="FM28" s="90">
        <v>0</v>
      </c>
      <c r="FN28" s="90">
        <v>0</v>
      </c>
      <c r="FO28" s="90">
        <v>0</v>
      </c>
      <c r="GV28" s="254"/>
      <c r="GW28" s="254"/>
    </row>
    <row r="29" spans="2:205" x14ac:dyDescent="0.25">
      <c r="B29" s="90" t="s">
        <v>800</v>
      </c>
      <c r="C29" s="252" t="s">
        <v>712</v>
      </c>
      <c r="D29" s="252">
        <v>310.63109920460158</v>
      </c>
      <c r="E29" s="252">
        <v>310.63109920460158</v>
      </c>
      <c r="F29" s="252">
        <v>275.40038703388507</v>
      </c>
      <c r="G29" s="252">
        <v>140.21618568572592</v>
      </c>
      <c r="H29" s="252">
        <v>1.839508050312763</v>
      </c>
      <c r="I29" s="252">
        <v>275.40038703388507</v>
      </c>
      <c r="J29" s="253">
        <v>0</v>
      </c>
      <c r="K29" s="253">
        <v>275.40038703388507</v>
      </c>
      <c r="L29" s="137">
        <v>190.64170725358514</v>
      </c>
      <c r="M29" s="253">
        <v>199.71405316449466</v>
      </c>
      <c r="N29" s="253">
        <v>184.96364395580554</v>
      </c>
      <c r="O29" s="253">
        <v>140.20498360385238</v>
      </c>
      <c r="P29" s="253">
        <v>184.96364395580554</v>
      </c>
      <c r="Q29" s="253">
        <v>0</v>
      </c>
      <c r="R29" s="253">
        <v>0</v>
      </c>
      <c r="S29" s="253">
        <v>0</v>
      </c>
      <c r="T29" s="253">
        <v>0</v>
      </c>
      <c r="U29" s="253">
        <v>0</v>
      </c>
      <c r="V29" s="253">
        <v>0</v>
      </c>
      <c r="W29" s="253">
        <v>1629397.3846520931</v>
      </c>
      <c r="X29" s="253">
        <v>1555379.274931394</v>
      </c>
      <c r="Y29" s="253">
        <v>1593169.3808793379</v>
      </c>
      <c r="Z29" s="253">
        <v>1144991.4750903095</v>
      </c>
      <c r="AA29" s="253">
        <v>1488943.3466162037</v>
      </c>
      <c r="AB29" s="253"/>
      <c r="AC29" s="253"/>
      <c r="AD29" s="253"/>
      <c r="AE29" s="253"/>
      <c r="AF29" s="253"/>
      <c r="AG29" s="253"/>
      <c r="AH29" s="253"/>
      <c r="AI29" s="253"/>
      <c r="AJ29" s="253"/>
      <c r="AK29" s="253"/>
      <c r="AL29" s="253"/>
      <c r="AM29" s="253"/>
      <c r="AN29" s="253"/>
      <c r="AO29" s="253"/>
      <c r="AP29" s="253"/>
      <c r="AQ29" s="253"/>
      <c r="AS29" s="90" t="s">
        <v>800</v>
      </c>
      <c r="AT29" s="90" t="s">
        <v>155</v>
      </c>
      <c r="AU29" s="90" t="s">
        <v>701</v>
      </c>
      <c r="AV29" s="90">
        <v>2021</v>
      </c>
      <c r="AW29" s="90">
        <v>1</v>
      </c>
      <c r="AX29" s="90">
        <v>0</v>
      </c>
      <c r="AY29" s="90">
        <v>0</v>
      </c>
      <c r="AZ29" s="90">
        <v>0</v>
      </c>
      <c r="BA29" s="90">
        <v>0</v>
      </c>
      <c r="BB29" s="90">
        <v>3.8158044096306676</v>
      </c>
      <c r="BC29" s="90">
        <v>4212.6124844863307</v>
      </c>
      <c r="BD29" s="90">
        <v>0</v>
      </c>
      <c r="BE29" s="90">
        <v>4212.6124844863307</v>
      </c>
      <c r="BF29" s="90">
        <v>0</v>
      </c>
      <c r="BG29" s="90">
        <v>0</v>
      </c>
      <c r="BH29" s="90">
        <v>0</v>
      </c>
      <c r="BI29" s="90">
        <v>0</v>
      </c>
      <c r="BJ29" s="90">
        <v>0</v>
      </c>
      <c r="BK29" s="90">
        <v>0</v>
      </c>
      <c r="BL29" s="90">
        <v>0</v>
      </c>
      <c r="BM29" s="90">
        <v>0</v>
      </c>
      <c r="BN29" s="90">
        <v>0</v>
      </c>
      <c r="BO29" s="90">
        <v>4212.6124844863307</v>
      </c>
      <c r="BP29" s="90">
        <v>0</v>
      </c>
      <c r="BQ29" s="90">
        <v>0</v>
      </c>
      <c r="BR29" s="90">
        <v>0</v>
      </c>
      <c r="BS29" s="90">
        <v>0</v>
      </c>
      <c r="BT29" s="90">
        <v>0</v>
      </c>
      <c r="BU29" s="90">
        <v>0</v>
      </c>
      <c r="BV29" s="90">
        <v>0</v>
      </c>
      <c r="BW29" s="90">
        <v>0</v>
      </c>
      <c r="BX29" s="90">
        <v>0</v>
      </c>
      <c r="BY29" s="90">
        <v>0</v>
      </c>
      <c r="CT29" s="90" t="s">
        <v>155</v>
      </c>
      <c r="CU29" s="90" t="s">
        <v>418</v>
      </c>
      <c r="CV29" s="90" t="s">
        <v>394</v>
      </c>
      <c r="CW29" s="90">
        <v>2021</v>
      </c>
      <c r="CX29" s="90">
        <v>0</v>
      </c>
      <c r="CY29" s="90">
        <v>1.0407494346043423E-2</v>
      </c>
      <c r="CZ29" s="90">
        <v>0</v>
      </c>
      <c r="DA29" s="90">
        <v>0</v>
      </c>
      <c r="DB29" s="90">
        <v>7.7900575334948277E-2</v>
      </c>
      <c r="DC29" s="90">
        <v>3.6425060683954409E-2</v>
      </c>
      <c r="DD29" s="90">
        <v>1.5808724525429431E-3</v>
      </c>
      <c r="DE29" s="90">
        <v>3.9894642198450257E-2</v>
      </c>
      <c r="DF29" s="90">
        <v>0</v>
      </c>
      <c r="DG29" s="90">
        <v>0</v>
      </c>
      <c r="DH29" s="90">
        <v>0</v>
      </c>
      <c r="DI29" s="90">
        <v>0</v>
      </c>
      <c r="DJ29" s="90">
        <v>0.1509042201989535</v>
      </c>
      <c r="DK29" s="90">
        <v>0</v>
      </c>
      <c r="DL29" s="90">
        <v>0</v>
      </c>
      <c r="DM29" s="90">
        <v>0</v>
      </c>
      <c r="DN29" s="90">
        <v>8.1074979735200391E-4</v>
      </c>
      <c r="DO29" s="90">
        <v>0</v>
      </c>
      <c r="DP29" s="90">
        <v>8.1074979735200391E-4</v>
      </c>
      <c r="DQ29" s="90">
        <v>0</v>
      </c>
      <c r="DR29" s="90">
        <v>0</v>
      </c>
      <c r="DS29" s="90">
        <v>0</v>
      </c>
      <c r="DT29" s="90">
        <v>0</v>
      </c>
      <c r="DU29" s="90">
        <v>0</v>
      </c>
      <c r="DV29" s="90">
        <v>0</v>
      </c>
      <c r="ER29" s="90" t="s">
        <v>1271</v>
      </c>
      <c r="ES29" s="90" t="s">
        <v>155</v>
      </c>
      <c r="ET29" s="90" t="s">
        <v>418</v>
      </c>
      <c r="EU29" s="90" t="s">
        <v>395</v>
      </c>
      <c r="EV29" s="90" t="s">
        <v>286</v>
      </c>
      <c r="EW29" s="90" t="s">
        <v>390</v>
      </c>
      <c r="EX29" s="90">
        <v>2022</v>
      </c>
      <c r="EY29" s="90">
        <v>1.1126749830364E-3</v>
      </c>
      <c r="EZ29" s="90">
        <v>1</v>
      </c>
      <c r="FA29" s="90">
        <v>1.1126749830364E-3</v>
      </c>
      <c r="FB29" s="90">
        <v>2022</v>
      </c>
      <c r="FC29" s="90" t="s">
        <v>187</v>
      </c>
      <c r="FD29" s="90">
        <v>0.99900697946751249</v>
      </c>
      <c r="FE29" s="90">
        <v>1</v>
      </c>
      <c r="FF29" s="90">
        <v>0</v>
      </c>
      <c r="FG29" s="90" t="s">
        <v>391</v>
      </c>
      <c r="FH29" s="90">
        <v>0</v>
      </c>
      <c r="FI29" s="90">
        <v>0</v>
      </c>
      <c r="FJ29" s="90">
        <v>0</v>
      </c>
      <c r="FK29" s="90">
        <v>0</v>
      </c>
      <c r="FL29" s="90">
        <v>6.9260030214908869E-2</v>
      </c>
      <c r="FM29" s="90">
        <v>7.7063902944474281E-5</v>
      </c>
      <c r="FN29" s="90">
        <v>0</v>
      </c>
      <c r="FO29" s="90">
        <v>0</v>
      </c>
      <c r="GV29" s="254"/>
      <c r="GW29" s="254"/>
    </row>
    <row r="30" spans="2:205" x14ac:dyDescent="0.25">
      <c r="B30" s="90" t="s">
        <v>800</v>
      </c>
      <c r="C30" s="252" t="s">
        <v>713</v>
      </c>
      <c r="D30" s="252">
        <v>319.50765466878431</v>
      </c>
      <c r="E30" s="252">
        <v>319.50765466878431</v>
      </c>
      <c r="F30" s="252">
        <v>294.85637122867007</v>
      </c>
      <c r="G30" s="252">
        <v>150.12179282362109</v>
      </c>
      <c r="H30" s="252">
        <v>1.7756566153320521</v>
      </c>
      <c r="I30" s="252">
        <v>294.85637122867007</v>
      </c>
      <c r="J30" s="253">
        <v>0</v>
      </c>
      <c r="K30" s="253">
        <v>294.85637122867007</v>
      </c>
      <c r="L30" s="137">
        <v>205.90587316719225</v>
      </c>
      <c r="M30" s="253">
        <v>215.7046172792339</v>
      </c>
      <c r="N30" s="253">
        <v>205.15166785976444</v>
      </c>
      <c r="O30" s="253">
        <v>155.50764826027557</v>
      </c>
      <c r="P30" s="253">
        <v>205.15166785976444</v>
      </c>
      <c r="Q30" s="253">
        <v>0</v>
      </c>
      <c r="R30" s="253">
        <v>0</v>
      </c>
      <c r="S30" s="253">
        <v>0</v>
      </c>
      <c r="T30" s="253">
        <v>0</v>
      </c>
      <c r="U30" s="253">
        <v>0</v>
      </c>
      <c r="V30" s="253">
        <v>0</v>
      </c>
      <c r="W30" s="253">
        <v>1551717.0528173775</v>
      </c>
      <c r="X30" s="253">
        <v>1481227.7024889798</v>
      </c>
      <c r="Y30" s="253">
        <v>1537868.6437506364</v>
      </c>
      <c r="Z30" s="253">
        <v>1105247.507287197</v>
      </c>
      <c r="AA30" s="253">
        <v>1437260.414720221</v>
      </c>
      <c r="AB30" s="253"/>
      <c r="AC30" s="253"/>
      <c r="AD30" s="253"/>
      <c r="AE30" s="253"/>
      <c r="AF30" s="253"/>
      <c r="AG30" s="253"/>
      <c r="AH30" s="253"/>
      <c r="AI30" s="253"/>
      <c r="AJ30" s="253"/>
      <c r="AK30" s="253"/>
      <c r="AL30" s="253"/>
      <c r="AM30" s="253"/>
      <c r="AN30" s="253"/>
      <c r="AO30" s="253"/>
      <c r="AP30" s="253"/>
      <c r="AQ30" s="253"/>
      <c r="AS30" s="90" t="s">
        <v>800</v>
      </c>
      <c r="AT30" s="90" t="s">
        <v>155</v>
      </c>
      <c r="AU30" s="90" t="s">
        <v>701</v>
      </c>
      <c r="AV30" s="90">
        <v>2022</v>
      </c>
      <c r="AW30" s="90">
        <v>0.93457943925233644</v>
      </c>
      <c r="AX30" s="90">
        <v>0</v>
      </c>
      <c r="AY30" s="90">
        <v>0</v>
      </c>
      <c r="AZ30" s="90">
        <v>0</v>
      </c>
      <c r="BA30" s="90">
        <v>0</v>
      </c>
      <c r="BB30" s="90">
        <v>0</v>
      </c>
      <c r="BC30" s="90">
        <v>0</v>
      </c>
      <c r="BD30" s="90">
        <v>0</v>
      </c>
      <c r="BE30" s="90">
        <v>0</v>
      </c>
      <c r="BF30" s="90">
        <v>3.9360865841298085</v>
      </c>
      <c r="BG30" s="90">
        <v>4168.2160036105488</v>
      </c>
      <c r="BH30" s="90">
        <v>0</v>
      </c>
      <c r="BI30" s="90">
        <v>4168.2160036105488</v>
      </c>
      <c r="BJ30" s="90">
        <v>0</v>
      </c>
      <c r="BK30" s="90">
        <v>0</v>
      </c>
      <c r="BL30" s="90">
        <v>0</v>
      </c>
      <c r="BM30" s="90">
        <v>0</v>
      </c>
      <c r="BN30" s="90">
        <v>0</v>
      </c>
      <c r="BO30" s="90">
        <v>0</v>
      </c>
      <c r="BP30" s="90">
        <v>3895.5289753369616</v>
      </c>
      <c r="BQ30" s="90">
        <v>0</v>
      </c>
      <c r="BR30" s="90">
        <v>3.9360865841298085</v>
      </c>
      <c r="BS30" s="90">
        <v>3.6785855926446809</v>
      </c>
      <c r="BT30" s="90">
        <v>4168.2160036105488</v>
      </c>
      <c r="BU30" s="90">
        <v>3895.5289753369616</v>
      </c>
      <c r="BV30" s="90">
        <v>0</v>
      </c>
      <c r="BW30" s="90">
        <v>0</v>
      </c>
      <c r="BX30" s="90">
        <v>4168.2160036105488</v>
      </c>
      <c r="BY30" s="90">
        <v>3895.5289753369616</v>
      </c>
      <c r="CT30" s="90" t="s">
        <v>155</v>
      </c>
      <c r="CU30" s="90" t="s">
        <v>418</v>
      </c>
      <c r="CV30" s="90" t="s">
        <v>394</v>
      </c>
      <c r="CW30" s="90">
        <v>2022</v>
      </c>
      <c r="CX30" s="90">
        <v>0</v>
      </c>
      <c r="CY30" s="90">
        <v>0</v>
      </c>
      <c r="CZ30" s="90">
        <v>1.0407494346043423E-2</v>
      </c>
      <c r="DA30" s="90">
        <v>0</v>
      </c>
      <c r="DB30" s="90">
        <v>7.7900575334948277E-2</v>
      </c>
      <c r="DC30" s="90">
        <v>3.6425060683954409E-2</v>
      </c>
      <c r="DD30" s="90">
        <v>1.5808724525429431E-3</v>
      </c>
      <c r="DE30" s="90">
        <v>3.9894642198450257E-2</v>
      </c>
      <c r="DF30" s="90">
        <v>0</v>
      </c>
      <c r="DG30" s="90">
        <v>0</v>
      </c>
      <c r="DH30" s="90">
        <v>0</v>
      </c>
      <c r="DI30" s="90">
        <v>0</v>
      </c>
      <c r="DJ30" s="90">
        <v>0.1509042201989535</v>
      </c>
      <c r="DK30" s="90">
        <v>0</v>
      </c>
      <c r="DL30" s="90">
        <v>0</v>
      </c>
      <c r="DM30" s="90">
        <v>0</v>
      </c>
      <c r="DN30" s="90">
        <v>0</v>
      </c>
      <c r="DO30" s="90">
        <v>0</v>
      </c>
      <c r="DP30" s="90">
        <v>0</v>
      </c>
      <c r="DQ30" s="90">
        <v>8.1074979735200391E-4</v>
      </c>
      <c r="DR30" s="90">
        <v>0</v>
      </c>
      <c r="DS30" s="90">
        <v>8.1074979735200391E-4</v>
      </c>
      <c r="DT30" s="90">
        <v>0</v>
      </c>
      <c r="DU30" s="90">
        <v>0</v>
      </c>
      <c r="DV30" s="90">
        <v>0</v>
      </c>
      <c r="ER30" s="90" t="s">
        <v>1271</v>
      </c>
      <c r="ES30" s="90" t="s">
        <v>155</v>
      </c>
      <c r="ET30" s="90" t="s">
        <v>418</v>
      </c>
      <c r="EU30" s="90" t="s">
        <v>395</v>
      </c>
      <c r="EV30" s="90" t="s">
        <v>286</v>
      </c>
      <c r="EW30" s="90" t="s">
        <v>390</v>
      </c>
      <c r="EX30" s="90">
        <v>2023</v>
      </c>
      <c r="EY30" s="90">
        <v>1.1126749830364E-3</v>
      </c>
      <c r="EZ30" s="90">
        <v>1</v>
      </c>
      <c r="FA30" s="90">
        <v>1.1126749830364E-3</v>
      </c>
      <c r="FB30" s="90">
        <v>2023</v>
      </c>
      <c r="FC30" s="90" t="s">
        <v>187</v>
      </c>
      <c r="FD30" s="90">
        <v>0.99900697946751249</v>
      </c>
      <c r="FE30" s="90">
        <v>1</v>
      </c>
      <c r="FF30" s="90">
        <v>0</v>
      </c>
      <c r="FG30" s="90" t="s">
        <v>391</v>
      </c>
      <c r="FH30" s="90">
        <v>0</v>
      </c>
      <c r="FI30" s="90">
        <v>0</v>
      </c>
      <c r="FJ30" s="90">
        <v>0</v>
      </c>
      <c r="FK30" s="90">
        <v>0</v>
      </c>
      <c r="FL30" s="90">
        <v>0</v>
      </c>
      <c r="FM30" s="90">
        <v>0</v>
      </c>
      <c r="FN30" s="90">
        <v>6.9260030214908869E-2</v>
      </c>
      <c r="FO30" s="90">
        <v>7.7063902944474281E-5</v>
      </c>
      <c r="GV30" s="254"/>
      <c r="GW30" s="254"/>
    </row>
    <row r="31" spans="2:205" x14ac:dyDescent="0.25">
      <c r="B31" s="90" t="s">
        <v>800</v>
      </c>
      <c r="C31" s="252" t="s">
        <v>714</v>
      </c>
      <c r="D31" s="252">
        <v>99.791629860113943</v>
      </c>
      <c r="E31" s="252">
        <v>99.791629860113943</v>
      </c>
      <c r="F31" s="252">
        <v>97.028103553387041</v>
      </c>
      <c r="G31" s="252">
        <v>49.400343428607634</v>
      </c>
      <c r="H31" s="252">
        <v>1.9152098241344044</v>
      </c>
      <c r="I31" s="252">
        <v>97.028103553387041</v>
      </c>
      <c r="J31" s="253">
        <v>0</v>
      </c>
      <c r="K31" s="253">
        <v>97.028103553387041</v>
      </c>
      <c r="L31" s="137">
        <v>63.213307704245473</v>
      </c>
      <c r="M31" s="253">
        <v>66.221531885236658</v>
      </c>
      <c r="N31" s="253">
        <v>62.589963977242427</v>
      </c>
      <c r="O31" s="253">
        <v>47.443924082413389</v>
      </c>
      <c r="P31" s="253">
        <v>62.589963977242427</v>
      </c>
      <c r="Q31" s="253">
        <v>0</v>
      </c>
      <c r="R31" s="253">
        <v>0</v>
      </c>
      <c r="S31" s="253">
        <v>0</v>
      </c>
      <c r="T31" s="253">
        <v>0</v>
      </c>
      <c r="U31" s="253">
        <v>0</v>
      </c>
      <c r="V31" s="253">
        <v>0</v>
      </c>
      <c r="W31" s="253">
        <v>1578649.0769792739</v>
      </c>
      <c r="X31" s="253">
        <v>1506936.2942714007</v>
      </c>
      <c r="Y31" s="253">
        <v>1658733.5126103105</v>
      </c>
      <c r="Z31" s="253">
        <v>1192111.6198813345</v>
      </c>
      <c r="AA31" s="253">
        <v>1550218.2360844023</v>
      </c>
      <c r="AB31" s="253"/>
      <c r="AC31" s="253"/>
      <c r="AD31" s="253"/>
      <c r="AE31" s="253"/>
      <c r="AF31" s="253"/>
      <c r="AG31" s="253"/>
      <c r="AH31" s="253"/>
      <c r="AI31" s="253"/>
      <c r="AJ31" s="253"/>
      <c r="AK31" s="253"/>
      <c r="AL31" s="253"/>
      <c r="AM31" s="253"/>
      <c r="AN31" s="253"/>
      <c r="AO31" s="253"/>
      <c r="AP31" s="253"/>
      <c r="AQ31" s="253"/>
      <c r="AS31" s="90" t="s">
        <v>800</v>
      </c>
      <c r="AT31" s="90" t="s">
        <v>155</v>
      </c>
      <c r="AU31" s="90" t="s">
        <v>701</v>
      </c>
      <c r="AV31" s="90">
        <v>2023</v>
      </c>
      <c r="AW31" s="90">
        <v>0.87343872827321156</v>
      </c>
      <c r="AX31" s="90">
        <v>0</v>
      </c>
      <c r="AY31" s="90">
        <v>0</v>
      </c>
      <c r="AZ31" s="90">
        <v>0</v>
      </c>
      <c r="BA31" s="90">
        <v>0</v>
      </c>
      <c r="BB31" s="90">
        <v>0</v>
      </c>
      <c r="BC31" s="90">
        <v>0</v>
      </c>
      <c r="BD31" s="90">
        <v>0</v>
      </c>
      <c r="BE31" s="90">
        <v>0</v>
      </c>
      <c r="BF31" s="90">
        <v>0</v>
      </c>
      <c r="BG31" s="90">
        <v>0</v>
      </c>
      <c r="BH31" s="90">
        <v>0</v>
      </c>
      <c r="BI31" s="90">
        <v>0</v>
      </c>
      <c r="BJ31" s="90">
        <v>2.0684843721061221</v>
      </c>
      <c r="BK31" s="90">
        <v>2270.7392475860029</v>
      </c>
      <c r="BL31" s="90">
        <v>0</v>
      </c>
      <c r="BM31" s="90">
        <v>2270.7392475860029</v>
      </c>
      <c r="BN31" s="90">
        <v>0</v>
      </c>
      <c r="BO31" s="90">
        <v>0</v>
      </c>
      <c r="BP31" s="90">
        <v>0</v>
      </c>
      <c r="BQ31" s="90">
        <v>1983.3516006515877</v>
      </c>
      <c r="BR31" s="90">
        <v>0</v>
      </c>
      <c r="BS31" s="90">
        <v>0</v>
      </c>
      <c r="BT31" s="90">
        <v>0</v>
      </c>
      <c r="BU31" s="90">
        <v>0</v>
      </c>
      <c r="BV31" s="90">
        <v>0</v>
      </c>
      <c r="BW31" s="90">
        <v>0</v>
      </c>
      <c r="BX31" s="90">
        <v>0</v>
      </c>
      <c r="BY31" s="90">
        <v>0</v>
      </c>
      <c r="CT31" s="90" t="s">
        <v>155</v>
      </c>
      <c r="CU31" s="90" t="s">
        <v>418</v>
      </c>
      <c r="CV31" s="90" t="s">
        <v>394</v>
      </c>
      <c r="CW31" s="90">
        <v>2023</v>
      </c>
      <c r="CX31" s="90">
        <v>0</v>
      </c>
      <c r="CY31" s="90">
        <v>0</v>
      </c>
      <c r="CZ31" s="90">
        <v>0</v>
      </c>
      <c r="DA31" s="90">
        <v>1.0407494346043423E-2</v>
      </c>
      <c r="DB31" s="90">
        <v>8.040826903697719E-2</v>
      </c>
      <c r="DC31" s="90">
        <v>3.7590224611390541E-2</v>
      </c>
      <c r="DD31" s="90">
        <v>1.6314334115680831E-3</v>
      </c>
      <c r="DE31" s="90">
        <v>4.1186611014017237E-2</v>
      </c>
      <c r="DF31" s="90">
        <v>0</v>
      </c>
      <c r="DG31" s="90">
        <v>0</v>
      </c>
      <c r="DH31" s="90">
        <v>0</v>
      </c>
      <c r="DI31" s="90">
        <v>0</v>
      </c>
      <c r="DJ31" s="90">
        <v>0.1509042201989535</v>
      </c>
      <c r="DK31" s="90">
        <v>0</v>
      </c>
      <c r="DL31" s="90">
        <v>0</v>
      </c>
      <c r="DM31" s="90">
        <v>0</v>
      </c>
      <c r="DN31" s="90">
        <v>0</v>
      </c>
      <c r="DO31" s="90">
        <v>0</v>
      </c>
      <c r="DP31" s="90">
        <v>0</v>
      </c>
      <c r="DQ31" s="90">
        <v>0</v>
      </c>
      <c r="DR31" s="90">
        <v>0</v>
      </c>
      <c r="DS31" s="90">
        <v>0</v>
      </c>
      <c r="DT31" s="90">
        <v>8.3684860537747857E-4</v>
      </c>
      <c r="DU31" s="90">
        <v>0</v>
      </c>
      <c r="DV31" s="90">
        <v>8.3684860537747857E-4</v>
      </c>
      <c r="ER31" s="90" t="s">
        <v>1271</v>
      </c>
      <c r="ES31" s="90" t="s">
        <v>155</v>
      </c>
      <c r="ET31" s="90" t="s">
        <v>418</v>
      </c>
      <c r="EU31" s="90" t="s">
        <v>396</v>
      </c>
      <c r="EV31" s="90" t="s">
        <v>286</v>
      </c>
      <c r="EW31" s="90" t="s">
        <v>390</v>
      </c>
      <c r="EX31" s="90">
        <v>2021</v>
      </c>
      <c r="EY31" s="90">
        <v>1.5895356900520001E-4</v>
      </c>
      <c r="EZ31" s="90">
        <v>1</v>
      </c>
      <c r="FA31" s="90">
        <v>1.5895356900520001E-4</v>
      </c>
      <c r="FB31" s="90">
        <v>2021</v>
      </c>
      <c r="FC31" s="90" t="s">
        <v>187</v>
      </c>
      <c r="FD31" s="90">
        <v>0.99900697946751249</v>
      </c>
      <c r="FE31" s="90">
        <v>1</v>
      </c>
      <c r="FF31" s="90">
        <v>0</v>
      </c>
      <c r="FG31" s="90" t="s">
        <v>391</v>
      </c>
      <c r="FH31" s="90">
        <v>0</v>
      </c>
      <c r="FI31" s="90">
        <v>0</v>
      </c>
      <c r="FJ31" s="90">
        <v>6.9260030214908869E-2</v>
      </c>
      <c r="FK31" s="90">
        <v>1.1009128992067754E-5</v>
      </c>
      <c r="FL31" s="90">
        <v>0</v>
      </c>
      <c r="FM31" s="90">
        <v>0</v>
      </c>
      <c r="FN31" s="90">
        <v>0</v>
      </c>
      <c r="FO31" s="90">
        <v>0</v>
      </c>
      <c r="GV31" s="254"/>
      <c r="GW31" s="254"/>
    </row>
    <row r="32" spans="2:205" x14ac:dyDescent="0.25">
      <c r="B32" s="90" t="s">
        <v>800</v>
      </c>
      <c r="C32" s="252" t="s">
        <v>715</v>
      </c>
      <c r="D32" s="252">
        <v>81.914559420147626</v>
      </c>
      <c r="E32" s="252">
        <v>81.914559420147626</v>
      </c>
      <c r="F32" s="252">
        <v>71.253150191984176</v>
      </c>
      <c r="G32" s="252">
        <v>36.277433887105992</v>
      </c>
      <c r="H32" s="252">
        <v>1.2953606445941244</v>
      </c>
      <c r="I32" s="252">
        <v>71.253150191984176</v>
      </c>
      <c r="J32" s="253">
        <v>0</v>
      </c>
      <c r="K32" s="253">
        <v>71.253150191984176</v>
      </c>
      <c r="L32" s="137">
        <v>69.370690270192071</v>
      </c>
      <c r="M32" s="253">
        <v>72.671934826151713</v>
      </c>
      <c r="N32" s="253">
        <v>67.957421310062472</v>
      </c>
      <c r="O32" s="253">
        <v>51.512527100634856</v>
      </c>
      <c r="P32" s="253">
        <v>67.957421310062472</v>
      </c>
      <c r="Q32" s="253">
        <v>0</v>
      </c>
      <c r="R32" s="253">
        <v>0</v>
      </c>
      <c r="S32" s="253">
        <v>0</v>
      </c>
      <c r="T32" s="253">
        <v>0</v>
      </c>
      <c r="U32" s="253">
        <v>0</v>
      </c>
      <c r="V32" s="253">
        <v>0</v>
      </c>
      <c r="W32" s="253">
        <v>1180823.7614632116</v>
      </c>
      <c r="X32" s="253">
        <v>1127182.8611155935</v>
      </c>
      <c r="Y32" s="253">
        <v>1121891.755685763</v>
      </c>
      <c r="Z32" s="253">
        <v>806289.97246061685</v>
      </c>
      <c r="AA32" s="253">
        <v>1048496.9679306196</v>
      </c>
      <c r="AB32" s="253"/>
      <c r="AC32" s="253"/>
      <c r="AD32" s="253"/>
      <c r="AE32" s="253"/>
      <c r="AF32" s="253"/>
      <c r="AG32" s="253"/>
      <c r="AH32" s="253"/>
      <c r="AI32" s="253"/>
      <c r="AJ32" s="253"/>
      <c r="AK32" s="253"/>
      <c r="AL32" s="253"/>
      <c r="AM32" s="253"/>
      <c r="AN32" s="253"/>
      <c r="AO32" s="253"/>
      <c r="AP32" s="253"/>
      <c r="AQ32" s="253"/>
      <c r="AS32" s="90" t="s">
        <v>800</v>
      </c>
      <c r="AT32" s="90" t="s">
        <v>155</v>
      </c>
      <c r="AU32" s="90" t="s">
        <v>702</v>
      </c>
      <c r="AV32" s="90">
        <v>2020</v>
      </c>
      <c r="AW32" s="90">
        <v>1</v>
      </c>
      <c r="AX32" s="90">
        <v>4.2874101065841588</v>
      </c>
      <c r="AY32" s="90">
        <v>4680.14411400873</v>
      </c>
      <c r="AZ32" s="90">
        <v>0</v>
      </c>
      <c r="BA32" s="90">
        <v>4680.14411400873</v>
      </c>
      <c r="BB32" s="90">
        <v>0</v>
      </c>
      <c r="BC32" s="90">
        <v>0</v>
      </c>
      <c r="BD32" s="90">
        <v>0</v>
      </c>
      <c r="BE32" s="90">
        <v>0</v>
      </c>
      <c r="BF32" s="90">
        <v>0</v>
      </c>
      <c r="BG32" s="90">
        <v>0</v>
      </c>
      <c r="BH32" s="90">
        <v>0</v>
      </c>
      <c r="BI32" s="90">
        <v>0</v>
      </c>
      <c r="BJ32" s="90">
        <v>0</v>
      </c>
      <c r="BK32" s="90">
        <v>0</v>
      </c>
      <c r="BL32" s="90">
        <v>0</v>
      </c>
      <c r="BM32" s="90">
        <v>0</v>
      </c>
      <c r="BN32" s="90">
        <v>4680.14411400873</v>
      </c>
      <c r="BO32" s="90">
        <v>0</v>
      </c>
      <c r="BP32" s="90">
        <v>0</v>
      </c>
      <c r="BQ32" s="90">
        <v>0</v>
      </c>
      <c r="BR32" s="90">
        <v>0</v>
      </c>
      <c r="BS32" s="90">
        <v>0</v>
      </c>
      <c r="BT32" s="90">
        <v>0</v>
      </c>
      <c r="BU32" s="90">
        <v>0</v>
      </c>
      <c r="BV32" s="90">
        <v>0</v>
      </c>
      <c r="BW32" s="90">
        <v>0</v>
      </c>
      <c r="BX32" s="90">
        <v>0</v>
      </c>
      <c r="BY32" s="90">
        <v>0</v>
      </c>
      <c r="CT32" s="90" t="s">
        <v>155</v>
      </c>
      <c r="CU32" s="90" t="s">
        <v>418</v>
      </c>
      <c r="CV32" s="90" t="s">
        <v>395</v>
      </c>
      <c r="CW32" s="90">
        <v>2020</v>
      </c>
      <c r="CX32" s="90">
        <v>7.1936015846004979E-5</v>
      </c>
      <c r="CY32" s="90">
        <v>0</v>
      </c>
      <c r="CZ32" s="90">
        <v>0</v>
      </c>
      <c r="DA32" s="90">
        <v>0</v>
      </c>
      <c r="DB32" s="90">
        <v>14146.130641332749</v>
      </c>
      <c r="DC32" s="90">
        <v>222.22942162783411</v>
      </c>
      <c r="DD32" s="90">
        <v>8585.7228092480818</v>
      </c>
      <c r="DE32" s="90">
        <v>5338.1784104568296</v>
      </c>
      <c r="DF32" s="90">
        <v>0</v>
      </c>
      <c r="DG32" s="90">
        <v>0</v>
      </c>
      <c r="DH32" s="90">
        <v>0</v>
      </c>
      <c r="DI32" s="90">
        <v>0</v>
      </c>
      <c r="DJ32" s="90">
        <v>1.1173936581283001E-3</v>
      </c>
      <c r="DK32" s="90">
        <v>1.0176162779745692</v>
      </c>
      <c r="DL32" s="90">
        <v>0</v>
      </c>
      <c r="DM32" s="90">
        <v>1.0176162779745692</v>
      </c>
      <c r="DN32" s="90">
        <v>0</v>
      </c>
      <c r="DO32" s="90">
        <v>0</v>
      </c>
      <c r="DP32" s="90">
        <v>0</v>
      </c>
      <c r="DQ32" s="90">
        <v>0</v>
      </c>
      <c r="DR32" s="90">
        <v>0</v>
      </c>
      <c r="DS32" s="90">
        <v>0</v>
      </c>
      <c r="DT32" s="90">
        <v>0</v>
      </c>
      <c r="DU32" s="90">
        <v>0</v>
      </c>
      <c r="DV32" s="90">
        <v>0</v>
      </c>
      <c r="ER32" s="90" t="s">
        <v>1271</v>
      </c>
      <c r="ES32" s="90" t="s">
        <v>155</v>
      </c>
      <c r="ET32" s="90" t="s">
        <v>418</v>
      </c>
      <c r="EU32" s="90" t="s">
        <v>396</v>
      </c>
      <c r="EV32" s="90" t="s">
        <v>286</v>
      </c>
      <c r="EW32" s="90" t="s">
        <v>390</v>
      </c>
      <c r="EX32" s="90">
        <v>2022</v>
      </c>
      <c r="EY32" s="90">
        <v>1.5895356900520001E-4</v>
      </c>
      <c r="EZ32" s="90">
        <v>1</v>
      </c>
      <c r="FA32" s="90">
        <v>1.5895356900520001E-4</v>
      </c>
      <c r="FB32" s="90">
        <v>2022</v>
      </c>
      <c r="FC32" s="90" t="s">
        <v>187</v>
      </c>
      <c r="FD32" s="90">
        <v>0.99900697946751249</v>
      </c>
      <c r="FE32" s="90">
        <v>1</v>
      </c>
      <c r="FF32" s="90">
        <v>0</v>
      </c>
      <c r="FG32" s="90" t="s">
        <v>391</v>
      </c>
      <c r="FH32" s="90">
        <v>0</v>
      </c>
      <c r="FI32" s="90">
        <v>0</v>
      </c>
      <c r="FJ32" s="90">
        <v>0</v>
      </c>
      <c r="FK32" s="90">
        <v>0</v>
      </c>
      <c r="FL32" s="90">
        <v>6.9260030214908869E-2</v>
      </c>
      <c r="FM32" s="90">
        <v>1.1009128992067754E-5</v>
      </c>
      <c r="FN32" s="90">
        <v>0</v>
      </c>
      <c r="FO32" s="90">
        <v>0</v>
      </c>
      <c r="GV32" s="254"/>
      <c r="GW32" s="254"/>
    </row>
    <row r="33" spans="2:205" x14ac:dyDescent="0.25">
      <c r="B33" s="90" t="s">
        <v>800</v>
      </c>
      <c r="C33" s="252" t="s">
        <v>716</v>
      </c>
      <c r="D33" s="252">
        <v>100.8839919184373</v>
      </c>
      <c r="E33" s="252">
        <v>100.8839919184373</v>
      </c>
      <c r="F33" s="252">
        <v>93.34111176241305</v>
      </c>
      <c r="G33" s="252">
        <v>47.523211469777131</v>
      </c>
      <c r="H33" s="252">
        <v>1.8609415245393637</v>
      </c>
      <c r="I33" s="252">
        <v>93.34111176241305</v>
      </c>
      <c r="J33" s="253">
        <v>0</v>
      </c>
      <c r="K33" s="253">
        <v>93.34111176241305</v>
      </c>
      <c r="L33" s="137">
        <v>61.88509484896197</v>
      </c>
      <c r="M33" s="253">
        <v>64.830111421082862</v>
      </c>
      <c r="N33" s="253">
        <v>61.967469543964974</v>
      </c>
      <c r="O33" s="253">
        <v>46.972107860994292</v>
      </c>
      <c r="P33" s="253">
        <v>61.967469543964974</v>
      </c>
      <c r="Q33" s="253">
        <v>0</v>
      </c>
      <c r="R33" s="253">
        <v>0</v>
      </c>
      <c r="S33" s="253">
        <v>0</v>
      </c>
      <c r="T33" s="253">
        <v>0</v>
      </c>
      <c r="U33" s="253">
        <v>0</v>
      </c>
      <c r="V33" s="253">
        <v>0</v>
      </c>
      <c r="W33" s="253">
        <v>1630182.3914895314</v>
      </c>
      <c r="X33" s="253">
        <v>1556128.621516292</v>
      </c>
      <c r="Y33" s="253">
        <v>1611732.5803488262</v>
      </c>
      <c r="Z33" s="253">
        <v>1158332.6209835566</v>
      </c>
      <c r="AA33" s="253">
        <v>1506292.1311671273</v>
      </c>
      <c r="AB33" s="253"/>
      <c r="AC33" s="253"/>
      <c r="AD33" s="253"/>
      <c r="AE33" s="253"/>
      <c r="AF33" s="253"/>
      <c r="AG33" s="253"/>
      <c r="AH33" s="253"/>
      <c r="AI33" s="253"/>
      <c r="AJ33" s="253"/>
      <c r="AK33" s="253"/>
      <c r="AL33" s="253"/>
      <c r="AM33" s="253"/>
      <c r="AN33" s="253"/>
      <c r="AO33" s="253"/>
      <c r="AP33" s="253"/>
      <c r="AQ33" s="253"/>
      <c r="AS33" s="90" t="s">
        <v>800</v>
      </c>
      <c r="AT33" s="90" t="s">
        <v>155</v>
      </c>
      <c r="AU33" s="90" t="s">
        <v>702</v>
      </c>
      <c r="AV33" s="90">
        <v>2021</v>
      </c>
      <c r="AW33" s="90">
        <v>1</v>
      </c>
      <c r="AX33" s="90">
        <v>0</v>
      </c>
      <c r="AY33" s="90">
        <v>0</v>
      </c>
      <c r="AZ33" s="90">
        <v>0</v>
      </c>
      <c r="BA33" s="90">
        <v>0</v>
      </c>
      <c r="BB33" s="90">
        <v>4.2874101065841588</v>
      </c>
      <c r="BC33" s="90">
        <v>4680.14411400873</v>
      </c>
      <c r="BD33" s="90">
        <v>0</v>
      </c>
      <c r="BE33" s="90">
        <v>4680.14411400873</v>
      </c>
      <c r="BF33" s="90">
        <v>0</v>
      </c>
      <c r="BG33" s="90">
        <v>0</v>
      </c>
      <c r="BH33" s="90">
        <v>0</v>
      </c>
      <c r="BI33" s="90">
        <v>0</v>
      </c>
      <c r="BJ33" s="90">
        <v>0</v>
      </c>
      <c r="BK33" s="90">
        <v>0</v>
      </c>
      <c r="BL33" s="90">
        <v>0</v>
      </c>
      <c r="BM33" s="90">
        <v>0</v>
      </c>
      <c r="BN33" s="90">
        <v>0</v>
      </c>
      <c r="BO33" s="90">
        <v>4680.14411400873</v>
      </c>
      <c r="BP33" s="90">
        <v>0</v>
      </c>
      <c r="BQ33" s="90">
        <v>0</v>
      </c>
      <c r="BR33" s="90">
        <v>0</v>
      </c>
      <c r="BS33" s="90">
        <v>0</v>
      </c>
      <c r="BT33" s="90">
        <v>0</v>
      </c>
      <c r="BU33" s="90">
        <v>0</v>
      </c>
      <c r="BV33" s="90">
        <v>0</v>
      </c>
      <c r="BW33" s="90">
        <v>0</v>
      </c>
      <c r="BX33" s="90">
        <v>0</v>
      </c>
      <c r="BY33" s="90">
        <v>0</v>
      </c>
      <c r="CT33" s="90" t="s">
        <v>155</v>
      </c>
      <c r="CU33" s="90" t="s">
        <v>418</v>
      </c>
      <c r="CV33" s="90" t="s">
        <v>395</v>
      </c>
      <c r="CW33" s="90">
        <v>2021</v>
      </c>
      <c r="CX33" s="90">
        <v>0</v>
      </c>
      <c r="CY33" s="90">
        <v>7.7063902944474281E-5</v>
      </c>
      <c r="CZ33" s="90">
        <v>0</v>
      </c>
      <c r="DA33" s="90">
        <v>0</v>
      </c>
      <c r="DB33" s="90">
        <v>14146.130641332749</v>
      </c>
      <c r="DC33" s="90">
        <v>222.22942162783411</v>
      </c>
      <c r="DD33" s="90">
        <v>8585.7228092480818</v>
      </c>
      <c r="DE33" s="90">
        <v>5338.1784104568296</v>
      </c>
      <c r="DF33" s="90">
        <v>0</v>
      </c>
      <c r="DG33" s="90">
        <v>0</v>
      </c>
      <c r="DH33" s="90">
        <v>0</v>
      </c>
      <c r="DI33" s="90">
        <v>0</v>
      </c>
      <c r="DJ33" s="90">
        <v>1.1173936581283001E-3</v>
      </c>
      <c r="DK33" s="90">
        <v>0</v>
      </c>
      <c r="DL33" s="90">
        <v>0</v>
      </c>
      <c r="DM33" s="90">
        <v>0</v>
      </c>
      <c r="DN33" s="90">
        <v>1.0901560387835207</v>
      </c>
      <c r="DO33" s="90">
        <v>0</v>
      </c>
      <c r="DP33" s="90">
        <v>1.0901560387835207</v>
      </c>
      <c r="DQ33" s="90">
        <v>0</v>
      </c>
      <c r="DR33" s="90">
        <v>0</v>
      </c>
      <c r="DS33" s="90">
        <v>0</v>
      </c>
      <c r="DT33" s="90">
        <v>0</v>
      </c>
      <c r="DU33" s="90">
        <v>0</v>
      </c>
      <c r="DV33" s="90">
        <v>0</v>
      </c>
      <c r="ER33" s="90" t="s">
        <v>1271</v>
      </c>
      <c r="ES33" s="90" t="s">
        <v>155</v>
      </c>
      <c r="ET33" s="90" t="s">
        <v>418</v>
      </c>
      <c r="EU33" s="90" t="s">
        <v>396</v>
      </c>
      <c r="EV33" s="90" t="s">
        <v>286</v>
      </c>
      <c r="EW33" s="90" t="s">
        <v>390</v>
      </c>
      <c r="EX33" s="90">
        <v>2023</v>
      </c>
      <c r="EY33" s="90">
        <v>1.5895356900520001E-4</v>
      </c>
      <c r="EZ33" s="90">
        <v>1</v>
      </c>
      <c r="FA33" s="90">
        <v>1.5895356900520001E-4</v>
      </c>
      <c r="FB33" s="90">
        <v>2023</v>
      </c>
      <c r="FC33" s="90" t="s">
        <v>187</v>
      </c>
      <c r="FD33" s="90">
        <v>0.99900697946751249</v>
      </c>
      <c r="FE33" s="90">
        <v>1</v>
      </c>
      <c r="FF33" s="90">
        <v>0</v>
      </c>
      <c r="FG33" s="90" t="s">
        <v>391</v>
      </c>
      <c r="FH33" s="90">
        <v>0</v>
      </c>
      <c r="FI33" s="90">
        <v>0</v>
      </c>
      <c r="FJ33" s="90">
        <v>0</v>
      </c>
      <c r="FK33" s="90">
        <v>0</v>
      </c>
      <c r="FL33" s="90">
        <v>0</v>
      </c>
      <c r="FM33" s="90">
        <v>0</v>
      </c>
      <c r="FN33" s="90">
        <v>6.9260030214908869E-2</v>
      </c>
      <c r="FO33" s="90">
        <v>1.1009128992067754E-5</v>
      </c>
      <c r="GV33" s="254"/>
      <c r="GW33" s="254"/>
    </row>
    <row r="34" spans="2:205" x14ac:dyDescent="0.25">
      <c r="B34" s="90" t="s">
        <v>800</v>
      </c>
      <c r="C34" s="252" t="s">
        <v>717</v>
      </c>
      <c r="D34" s="252">
        <v>95.340135439509226</v>
      </c>
      <c r="E34" s="252">
        <v>95.340135439509226</v>
      </c>
      <c r="F34" s="252">
        <v>90.253045148677245</v>
      </c>
      <c r="G34" s="252">
        <v>45.951096795876808</v>
      </c>
      <c r="H34" s="252">
        <v>1.7267927825089051</v>
      </c>
      <c r="I34" s="252">
        <v>90.253045148677245</v>
      </c>
      <c r="J34" s="253">
        <v>0</v>
      </c>
      <c r="K34" s="253">
        <v>90.253045148677245</v>
      </c>
      <c r="L34" s="137">
        <v>64.987452171270718</v>
      </c>
      <c r="M34" s="253">
        <v>68.080105161322919</v>
      </c>
      <c r="N34" s="253">
        <v>64.572136859469936</v>
      </c>
      <c r="O34" s="253">
        <v>48.94661380959321</v>
      </c>
      <c r="P34" s="253">
        <v>64.572136859469936</v>
      </c>
      <c r="Q34" s="253">
        <v>0</v>
      </c>
      <c r="R34" s="253">
        <v>0</v>
      </c>
      <c r="S34" s="253">
        <v>0</v>
      </c>
      <c r="T34" s="253">
        <v>0</v>
      </c>
      <c r="U34" s="253">
        <v>0</v>
      </c>
      <c r="V34" s="253">
        <v>0</v>
      </c>
      <c r="W34" s="253">
        <v>1467054.5198209302</v>
      </c>
      <c r="X34" s="253">
        <v>1400411.1070861425</v>
      </c>
      <c r="Y34" s="253">
        <v>1495548.4363054945</v>
      </c>
      <c r="Z34" s="253">
        <v>1074832.4884384193</v>
      </c>
      <c r="AA34" s="253">
        <v>1397708.8189770977</v>
      </c>
      <c r="AB34" s="253"/>
      <c r="AC34" s="253"/>
      <c r="AD34" s="253"/>
      <c r="AE34" s="253"/>
      <c r="AF34" s="253"/>
      <c r="AG34" s="253"/>
      <c r="AH34" s="253"/>
      <c r="AI34" s="253"/>
      <c r="AJ34" s="253"/>
      <c r="AK34" s="253"/>
      <c r="AL34" s="253"/>
      <c r="AM34" s="253"/>
      <c r="AN34" s="253"/>
      <c r="AO34" s="253"/>
      <c r="AP34" s="253"/>
      <c r="AQ34" s="253"/>
      <c r="AS34" s="90" t="s">
        <v>800</v>
      </c>
      <c r="AT34" s="90" t="s">
        <v>155</v>
      </c>
      <c r="AU34" s="90" t="s">
        <v>702</v>
      </c>
      <c r="AV34" s="90">
        <v>2022</v>
      </c>
      <c r="AW34" s="90">
        <v>0.93457943925233644</v>
      </c>
      <c r="AX34" s="90">
        <v>0</v>
      </c>
      <c r="AY34" s="90">
        <v>0</v>
      </c>
      <c r="AZ34" s="90">
        <v>0</v>
      </c>
      <c r="BA34" s="90">
        <v>0</v>
      </c>
      <c r="BB34" s="90">
        <v>0</v>
      </c>
      <c r="BC34" s="90">
        <v>0</v>
      </c>
      <c r="BD34" s="90">
        <v>0</v>
      </c>
      <c r="BE34" s="90">
        <v>0</v>
      </c>
      <c r="BF34" s="90">
        <v>4.2507970973659326</v>
      </c>
      <c r="BG34" s="90">
        <v>4822.6755435892092</v>
      </c>
      <c r="BH34" s="90">
        <v>0</v>
      </c>
      <c r="BI34" s="90">
        <v>4822.6755435892092</v>
      </c>
      <c r="BJ34" s="90">
        <v>0</v>
      </c>
      <c r="BK34" s="90">
        <v>0</v>
      </c>
      <c r="BL34" s="90">
        <v>0</v>
      </c>
      <c r="BM34" s="90">
        <v>0</v>
      </c>
      <c r="BN34" s="90">
        <v>0</v>
      </c>
      <c r="BO34" s="90">
        <v>0</v>
      </c>
      <c r="BP34" s="90">
        <v>4507.1734052235597</v>
      </c>
      <c r="BQ34" s="90">
        <v>0</v>
      </c>
      <c r="BR34" s="90">
        <v>4.2507970973659326</v>
      </c>
      <c r="BS34" s="90">
        <v>3.9727075676317125</v>
      </c>
      <c r="BT34" s="90">
        <v>4822.6755435892092</v>
      </c>
      <c r="BU34" s="90">
        <v>4507.1734052235597</v>
      </c>
      <c r="BV34" s="90">
        <v>0</v>
      </c>
      <c r="BW34" s="90">
        <v>0</v>
      </c>
      <c r="BX34" s="90">
        <v>4822.6755435892092</v>
      </c>
      <c r="BY34" s="90">
        <v>4507.1734052235597</v>
      </c>
      <c r="CT34" s="90" t="s">
        <v>155</v>
      </c>
      <c r="CU34" s="90" t="s">
        <v>418</v>
      </c>
      <c r="CV34" s="90" t="s">
        <v>395</v>
      </c>
      <c r="CW34" s="90">
        <v>2022</v>
      </c>
      <c r="CX34" s="90">
        <v>0</v>
      </c>
      <c r="CY34" s="90">
        <v>0</v>
      </c>
      <c r="CZ34" s="90">
        <v>7.7063902944474281E-5</v>
      </c>
      <c r="DA34" s="90">
        <v>0</v>
      </c>
      <c r="DB34" s="90">
        <v>14146.130641332749</v>
      </c>
      <c r="DC34" s="90">
        <v>222.22942162783411</v>
      </c>
      <c r="DD34" s="90">
        <v>8585.7228092480818</v>
      </c>
      <c r="DE34" s="90">
        <v>5338.1784104568296</v>
      </c>
      <c r="DF34" s="90">
        <v>0</v>
      </c>
      <c r="DG34" s="90">
        <v>0</v>
      </c>
      <c r="DH34" s="90">
        <v>0</v>
      </c>
      <c r="DI34" s="90">
        <v>0</v>
      </c>
      <c r="DJ34" s="90">
        <v>1.1173936581283001E-3</v>
      </c>
      <c r="DK34" s="90">
        <v>0</v>
      </c>
      <c r="DL34" s="90">
        <v>0</v>
      </c>
      <c r="DM34" s="90">
        <v>0</v>
      </c>
      <c r="DN34" s="90">
        <v>0</v>
      </c>
      <c r="DO34" s="90">
        <v>0</v>
      </c>
      <c r="DP34" s="90">
        <v>0</v>
      </c>
      <c r="DQ34" s="90">
        <v>1.0901560387835207</v>
      </c>
      <c r="DR34" s="90">
        <v>0</v>
      </c>
      <c r="DS34" s="90">
        <v>1.0901560387835207</v>
      </c>
      <c r="DT34" s="90">
        <v>0</v>
      </c>
      <c r="DU34" s="90">
        <v>0</v>
      </c>
      <c r="DV34" s="90">
        <v>0</v>
      </c>
      <c r="ER34" s="90" t="s">
        <v>1271</v>
      </c>
      <c r="ES34" s="90" t="s">
        <v>155</v>
      </c>
      <c r="ET34" s="90" t="s">
        <v>418</v>
      </c>
      <c r="EU34" s="90" t="s">
        <v>397</v>
      </c>
      <c r="EV34" s="90" t="s">
        <v>286</v>
      </c>
      <c r="EW34" s="90" t="s">
        <v>390</v>
      </c>
      <c r="EX34" s="90">
        <v>2021</v>
      </c>
      <c r="EY34" s="90">
        <v>9.537214157002E-4</v>
      </c>
      <c r="EZ34" s="90">
        <v>1</v>
      </c>
      <c r="FA34" s="90">
        <v>9.537214157002E-4</v>
      </c>
      <c r="FB34" s="90">
        <v>2021</v>
      </c>
      <c r="FC34" s="90" t="s">
        <v>187</v>
      </c>
      <c r="FD34" s="90">
        <v>0.99900697946751249</v>
      </c>
      <c r="FE34" s="90">
        <v>1</v>
      </c>
      <c r="FF34" s="90">
        <v>0</v>
      </c>
      <c r="FG34" s="90" t="s">
        <v>391</v>
      </c>
      <c r="FH34" s="90">
        <v>0</v>
      </c>
      <c r="FI34" s="90">
        <v>0</v>
      </c>
      <c r="FJ34" s="90">
        <v>6.9260030214908869E-2</v>
      </c>
      <c r="FK34" s="90">
        <v>6.6054774068001511E-5</v>
      </c>
      <c r="FL34" s="90">
        <v>0</v>
      </c>
      <c r="FM34" s="90">
        <v>0</v>
      </c>
      <c r="FN34" s="90">
        <v>0</v>
      </c>
      <c r="FO34" s="90">
        <v>0</v>
      </c>
      <c r="GV34" s="254"/>
      <c r="GW34" s="254"/>
    </row>
    <row r="35" spans="2:205" x14ac:dyDescent="0.25">
      <c r="B35" s="90" t="s">
        <v>800</v>
      </c>
      <c r="C35" s="252" t="s">
        <v>718</v>
      </c>
      <c r="D35" s="252">
        <v>82.350410243528444</v>
      </c>
      <c r="E35" s="252">
        <v>82.350410243528444</v>
      </c>
      <c r="F35" s="252">
        <v>74.35766606471779</v>
      </c>
      <c r="G35" s="252">
        <v>37.858200441218379</v>
      </c>
      <c r="H35" s="252">
        <v>1.1679082430284775</v>
      </c>
      <c r="I35" s="253">
        <v>74.35766606471779</v>
      </c>
      <c r="J35" s="253">
        <v>0</v>
      </c>
      <c r="K35" s="253">
        <v>74.35766606471779</v>
      </c>
      <c r="L35" s="137">
        <v>78.56554792251238</v>
      </c>
      <c r="M35" s="253">
        <v>82.304361625460729</v>
      </c>
      <c r="N35" s="253">
        <v>78.657573611641268</v>
      </c>
      <c r="O35" s="253">
        <v>59.623605892191179</v>
      </c>
      <c r="P35" s="253">
        <v>78.657573611641268</v>
      </c>
      <c r="Q35" s="253">
        <v>0</v>
      </c>
      <c r="R35" s="253">
        <v>0</v>
      </c>
      <c r="S35" s="253">
        <v>0</v>
      </c>
      <c r="T35" s="253">
        <v>0</v>
      </c>
      <c r="U35" s="253">
        <v>0</v>
      </c>
      <c r="V35" s="253">
        <v>0</v>
      </c>
      <c r="W35" s="253">
        <v>1048174.5806030526</v>
      </c>
      <c r="X35" s="253">
        <v>1000559.4918320036</v>
      </c>
      <c r="Y35" s="253">
        <v>1011507.2082197155</v>
      </c>
      <c r="Z35" s="253">
        <v>726957.93950341421</v>
      </c>
      <c r="AA35" s="253">
        <v>945333.83945767803</v>
      </c>
      <c r="AB35" s="253"/>
      <c r="AC35" s="253"/>
      <c r="AD35" s="253"/>
      <c r="AE35" s="253"/>
      <c r="AF35" s="253"/>
      <c r="AG35" s="253"/>
      <c r="AH35" s="253"/>
      <c r="AI35" s="253"/>
      <c r="AJ35" s="253"/>
      <c r="AK35" s="253"/>
      <c r="AL35" s="253"/>
      <c r="AM35" s="253"/>
      <c r="AN35" s="253"/>
      <c r="AO35" s="253"/>
      <c r="AP35" s="253"/>
      <c r="AQ35" s="253"/>
      <c r="AS35" s="90" t="s">
        <v>800</v>
      </c>
      <c r="AT35" s="90" t="s">
        <v>155</v>
      </c>
      <c r="AU35" s="90" t="s">
        <v>702</v>
      </c>
      <c r="AV35" s="90">
        <v>2023</v>
      </c>
      <c r="AW35" s="90">
        <v>0.87343872827321156</v>
      </c>
      <c r="AX35" s="90">
        <v>0</v>
      </c>
      <c r="AY35" s="90">
        <v>0</v>
      </c>
      <c r="AZ35" s="90">
        <v>0</v>
      </c>
      <c r="BA35" s="90">
        <v>0</v>
      </c>
      <c r="BB35" s="90">
        <v>0</v>
      </c>
      <c r="BC35" s="90">
        <v>0</v>
      </c>
      <c r="BD35" s="90">
        <v>0</v>
      </c>
      <c r="BE35" s="90">
        <v>0</v>
      </c>
      <c r="BF35" s="90">
        <v>0</v>
      </c>
      <c r="BG35" s="90">
        <v>0</v>
      </c>
      <c r="BH35" s="90">
        <v>0</v>
      </c>
      <c r="BI35" s="90">
        <v>0</v>
      </c>
      <c r="BJ35" s="90">
        <v>2.2338704134069221</v>
      </c>
      <c r="BK35" s="90">
        <v>2627.271939991675</v>
      </c>
      <c r="BL35" s="90">
        <v>0</v>
      </c>
      <c r="BM35" s="90">
        <v>2627.271939991675</v>
      </c>
      <c r="BN35" s="90">
        <v>0</v>
      </c>
      <c r="BO35" s="90">
        <v>0</v>
      </c>
      <c r="BP35" s="90">
        <v>0</v>
      </c>
      <c r="BQ35" s="90">
        <v>2294.7610620942219</v>
      </c>
      <c r="BR35" s="90">
        <v>0</v>
      </c>
      <c r="BS35" s="90">
        <v>0</v>
      </c>
      <c r="BT35" s="90">
        <v>0</v>
      </c>
      <c r="BU35" s="90">
        <v>0</v>
      </c>
      <c r="BV35" s="90">
        <v>0</v>
      </c>
      <c r="BW35" s="90">
        <v>0</v>
      </c>
      <c r="BX35" s="90">
        <v>0</v>
      </c>
      <c r="BY35" s="90">
        <v>0</v>
      </c>
      <c r="CT35" s="90" t="s">
        <v>155</v>
      </c>
      <c r="CU35" s="90" t="s">
        <v>418</v>
      </c>
      <c r="CV35" s="90" t="s">
        <v>395</v>
      </c>
      <c r="CW35" s="90">
        <v>2023</v>
      </c>
      <c r="CX35" s="90">
        <v>0</v>
      </c>
      <c r="CY35" s="90">
        <v>0</v>
      </c>
      <c r="CZ35" s="90">
        <v>0</v>
      </c>
      <c r="DA35" s="90">
        <v>7.7063902944474281E-5</v>
      </c>
      <c r="DB35" s="90">
        <v>14664.637556436861</v>
      </c>
      <c r="DC35" s="90">
        <v>233.23007680794291</v>
      </c>
      <c r="DD35" s="90">
        <v>8896.5159934287349</v>
      </c>
      <c r="DE35" s="90">
        <v>5534.8914862001811</v>
      </c>
      <c r="DF35" s="90">
        <v>0</v>
      </c>
      <c r="DG35" s="90">
        <v>0</v>
      </c>
      <c r="DH35" s="90">
        <v>0</v>
      </c>
      <c r="DI35" s="90">
        <v>0</v>
      </c>
      <c r="DJ35" s="90">
        <v>1.1173936581283001E-3</v>
      </c>
      <c r="DK35" s="90">
        <v>0</v>
      </c>
      <c r="DL35" s="90">
        <v>0</v>
      </c>
      <c r="DM35" s="90">
        <v>0</v>
      </c>
      <c r="DN35" s="90">
        <v>0</v>
      </c>
      <c r="DO35" s="90">
        <v>0</v>
      </c>
      <c r="DP35" s="90">
        <v>0</v>
      </c>
      <c r="DQ35" s="90">
        <v>0</v>
      </c>
      <c r="DR35" s="90">
        <v>0</v>
      </c>
      <c r="DS35" s="90">
        <v>0</v>
      </c>
      <c r="DT35" s="90">
        <v>1.1301142053651427</v>
      </c>
      <c r="DU35" s="90">
        <v>0</v>
      </c>
      <c r="DV35" s="90">
        <v>1.1301142053651427</v>
      </c>
      <c r="ER35" s="90" t="s">
        <v>1271</v>
      </c>
      <c r="ES35" s="90" t="s">
        <v>155</v>
      </c>
      <c r="ET35" s="90" t="s">
        <v>418</v>
      </c>
      <c r="EU35" s="90" t="s">
        <v>397</v>
      </c>
      <c r="EV35" s="90" t="s">
        <v>286</v>
      </c>
      <c r="EW35" s="90" t="s">
        <v>390</v>
      </c>
      <c r="EX35" s="90">
        <v>2022</v>
      </c>
      <c r="EY35" s="90">
        <v>9.537214157002E-4</v>
      </c>
      <c r="EZ35" s="90">
        <v>1</v>
      </c>
      <c r="FA35" s="90">
        <v>9.537214157002E-4</v>
      </c>
      <c r="FB35" s="90">
        <v>2022</v>
      </c>
      <c r="FC35" s="90" t="s">
        <v>187</v>
      </c>
      <c r="FD35" s="90">
        <v>0.99900697946751249</v>
      </c>
      <c r="FE35" s="90">
        <v>1</v>
      </c>
      <c r="FF35" s="90">
        <v>0</v>
      </c>
      <c r="FG35" s="90" t="s">
        <v>391</v>
      </c>
      <c r="FH35" s="90">
        <v>0</v>
      </c>
      <c r="FI35" s="90">
        <v>0</v>
      </c>
      <c r="FJ35" s="90">
        <v>0</v>
      </c>
      <c r="FK35" s="90">
        <v>0</v>
      </c>
      <c r="FL35" s="90">
        <v>6.9260030214908869E-2</v>
      </c>
      <c r="FM35" s="90">
        <v>6.6054774068001511E-5</v>
      </c>
      <c r="FN35" s="90">
        <v>0</v>
      </c>
      <c r="FO35" s="90">
        <v>0</v>
      </c>
      <c r="GV35" s="254"/>
      <c r="GW35" s="254"/>
    </row>
    <row r="36" spans="2:205" x14ac:dyDescent="0.25">
      <c r="B36" s="90" t="s">
        <v>800</v>
      </c>
      <c r="C36" s="252" t="s">
        <v>719</v>
      </c>
      <c r="D36" s="252">
        <v>10.951052301511533</v>
      </c>
      <c r="E36" s="252">
        <v>10.951052301511533</v>
      </c>
      <c r="F36" s="252">
        <v>10.703953642428676</v>
      </c>
      <c r="G36" s="252">
        <v>5.4497949338220915</v>
      </c>
      <c r="H36" s="252">
        <v>1.8669230794249279</v>
      </c>
      <c r="I36" s="253">
        <v>10.703953642428676</v>
      </c>
      <c r="J36" s="253">
        <v>0</v>
      </c>
      <c r="K36" s="253">
        <v>10.703953642428676</v>
      </c>
      <c r="L36" s="137">
        <v>7.1254132183406398</v>
      </c>
      <c r="M36" s="253">
        <v>7.4645006845946318</v>
      </c>
      <c r="N36" s="253">
        <v>7.0833926144788917</v>
      </c>
      <c r="O36" s="253">
        <v>5.3693378458565952</v>
      </c>
      <c r="P36" s="253">
        <v>7.0833926144788917</v>
      </c>
      <c r="Q36" s="253">
        <v>0</v>
      </c>
      <c r="R36" s="253">
        <v>0</v>
      </c>
      <c r="S36" s="253">
        <v>0</v>
      </c>
      <c r="T36" s="253">
        <v>0</v>
      </c>
      <c r="U36" s="253">
        <v>0</v>
      </c>
      <c r="V36" s="253">
        <v>0</v>
      </c>
      <c r="W36" s="253">
        <v>1536900.6632939954</v>
      </c>
      <c r="X36" s="253">
        <v>1467084.372316089</v>
      </c>
      <c r="Y36" s="253">
        <v>1616913.1122264173</v>
      </c>
      <c r="Z36" s="253">
        <v>1162055.8062942119</v>
      </c>
      <c r="AA36" s="253">
        <v>1511133.7497443152</v>
      </c>
      <c r="AB36" s="253"/>
      <c r="AC36" s="253"/>
      <c r="AD36" s="253"/>
      <c r="AE36" s="253"/>
      <c r="AF36" s="253"/>
      <c r="AG36" s="253"/>
      <c r="AH36" s="253"/>
      <c r="AI36" s="253"/>
      <c r="AJ36" s="253"/>
      <c r="AK36" s="253"/>
      <c r="AL36" s="253"/>
      <c r="AM36" s="253"/>
      <c r="AN36" s="253"/>
      <c r="AO36" s="253"/>
      <c r="AP36" s="253"/>
      <c r="AQ36" s="253"/>
      <c r="AS36" s="90" t="s">
        <v>800</v>
      </c>
      <c r="AT36" s="90" t="s">
        <v>155</v>
      </c>
      <c r="AU36" s="90" t="s">
        <v>703</v>
      </c>
      <c r="AV36" s="90">
        <v>2020</v>
      </c>
      <c r="AW36" s="90">
        <v>1</v>
      </c>
      <c r="AX36" s="90">
        <v>0.4769795353907762</v>
      </c>
      <c r="AY36" s="90">
        <v>165.72644273518185</v>
      </c>
      <c r="AZ36" s="90">
        <v>0</v>
      </c>
      <c r="BA36" s="90">
        <v>165.72644273518185</v>
      </c>
      <c r="BB36" s="90">
        <v>0</v>
      </c>
      <c r="BC36" s="90">
        <v>0</v>
      </c>
      <c r="BD36" s="90">
        <v>0</v>
      </c>
      <c r="BE36" s="90">
        <v>0</v>
      </c>
      <c r="BF36" s="90">
        <v>0</v>
      </c>
      <c r="BG36" s="90">
        <v>0</v>
      </c>
      <c r="BH36" s="90">
        <v>0</v>
      </c>
      <c r="BI36" s="90">
        <v>0</v>
      </c>
      <c r="BJ36" s="90">
        <v>0</v>
      </c>
      <c r="BK36" s="90">
        <v>0</v>
      </c>
      <c r="BL36" s="90">
        <v>0</v>
      </c>
      <c r="BM36" s="90">
        <v>0</v>
      </c>
      <c r="BN36" s="90">
        <v>165.72644273518185</v>
      </c>
      <c r="BO36" s="90">
        <v>0</v>
      </c>
      <c r="BP36" s="90">
        <v>0</v>
      </c>
      <c r="BQ36" s="90">
        <v>0</v>
      </c>
      <c r="BR36" s="90">
        <v>0</v>
      </c>
      <c r="BS36" s="90">
        <v>0</v>
      </c>
      <c r="BT36" s="90">
        <v>0</v>
      </c>
      <c r="BU36" s="90">
        <v>0</v>
      </c>
      <c r="BV36" s="90">
        <v>0</v>
      </c>
      <c r="BW36" s="90">
        <v>0</v>
      </c>
      <c r="BX36" s="90">
        <v>0</v>
      </c>
      <c r="BY36" s="90">
        <v>0</v>
      </c>
      <c r="CT36" s="90" t="s">
        <v>155</v>
      </c>
      <c r="CU36" s="90" t="s">
        <v>418</v>
      </c>
      <c r="CV36" s="90" t="s">
        <v>396</v>
      </c>
      <c r="CW36" s="90">
        <v>2020</v>
      </c>
      <c r="CX36" s="90">
        <v>1.0276573692286425E-5</v>
      </c>
      <c r="CY36" s="90">
        <v>0</v>
      </c>
      <c r="CZ36" s="90">
        <v>0</v>
      </c>
      <c r="DA36" s="90">
        <v>0</v>
      </c>
      <c r="DB36" s="90">
        <v>8807.9522308758842</v>
      </c>
      <c r="DC36" s="90">
        <v>222.22942162783289</v>
      </c>
      <c r="DD36" s="90">
        <v>8585.7228092480509</v>
      </c>
      <c r="DE36" s="90">
        <v>0</v>
      </c>
      <c r="DF36" s="90">
        <v>0</v>
      </c>
      <c r="DG36" s="90">
        <v>0</v>
      </c>
      <c r="DH36" s="90">
        <v>0</v>
      </c>
      <c r="DI36" s="90">
        <v>0</v>
      </c>
      <c r="DJ36" s="90">
        <v>1.596276654469E-4</v>
      </c>
      <c r="DK36" s="90">
        <v>9.0515570178734642E-2</v>
      </c>
      <c r="DL36" s="90">
        <v>0</v>
      </c>
      <c r="DM36" s="90">
        <v>9.0515570178734642E-2</v>
      </c>
      <c r="DN36" s="90">
        <v>0</v>
      </c>
      <c r="DO36" s="90">
        <v>0</v>
      </c>
      <c r="DP36" s="90">
        <v>0</v>
      </c>
      <c r="DQ36" s="90">
        <v>0</v>
      </c>
      <c r="DR36" s="90">
        <v>0</v>
      </c>
      <c r="DS36" s="90">
        <v>0</v>
      </c>
      <c r="DT36" s="90">
        <v>0</v>
      </c>
      <c r="DU36" s="90">
        <v>0</v>
      </c>
      <c r="DV36" s="90">
        <v>0</v>
      </c>
      <c r="ER36" s="90" t="s">
        <v>1271</v>
      </c>
      <c r="ES36" s="90" t="s">
        <v>155</v>
      </c>
      <c r="ET36" s="90" t="s">
        <v>418</v>
      </c>
      <c r="EU36" s="90" t="s">
        <v>397</v>
      </c>
      <c r="EV36" s="90" t="s">
        <v>286</v>
      </c>
      <c r="EW36" s="90" t="s">
        <v>390</v>
      </c>
      <c r="EX36" s="90">
        <v>2023</v>
      </c>
      <c r="EY36" s="90">
        <v>9.537214157002E-4</v>
      </c>
      <c r="EZ36" s="90">
        <v>1</v>
      </c>
      <c r="FA36" s="90">
        <v>9.537214157002E-4</v>
      </c>
      <c r="FB36" s="90">
        <v>2023</v>
      </c>
      <c r="FC36" s="90" t="s">
        <v>187</v>
      </c>
      <c r="FD36" s="90">
        <v>0.99900697946751249</v>
      </c>
      <c r="FE36" s="90">
        <v>1</v>
      </c>
      <c r="FF36" s="90">
        <v>0</v>
      </c>
      <c r="FG36" s="90" t="s">
        <v>391</v>
      </c>
      <c r="FH36" s="90">
        <v>0</v>
      </c>
      <c r="FI36" s="90">
        <v>0</v>
      </c>
      <c r="FJ36" s="90">
        <v>0</v>
      </c>
      <c r="FK36" s="90">
        <v>0</v>
      </c>
      <c r="FL36" s="90">
        <v>0</v>
      </c>
      <c r="FM36" s="90">
        <v>0</v>
      </c>
      <c r="FN36" s="90">
        <v>6.9260030214908869E-2</v>
      </c>
      <c r="FO36" s="90">
        <v>6.6054774068001511E-5</v>
      </c>
      <c r="GV36" s="254"/>
      <c r="GW36" s="254"/>
    </row>
    <row r="37" spans="2:205" x14ac:dyDescent="0.25">
      <c r="B37" s="90" t="s">
        <v>800</v>
      </c>
      <c r="C37" s="252" t="s">
        <v>720</v>
      </c>
      <c r="D37" s="252">
        <v>17.233092227333522</v>
      </c>
      <c r="E37" s="252">
        <v>17.233092227333522</v>
      </c>
      <c r="F37" s="252">
        <v>15.20024129365037</v>
      </c>
      <c r="G37" s="252">
        <v>7.7389841932476964</v>
      </c>
      <c r="H37" s="252">
        <v>1.9061812142426655</v>
      </c>
      <c r="I37" s="253">
        <v>15.20024129365037</v>
      </c>
      <c r="J37" s="253">
        <v>0</v>
      </c>
      <c r="K37" s="253">
        <v>15.20024129365037</v>
      </c>
      <c r="L37" s="137">
        <v>10.083614679257247</v>
      </c>
      <c r="M37" s="253">
        <v>10.563478407506702</v>
      </c>
      <c r="N37" s="253">
        <v>9.8516691018463884</v>
      </c>
      <c r="O37" s="253">
        <v>7.4676983956268019</v>
      </c>
      <c r="P37" s="253">
        <v>9.8516691018463884</v>
      </c>
      <c r="Q37" s="253">
        <v>0</v>
      </c>
      <c r="R37" s="253">
        <v>0</v>
      </c>
      <c r="S37" s="253">
        <v>0</v>
      </c>
      <c r="T37" s="253">
        <v>0</v>
      </c>
      <c r="U37" s="253">
        <v>0</v>
      </c>
      <c r="V37" s="253">
        <v>0</v>
      </c>
      <c r="W37" s="253">
        <v>1709019.3125668804</v>
      </c>
      <c r="X37" s="253">
        <v>1631384.2431946665</v>
      </c>
      <c r="Y37" s="253">
        <v>1650913.9736694635</v>
      </c>
      <c r="Z37" s="253">
        <v>1186491.8122614664</v>
      </c>
      <c r="AA37" s="253">
        <v>1542910.2557658537</v>
      </c>
      <c r="AB37" s="253"/>
      <c r="AC37" s="253"/>
      <c r="AD37" s="253"/>
      <c r="AE37" s="253"/>
      <c r="AF37" s="253"/>
      <c r="AG37" s="253"/>
      <c r="AH37" s="253"/>
      <c r="AI37" s="253"/>
      <c r="AJ37" s="253"/>
      <c r="AK37" s="253"/>
      <c r="AL37" s="253"/>
      <c r="AM37" s="253"/>
      <c r="AN37" s="253"/>
      <c r="AO37" s="253"/>
      <c r="AP37" s="253"/>
      <c r="AQ37" s="253"/>
      <c r="AS37" s="90" t="s">
        <v>800</v>
      </c>
      <c r="AT37" s="90" t="s">
        <v>155</v>
      </c>
      <c r="AU37" s="90" t="s">
        <v>703</v>
      </c>
      <c r="AV37" s="90">
        <v>2021</v>
      </c>
      <c r="AW37" s="90">
        <v>1</v>
      </c>
      <c r="AX37" s="90">
        <v>0</v>
      </c>
      <c r="AY37" s="90">
        <v>0</v>
      </c>
      <c r="AZ37" s="90">
        <v>0</v>
      </c>
      <c r="BA37" s="90">
        <v>0</v>
      </c>
      <c r="BB37" s="90">
        <v>0.4769795353907762</v>
      </c>
      <c r="BC37" s="90">
        <v>165.72644273518185</v>
      </c>
      <c r="BD37" s="90">
        <v>0</v>
      </c>
      <c r="BE37" s="90">
        <v>165.72644273518185</v>
      </c>
      <c r="BF37" s="90">
        <v>0</v>
      </c>
      <c r="BG37" s="90">
        <v>0</v>
      </c>
      <c r="BH37" s="90">
        <v>0</v>
      </c>
      <c r="BI37" s="90">
        <v>0</v>
      </c>
      <c r="BJ37" s="90">
        <v>0</v>
      </c>
      <c r="BK37" s="90">
        <v>0</v>
      </c>
      <c r="BL37" s="90">
        <v>0</v>
      </c>
      <c r="BM37" s="90">
        <v>0</v>
      </c>
      <c r="BN37" s="90">
        <v>0</v>
      </c>
      <c r="BO37" s="90">
        <v>165.72644273518185</v>
      </c>
      <c r="BP37" s="90">
        <v>0</v>
      </c>
      <c r="BQ37" s="90">
        <v>0</v>
      </c>
      <c r="BR37" s="90">
        <v>0</v>
      </c>
      <c r="BS37" s="90">
        <v>0</v>
      </c>
      <c r="BT37" s="90">
        <v>0</v>
      </c>
      <c r="BU37" s="90">
        <v>0</v>
      </c>
      <c r="BV37" s="90">
        <v>0</v>
      </c>
      <c r="BW37" s="90">
        <v>0</v>
      </c>
      <c r="BX37" s="90">
        <v>0</v>
      </c>
      <c r="BY37" s="90">
        <v>0</v>
      </c>
      <c r="CT37" s="90" t="s">
        <v>155</v>
      </c>
      <c r="CU37" s="90" t="s">
        <v>418</v>
      </c>
      <c r="CV37" s="90" t="s">
        <v>396</v>
      </c>
      <c r="CW37" s="90">
        <v>2021</v>
      </c>
      <c r="CX37" s="90">
        <v>0</v>
      </c>
      <c r="CY37" s="90">
        <v>1.1009128992067754E-5</v>
      </c>
      <c r="CZ37" s="90">
        <v>0</v>
      </c>
      <c r="DA37" s="90">
        <v>0</v>
      </c>
      <c r="DB37" s="90">
        <v>8807.9522308758842</v>
      </c>
      <c r="DC37" s="90">
        <v>222.22942162783289</v>
      </c>
      <c r="DD37" s="90">
        <v>8585.7228092480509</v>
      </c>
      <c r="DE37" s="90">
        <v>0</v>
      </c>
      <c r="DF37" s="90">
        <v>0</v>
      </c>
      <c r="DG37" s="90">
        <v>0</v>
      </c>
      <c r="DH37" s="90">
        <v>0</v>
      </c>
      <c r="DI37" s="90">
        <v>0</v>
      </c>
      <c r="DJ37" s="90">
        <v>1.596276654469E-4</v>
      </c>
      <c r="DK37" s="90">
        <v>0</v>
      </c>
      <c r="DL37" s="90">
        <v>0</v>
      </c>
      <c r="DM37" s="90">
        <v>0</v>
      </c>
      <c r="DN37" s="90">
        <v>9.696788226568355E-2</v>
      </c>
      <c r="DO37" s="90">
        <v>0</v>
      </c>
      <c r="DP37" s="90">
        <v>9.696788226568355E-2</v>
      </c>
      <c r="DQ37" s="90">
        <v>0</v>
      </c>
      <c r="DR37" s="90">
        <v>0</v>
      </c>
      <c r="DS37" s="90">
        <v>0</v>
      </c>
      <c r="DT37" s="90">
        <v>0</v>
      </c>
      <c r="DU37" s="90">
        <v>0</v>
      </c>
      <c r="DV37" s="90">
        <v>0</v>
      </c>
      <c r="ER37" s="90" t="s">
        <v>1271</v>
      </c>
      <c r="ES37" s="90" t="s">
        <v>155</v>
      </c>
      <c r="ET37" s="90" t="s">
        <v>418</v>
      </c>
      <c r="EU37" s="90" t="s">
        <v>398</v>
      </c>
      <c r="EV37" s="90" t="s">
        <v>286</v>
      </c>
      <c r="EW37" s="90" t="s">
        <v>390</v>
      </c>
      <c r="EX37" s="90">
        <v>2021</v>
      </c>
      <c r="EY37" s="90">
        <v>1.31048386989247E-2</v>
      </c>
      <c r="EZ37" s="90">
        <v>1</v>
      </c>
      <c r="FA37" s="90">
        <v>1.31048386989247E-2</v>
      </c>
      <c r="FB37" s="90">
        <v>2021</v>
      </c>
      <c r="FC37" s="90" t="s">
        <v>187</v>
      </c>
      <c r="FD37" s="90">
        <v>0.99900697946751249</v>
      </c>
      <c r="FE37" s="90">
        <v>1</v>
      </c>
      <c r="FF37" s="90">
        <v>0</v>
      </c>
      <c r="FG37" s="90" t="s">
        <v>391</v>
      </c>
      <c r="FH37" s="90">
        <v>0</v>
      </c>
      <c r="FI37" s="90">
        <v>0</v>
      </c>
      <c r="FJ37" s="90">
        <v>6.9260030214908869E-2</v>
      </c>
      <c r="FK37" s="90">
        <v>9.0764152424903171E-4</v>
      </c>
      <c r="FL37" s="90">
        <v>0</v>
      </c>
      <c r="FM37" s="90">
        <v>0</v>
      </c>
      <c r="FN37" s="90">
        <v>0</v>
      </c>
      <c r="FO37" s="90">
        <v>0</v>
      </c>
      <c r="GV37" s="254"/>
      <c r="GW37" s="254"/>
    </row>
    <row r="38" spans="2:205" x14ac:dyDescent="0.25">
      <c r="B38" s="90" t="s">
        <v>800</v>
      </c>
      <c r="C38" s="252" t="s">
        <v>721</v>
      </c>
      <c r="D38" s="252">
        <v>6.5934857093844297</v>
      </c>
      <c r="E38" s="252">
        <v>6.5934857093844297</v>
      </c>
      <c r="F38" s="252">
        <v>7.3702146221101188</v>
      </c>
      <c r="G38" s="252">
        <v>3.7524414124026086</v>
      </c>
      <c r="H38" s="252">
        <v>1.1585173612054027</v>
      </c>
      <c r="I38" s="253">
        <v>7.3702146221101188</v>
      </c>
      <c r="J38" s="253">
        <v>0</v>
      </c>
      <c r="K38" s="253">
        <v>7.3702146221101188</v>
      </c>
      <c r="L38" s="137">
        <v>6.9789267280042537</v>
      </c>
      <c r="M38" s="253">
        <v>7.3110431272721579</v>
      </c>
      <c r="N38" s="253">
        <v>7.8596120128166298</v>
      </c>
      <c r="O38" s="253">
        <v>5.9576964099001417</v>
      </c>
      <c r="P38" s="253">
        <v>7.8596120128166298</v>
      </c>
      <c r="Q38" s="253">
        <v>0</v>
      </c>
      <c r="R38" s="253">
        <v>0</v>
      </c>
      <c r="S38" s="253">
        <v>0</v>
      </c>
      <c r="T38" s="253">
        <v>0</v>
      </c>
      <c r="U38" s="253">
        <v>0</v>
      </c>
      <c r="V38" s="253">
        <v>0</v>
      </c>
      <c r="W38" s="253">
        <v>944770.73142591259</v>
      </c>
      <c r="X38" s="253">
        <v>901852.93597694067</v>
      </c>
      <c r="Y38" s="253">
        <v>1003373.9111800883</v>
      </c>
      <c r="Z38" s="253">
        <v>721112.63775049534</v>
      </c>
      <c r="AA38" s="253">
        <v>937732.62727111054</v>
      </c>
      <c r="AB38" s="253"/>
      <c r="AC38" s="253"/>
      <c r="AD38" s="253"/>
      <c r="AE38" s="253"/>
      <c r="AF38" s="253"/>
      <c r="AG38" s="253"/>
      <c r="AH38" s="253"/>
      <c r="AI38" s="253"/>
      <c r="AJ38" s="253"/>
      <c r="AK38" s="253"/>
      <c r="AL38" s="253"/>
      <c r="AM38" s="253"/>
      <c r="AN38" s="253"/>
      <c r="AO38" s="253"/>
      <c r="AP38" s="253"/>
      <c r="AQ38" s="253"/>
      <c r="AS38" s="90" t="s">
        <v>800</v>
      </c>
      <c r="AT38" s="90" t="s">
        <v>155</v>
      </c>
      <c r="AU38" s="90" t="s">
        <v>703</v>
      </c>
      <c r="AV38" s="90">
        <v>2022</v>
      </c>
      <c r="AW38" s="90">
        <v>0.93457943925233644</v>
      </c>
      <c r="AX38" s="90">
        <v>0</v>
      </c>
      <c r="AY38" s="90">
        <v>0</v>
      </c>
      <c r="AZ38" s="90">
        <v>0</v>
      </c>
      <c r="BA38" s="90">
        <v>0</v>
      </c>
      <c r="BB38" s="90">
        <v>0</v>
      </c>
      <c r="BC38" s="90">
        <v>0</v>
      </c>
      <c r="BD38" s="90">
        <v>0</v>
      </c>
      <c r="BE38" s="90">
        <v>0</v>
      </c>
      <c r="BF38" s="90">
        <v>0.51429116576787048</v>
      </c>
      <c r="BG38" s="90">
        <v>176.39944430364164</v>
      </c>
      <c r="BH38" s="90">
        <v>0</v>
      </c>
      <c r="BI38" s="90">
        <v>176.39944430364164</v>
      </c>
      <c r="BJ38" s="90">
        <v>0</v>
      </c>
      <c r="BK38" s="90">
        <v>0</v>
      </c>
      <c r="BL38" s="90">
        <v>0</v>
      </c>
      <c r="BM38" s="90">
        <v>0</v>
      </c>
      <c r="BN38" s="90">
        <v>0</v>
      </c>
      <c r="BO38" s="90">
        <v>0</v>
      </c>
      <c r="BP38" s="90">
        <v>164.85929374172116</v>
      </c>
      <c r="BQ38" s="90">
        <v>0</v>
      </c>
      <c r="BR38" s="90">
        <v>0.51429116576787048</v>
      </c>
      <c r="BS38" s="90">
        <v>0.48064594931576682</v>
      </c>
      <c r="BT38" s="90">
        <v>176.39944430364164</v>
      </c>
      <c r="BU38" s="90">
        <v>164.85929374172116</v>
      </c>
      <c r="BV38" s="90">
        <v>0</v>
      </c>
      <c r="BW38" s="90">
        <v>0</v>
      </c>
      <c r="BX38" s="90">
        <v>176.39944430364164</v>
      </c>
      <c r="BY38" s="90">
        <v>164.85929374172116</v>
      </c>
      <c r="CT38" s="90" t="s">
        <v>155</v>
      </c>
      <c r="CU38" s="90" t="s">
        <v>418</v>
      </c>
      <c r="CV38" s="90" t="s">
        <v>396</v>
      </c>
      <c r="CW38" s="90">
        <v>2022</v>
      </c>
      <c r="CX38" s="90">
        <v>0</v>
      </c>
      <c r="CY38" s="90">
        <v>0</v>
      </c>
      <c r="CZ38" s="90">
        <v>1.1009128992067754E-5</v>
      </c>
      <c r="DA38" s="90">
        <v>0</v>
      </c>
      <c r="DB38" s="90">
        <v>8807.9522308758842</v>
      </c>
      <c r="DC38" s="90">
        <v>222.22942162783289</v>
      </c>
      <c r="DD38" s="90">
        <v>8585.7228092480509</v>
      </c>
      <c r="DE38" s="90">
        <v>0</v>
      </c>
      <c r="DF38" s="90">
        <v>0</v>
      </c>
      <c r="DG38" s="90">
        <v>0</v>
      </c>
      <c r="DH38" s="90">
        <v>0</v>
      </c>
      <c r="DI38" s="90">
        <v>0</v>
      </c>
      <c r="DJ38" s="90">
        <v>1.596276654469E-4</v>
      </c>
      <c r="DK38" s="90">
        <v>0</v>
      </c>
      <c r="DL38" s="90">
        <v>0</v>
      </c>
      <c r="DM38" s="90">
        <v>0</v>
      </c>
      <c r="DN38" s="90">
        <v>0</v>
      </c>
      <c r="DO38" s="90">
        <v>0</v>
      </c>
      <c r="DP38" s="90">
        <v>0</v>
      </c>
      <c r="DQ38" s="90">
        <v>9.696788226568355E-2</v>
      </c>
      <c r="DR38" s="90">
        <v>0</v>
      </c>
      <c r="DS38" s="90">
        <v>9.696788226568355E-2</v>
      </c>
      <c r="DT38" s="90">
        <v>0</v>
      </c>
      <c r="DU38" s="90">
        <v>0</v>
      </c>
      <c r="DV38" s="90">
        <v>0</v>
      </c>
      <c r="ER38" s="90" t="s">
        <v>1271</v>
      </c>
      <c r="ES38" s="90" t="s">
        <v>155</v>
      </c>
      <c r="ET38" s="90" t="s">
        <v>418</v>
      </c>
      <c r="EU38" s="90" t="s">
        <v>398</v>
      </c>
      <c r="EV38" s="90" t="s">
        <v>286</v>
      </c>
      <c r="EW38" s="90" t="s">
        <v>390</v>
      </c>
      <c r="EX38" s="90">
        <v>2022</v>
      </c>
      <c r="EY38" s="90">
        <v>1.31048386989247E-2</v>
      </c>
      <c r="EZ38" s="90">
        <v>1</v>
      </c>
      <c r="FA38" s="90">
        <v>1.31048386989247E-2</v>
      </c>
      <c r="FB38" s="90">
        <v>2022</v>
      </c>
      <c r="FC38" s="90" t="s">
        <v>187</v>
      </c>
      <c r="FD38" s="90">
        <v>0.99900697946751249</v>
      </c>
      <c r="FE38" s="90">
        <v>1</v>
      </c>
      <c r="FF38" s="90">
        <v>0</v>
      </c>
      <c r="FG38" s="90" t="s">
        <v>391</v>
      </c>
      <c r="FH38" s="90">
        <v>0</v>
      </c>
      <c r="FI38" s="90">
        <v>0</v>
      </c>
      <c r="FJ38" s="90">
        <v>0</v>
      </c>
      <c r="FK38" s="90">
        <v>0</v>
      </c>
      <c r="FL38" s="90">
        <v>6.9260030214908869E-2</v>
      </c>
      <c r="FM38" s="90">
        <v>9.0764152424903171E-4</v>
      </c>
      <c r="FN38" s="90">
        <v>0</v>
      </c>
      <c r="FO38" s="90">
        <v>0</v>
      </c>
      <c r="GV38" s="254"/>
      <c r="GW38" s="254"/>
    </row>
    <row r="39" spans="2:205" x14ac:dyDescent="0.25">
      <c r="B39" s="90" t="s">
        <v>800</v>
      </c>
      <c r="C39" s="252" t="s">
        <v>722</v>
      </c>
      <c r="D39" s="252">
        <v>8.2342895394630453</v>
      </c>
      <c r="E39" s="252">
        <v>8.2342895394630453</v>
      </c>
      <c r="F39" s="252">
        <v>6.3374806375610682</v>
      </c>
      <c r="G39" s="252">
        <v>3.2266506109971944</v>
      </c>
      <c r="H39" s="252">
        <v>0.86139256595250036</v>
      </c>
      <c r="I39" s="253">
        <v>6.3374806375610682</v>
      </c>
      <c r="J39" s="253">
        <v>0</v>
      </c>
      <c r="K39" s="253">
        <v>6.3374806375610682</v>
      </c>
      <c r="L39" s="137">
        <v>10.002438617487449</v>
      </c>
      <c r="M39" s="253">
        <v>10.478439301691244</v>
      </c>
      <c r="N39" s="253">
        <v>9.0894801484265972</v>
      </c>
      <c r="O39" s="253">
        <v>6.8899777140605716</v>
      </c>
      <c r="P39" s="253">
        <v>9.0894801484265972</v>
      </c>
      <c r="Q39" s="253">
        <v>0</v>
      </c>
      <c r="R39" s="253">
        <v>0</v>
      </c>
      <c r="S39" s="253">
        <v>0</v>
      </c>
      <c r="T39" s="253">
        <v>0</v>
      </c>
      <c r="U39" s="253">
        <v>0</v>
      </c>
      <c r="V39" s="253">
        <v>0</v>
      </c>
      <c r="W39" s="253">
        <v>823228.20007781743</v>
      </c>
      <c r="X39" s="253">
        <v>785831.67801850149</v>
      </c>
      <c r="Y39" s="253">
        <v>746038.73614974145</v>
      </c>
      <c r="Z39" s="253">
        <v>536168.97439186857</v>
      </c>
      <c r="AA39" s="253">
        <v>697232.46369134716</v>
      </c>
      <c r="AB39" s="253"/>
      <c r="AC39" s="253"/>
      <c r="AD39" s="253"/>
      <c r="AE39" s="253"/>
      <c r="AF39" s="253"/>
      <c r="AG39" s="253"/>
      <c r="AH39" s="253"/>
      <c r="AI39" s="253"/>
      <c r="AJ39" s="253"/>
      <c r="AK39" s="253"/>
      <c r="AL39" s="253"/>
      <c r="AM39" s="253"/>
      <c r="AN39" s="253"/>
      <c r="AO39" s="253"/>
      <c r="AP39" s="253"/>
      <c r="AQ39" s="253"/>
      <c r="AS39" s="90" t="s">
        <v>800</v>
      </c>
      <c r="AT39" s="90" t="s">
        <v>155</v>
      </c>
      <c r="AU39" s="90" t="s">
        <v>703</v>
      </c>
      <c r="AV39" s="90">
        <v>2023</v>
      </c>
      <c r="AW39" s="90">
        <v>0.87343872827321156</v>
      </c>
      <c r="AX39" s="90">
        <v>0</v>
      </c>
      <c r="AY39" s="90">
        <v>0</v>
      </c>
      <c r="AZ39" s="90">
        <v>0</v>
      </c>
      <c r="BA39" s="90">
        <v>0</v>
      </c>
      <c r="BB39" s="90">
        <v>0</v>
      </c>
      <c r="BC39" s="90">
        <v>0</v>
      </c>
      <c r="BD39" s="90">
        <v>0</v>
      </c>
      <c r="BE39" s="90">
        <v>0</v>
      </c>
      <c r="BF39" s="90">
        <v>0</v>
      </c>
      <c r="BG39" s="90">
        <v>0</v>
      </c>
      <c r="BH39" s="90">
        <v>0</v>
      </c>
      <c r="BI39" s="90">
        <v>0</v>
      </c>
      <c r="BJ39" s="90">
        <v>0.27026926780328059</v>
      </c>
      <c r="BK39" s="90">
        <v>96.097738770252207</v>
      </c>
      <c r="BL39" s="90">
        <v>0</v>
      </c>
      <c r="BM39" s="90">
        <v>96.097738770252207</v>
      </c>
      <c r="BN39" s="90">
        <v>0</v>
      </c>
      <c r="BO39" s="90">
        <v>0</v>
      </c>
      <c r="BP39" s="90">
        <v>0</v>
      </c>
      <c r="BQ39" s="90">
        <v>83.935486741420391</v>
      </c>
      <c r="BR39" s="90">
        <v>0</v>
      </c>
      <c r="BS39" s="90">
        <v>0</v>
      </c>
      <c r="BT39" s="90">
        <v>0</v>
      </c>
      <c r="BU39" s="90">
        <v>0</v>
      </c>
      <c r="BV39" s="90">
        <v>0</v>
      </c>
      <c r="BW39" s="90">
        <v>0</v>
      </c>
      <c r="BX39" s="90">
        <v>0</v>
      </c>
      <c r="BY39" s="90">
        <v>0</v>
      </c>
      <c r="CT39" s="90" t="s">
        <v>155</v>
      </c>
      <c r="CU39" s="90" t="s">
        <v>418</v>
      </c>
      <c r="CV39" s="90" t="s">
        <v>396</v>
      </c>
      <c r="CW39" s="90">
        <v>2023</v>
      </c>
      <c r="CX39" s="90">
        <v>0</v>
      </c>
      <c r="CY39" s="90">
        <v>0</v>
      </c>
      <c r="CZ39" s="90">
        <v>0</v>
      </c>
      <c r="DA39" s="90">
        <v>1.1009128992067754E-5</v>
      </c>
      <c r="DB39" s="90">
        <v>9129.7460702366461</v>
      </c>
      <c r="DC39" s="90">
        <v>233.2300768079416</v>
      </c>
      <c r="DD39" s="90">
        <v>8896.5159934287058</v>
      </c>
      <c r="DE39" s="90">
        <v>0</v>
      </c>
      <c r="DF39" s="90">
        <v>0</v>
      </c>
      <c r="DG39" s="90">
        <v>0</v>
      </c>
      <c r="DH39" s="90">
        <v>0</v>
      </c>
      <c r="DI39" s="90">
        <v>0</v>
      </c>
      <c r="DJ39" s="90">
        <v>1.596276654469E-4</v>
      </c>
      <c r="DK39" s="90">
        <v>0</v>
      </c>
      <c r="DL39" s="90">
        <v>0</v>
      </c>
      <c r="DM39" s="90">
        <v>0</v>
      </c>
      <c r="DN39" s="90">
        <v>0</v>
      </c>
      <c r="DO39" s="90">
        <v>0</v>
      </c>
      <c r="DP39" s="90">
        <v>0</v>
      </c>
      <c r="DQ39" s="90">
        <v>0</v>
      </c>
      <c r="DR39" s="90">
        <v>0</v>
      </c>
      <c r="DS39" s="90">
        <v>0</v>
      </c>
      <c r="DT39" s="90">
        <v>0.1005105521520589</v>
      </c>
      <c r="DU39" s="90">
        <v>0</v>
      </c>
      <c r="DV39" s="90">
        <v>0.1005105521520589</v>
      </c>
      <c r="ER39" s="90" t="s">
        <v>1271</v>
      </c>
      <c r="ES39" s="90" t="s">
        <v>155</v>
      </c>
      <c r="ET39" s="90" t="s">
        <v>418</v>
      </c>
      <c r="EU39" s="90" t="s">
        <v>398</v>
      </c>
      <c r="EV39" s="90" t="s">
        <v>286</v>
      </c>
      <c r="EW39" s="90" t="s">
        <v>390</v>
      </c>
      <c r="EX39" s="90">
        <v>2023</v>
      </c>
      <c r="EY39" s="90">
        <v>1.31048386989247E-2</v>
      </c>
      <c r="EZ39" s="90">
        <v>1</v>
      </c>
      <c r="FA39" s="90">
        <v>1.31048386989247E-2</v>
      </c>
      <c r="FB39" s="90">
        <v>2023</v>
      </c>
      <c r="FC39" s="90" t="s">
        <v>187</v>
      </c>
      <c r="FD39" s="90">
        <v>0.99900697946751249</v>
      </c>
      <c r="FE39" s="90">
        <v>1</v>
      </c>
      <c r="FF39" s="90">
        <v>0</v>
      </c>
      <c r="FG39" s="90" t="s">
        <v>391</v>
      </c>
      <c r="FH39" s="90">
        <v>0</v>
      </c>
      <c r="FI39" s="90">
        <v>0</v>
      </c>
      <c r="FJ39" s="90">
        <v>0</v>
      </c>
      <c r="FK39" s="90">
        <v>0</v>
      </c>
      <c r="FL39" s="90">
        <v>0</v>
      </c>
      <c r="FM39" s="90">
        <v>0</v>
      </c>
      <c r="FN39" s="90">
        <v>6.9260030214908869E-2</v>
      </c>
      <c r="FO39" s="90">
        <v>9.0764152424903171E-4</v>
      </c>
      <c r="GV39" s="254"/>
      <c r="GW39" s="254"/>
    </row>
    <row r="40" spans="2:205" x14ac:dyDescent="0.25">
      <c r="B40" s="90" t="s">
        <v>800</v>
      </c>
      <c r="C40" s="252" t="s">
        <v>723</v>
      </c>
      <c r="D40" s="252">
        <v>7.9284787115903077</v>
      </c>
      <c r="E40" s="252">
        <v>7.9284787115903077</v>
      </c>
      <c r="F40" s="252">
        <v>7.3228680740794951</v>
      </c>
      <c r="G40" s="252">
        <v>3.7283518376054108</v>
      </c>
      <c r="H40" s="252">
        <v>1.0093132869896817</v>
      </c>
      <c r="I40" s="253">
        <v>7.3228680740794951</v>
      </c>
      <c r="J40" s="253">
        <v>0</v>
      </c>
      <c r="K40" s="253">
        <v>7.3228680740794951</v>
      </c>
      <c r="L40" s="137">
        <v>8.9503700467613996</v>
      </c>
      <c r="M40" s="253">
        <v>9.3763044042776826</v>
      </c>
      <c r="N40" s="253">
        <v>8.9635230367644478</v>
      </c>
      <c r="O40" s="253">
        <v>6.7945061117500138</v>
      </c>
      <c r="P40" s="253">
        <v>8.9635230367644478</v>
      </c>
      <c r="Q40" s="253">
        <v>0</v>
      </c>
      <c r="R40" s="253">
        <v>0</v>
      </c>
      <c r="S40" s="253">
        <v>0</v>
      </c>
      <c r="T40" s="253">
        <v>0</v>
      </c>
      <c r="U40" s="253">
        <v>0</v>
      </c>
      <c r="V40" s="253">
        <v>0</v>
      </c>
      <c r="W40" s="253">
        <v>885826.91778862779</v>
      </c>
      <c r="X40" s="253">
        <v>845586.7439599291</v>
      </c>
      <c r="Y40" s="253">
        <v>874150.57752709463</v>
      </c>
      <c r="Z40" s="253">
        <v>628241.39807492262</v>
      </c>
      <c r="AA40" s="253">
        <v>816963.1565673782</v>
      </c>
      <c r="AB40" s="253"/>
      <c r="AC40" s="253"/>
      <c r="AD40" s="253"/>
      <c r="AE40" s="253"/>
      <c r="AF40" s="253"/>
      <c r="AG40" s="253"/>
      <c r="AH40" s="253"/>
      <c r="AI40" s="253"/>
      <c r="AJ40" s="253"/>
      <c r="AK40" s="253"/>
      <c r="AL40" s="253"/>
      <c r="AM40" s="253"/>
      <c r="AN40" s="253"/>
      <c r="AO40" s="253"/>
      <c r="AP40" s="253"/>
      <c r="AQ40" s="253"/>
      <c r="AS40" s="90" t="s">
        <v>800</v>
      </c>
      <c r="AT40" s="90" t="s">
        <v>155</v>
      </c>
      <c r="AU40" s="90" t="s">
        <v>704</v>
      </c>
      <c r="AV40" s="90">
        <v>2020</v>
      </c>
      <c r="AW40" s="90">
        <v>1</v>
      </c>
      <c r="AX40" s="90">
        <v>1.3524566246990428</v>
      </c>
      <c r="AY40" s="90">
        <v>473.53102396798198</v>
      </c>
      <c r="AZ40" s="90">
        <v>0</v>
      </c>
      <c r="BA40" s="90">
        <v>473.53102396798198</v>
      </c>
      <c r="BB40" s="90">
        <v>0</v>
      </c>
      <c r="BC40" s="90">
        <v>0</v>
      </c>
      <c r="BD40" s="90">
        <v>0</v>
      </c>
      <c r="BE40" s="90">
        <v>0</v>
      </c>
      <c r="BF40" s="90">
        <v>0</v>
      </c>
      <c r="BG40" s="90">
        <v>0</v>
      </c>
      <c r="BH40" s="90">
        <v>0</v>
      </c>
      <c r="BI40" s="90">
        <v>0</v>
      </c>
      <c r="BJ40" s="90">
        <v>0</v>
      </c>
      <c r="BK40" s="90">
        <v>0</v>
      </c>
      <c r="BL40" s="90">
        <v>0</v>
      </c>
      <c r="BM40" s="90">
        <v>0</v>
      </c>
      <c r="BN40" s="90">
        <v>473.53102396798198</v>
      </c>
      <c r="BO40" s="90">
        <v>0</v>
      </c>
      <c r="BP40" s="90">
        <v>0</v>
      </c>
      <c r="BQ40" s="90">
        <v>0</v>
      </c>
      <c r="BR40" s="90">
        <v>0</v>
      </c>
      <c r="BS40" s="90">
        <v>0</v>
      </c>
      <c r="BT40" s="90">
        <v>0</v>
      </c>
      <c r="BU40" s="90">
        <v>0</v>
      </c>
      <c r="BV40" s="90">
        <v>0</v>
      </c>
      <c r="BW40" s="90">
        <v>0</v>
      </c>
      <c r="BX40" s="90">
        <v>0</v>
      </c>
      <c r="BY40" s="90">
        <v>0</v>
      </c>
      <c r="CT40" s="90" t="s">
        <v>155</v>
      </c>
      <c r="CU40" s="90" t="s">
        <v>418</v>
      </c>
      <c r="CV40" s="90" t="s">
        <v>397</v>
      </c>
      <c r="CW40" s="90">
        <v>2020</v>
      </c>
      <c r="CX40" s="90">
        <v>6.1659442261621761E-5</v>
      </c>
      <c r="CY40" s="90">
        <v>0</v>
      </c>
      <c r="CZ40" s="90">
        <v>0</v>
      </c>
      <c r="DA40" s="90">
        <v>0</v>
      </c>
      <c r="DB40" s="90">
        <v>5.24055833130154</v>
      </c>
      <c r="DC40" s="90">
        <v>0.69641821681218563</v>
      </c>
      <c r="DD40" s="90">
        <v>2.941964152280967</v>
      </c>
      <c r="DE40" s="90">
        <v>1.602175962208283</v>
      </c>
      <c r="DF40" s="90">
        <v>0</v>
      </c>
      <c r="DG40" s="90">
        <v>0</v>
      </c>
      <c r="DH40" s="90">
        <v>0</v>
      </c>
      <c r="DI40" s="90">
        <v>0</v>
      </c>
      <c r="DJ40" s="90">
        <v>9.5776599435749995E-4</v>
      </c>
      <c r="DK40" s="90">
        <v>3.231299038475482E-4</v>
      </c>
      <c r="DL40" s="90">
        <v>0</v>
      </c>
      <c r="DM40" s="90">
        <v>3.231299038475482E-4</v>
      </c>
      <c r="DN40" s="90">
        <v>0</v>
      </c>
      <c r="DO40" s="90">
        <v>0</v>
      </c>
      <c r="DP40" s="90">
        <v>0</v>
      </c>
      <c r="DQ40" s="90">
        <v>0</v>
      </c>
      <c r="DR40" s="90">
        <v>0</v>
      </c>
      <c r="DS40" s="90">
        <v>0</v>
      </c>
      <c r="DT40" s="90">
        <v>0</v>
      </c>
      <c r="DU40" s="90">
        <v>0</v>
      </c>
      <c r="DV40" s="90">
        <v>0</v>
      </c>
      <c r="ER40" s="90" t="s">
        <v>1271</v>
      </c>
      <c r="ES40" s="90" t="s">
        <v>155</v>
      </c>
      <c r="ET40" s="90" t="s">
        <v>417</v>
      </c>
      <c r="EU40" s="90" t="s">
        <v>393</v>
      </c>
      <c r="EV40" s="90" t="s">
        <v>286</v>
      </c>
      <c r="EW40" s="90" t="s">
        <v>390</v>
      </c>
      <c r="EX40" s="90">
        <v>2021</v>
      </c>
      <c r="EY40" s="90">
        <v>1.5197308236237E-3</v>
      </c>
      <c r="EZ40" s="90">
        <v>1</v>
      </c>
      <c r="FA40" s="90">
        <v>1.5197308236237E-3</v>
      </c>
      <c r="FB40" s="90">
        <v>2021</v>
      </c>
      <c r="FC40" s="90" t="s">
        <v>187</v>
      </c>
      <c r="FD40" s="90">
        <v>0.99900697946751249</v>
      </c>
      <c r="FE40" s="90">
        <v>1</v>
      </c>
      <c r="FF40" s="90">
        <v>0</v>
      </c>
      <c r="FG40" s="90" t="s">
        <v>391</v>
      </c>
      <c r="FH40" s="90">
        <v>0</v>
      </c>
      <c r="FI40" s="90">
        <v>0</v>
      </c>
      <c r="FJ40" s="90">
        <v>3.3822869895518311E-2</v>
      </c>
      <c r="FK40" s="90">
        <v>5.140165792363329E-5</v>
      </c>
      <c r="FL40" s="90">
        <v>0</v>
      </c>
      <c r="FM40" s="90">
        <v>0</v>
      </c>
      <c r="FN40" s="90">
        <v>0</v>
      </c>
      <c r="FO40" s="90">
        <v>0</v>
      </c>
      <c r="GV40" s="254"/>
      <c r="GW40" s="254"/>
    </row>
    <row r="41" spans="2:205" x14ac:dyDescent="0.25">
      <c r="B41" s="90" t="s">
        <v>800</v>
      </c>
      <c r="C41" s="252" t="s">
        <v>724</v>
      </c>
      <c r="D41" s="252">
        <v>156.19098187685299</v>
      </c>
      <c r="E41" s="252">
        <v>156.19098187685299</v>
      </c>
      <c r="F41" s="252">
        <v>125.85103552998464</v>
      </c>
      <c r="G41" s="252">
        <v>64.075083030069919</v>
      </c>
      <c r="H41" s="252">
        <v>0.1456603389544304</v>
      </c>
      <c r="I41" s="253">
        <v>125.85103552998464</v>
      </c>
      <c r="J41" s="253">
        <v>0</v>
      </c>
      <c r="K41" s="253">
        <v>125.85103552998464</v>
      </c>
      <c r="L41" s="137">
        <v>1062.7356455076028</v>
      </c>
      <c r="M41" s="253">
        <v>1113.3096018930958</v>
      </c>
      <c r="N41" s="253">
        <v>1067.42899736145</v>
      </c>
      <c r="O41" s="253">
        <v>809.12357723394746</v>
      </c>
      <c r="P41" s="253">
        <v>1067.42899736145</v>
      </c>
      <c r="Q41" s="253">
        <v>0</v>
      </c>
      <c r="R41" s="253">
        <v>0</v>
      </c>
      <c r="S41" s="253">
        <v>0</v>
      </c>
      <c r="T41" s="253">
        <v>0</v>
      </c>
      <c r="U41" s="253">
        <v>0</v>
      </c>
      <c r="V41" s="253">
        <v>0</v>
      </c>
      <c r="W41" s="253">
        <v>146970.68131393133</v>
      </c>
      <c r="X41" s="253">
        <v>140294.2915530976</v>
      </c>
      <c r="Y41" s="253">
        <v>126154.15952718881</v>
      </c>
      <c r="Z41" s="253">
        <v>90665.461525558916</v>
      </c>
      <c r="AA41" s="253">
        <v>117901.08367026992</v>
      </c>
      <c r="AB41" s="253"/>
      <c r="AC41" s="253"/>
      <c r="AD41" s="253"/>
      <c r="AE41" s="253"/>
      <c r="AF41" s="253"/>
      <c r="AG41" s="253"/>
      <c r="AH41" s="253"/>
      <c r="AI41" s="253"/>
      <c r="AJ41" s="253"/>
      <c r="AK41" s="253"/>
      <c r="AL41" s="253"/>
      <c r="AM41" s="253"/>
      <c r="AN41" s="253"/>
      <c r="AO41" s="253"/>
      <c r="AP41" s="253"/>
      <c r="AQ41" s="253"/>
      <c r="AS41" s="90" t="s">
        <v>800</v>
      </c>
      <c r="AT41" s="90" t="s">
        <v>155</v>
      </c>
      <c r="AU41" s="90" t="s">
        <v>704</v>
      </c>
      <c r="AV41" s="90">
        <v>2021</v>
      </c>
      <c r="AW41" s="90">
        <v>1</v>
      </c>
      <c r="AX41" s="90">
        <v>0</v>
      </c>
      <c r="AY41" s="90">
        <v>0</v>
      </c>
      <c r="AZ41" s="90">
        <v>0</v>
      </c>
      <c r="BA41" s="90">
        <v>0</v>
      </c>
      <c r="BB41" s="90">
        <v>1.3524566246990428</v>
      </c>
      <c r="BC41" s="90">
        <v>473.53102396798198</v>
      </c>
      <c r="BD41" s="90">
        <v>0</v>
      </c>
      <c r="BE41" s="90">
        <v>473.53102396798198</v>
      </c>
      <c r="BF41" s="90">
        <v>0</v>
      </c>
      <c r="BG41" s="90">
        <v>0</v>
      </c>
      <c r="BH41" s="90">
        <v>0</v>
      </c>
      <c r="BI41" s="90">
        <v>0</v>
      </c>
      <c r="BJ41" s="90">
        <v>0</v>
      </c>
      <c r="BK41" s="90">
        <v>0</v>
      </c>
      <c r="BL41" s="90">
        <v>0</v>
      </c>
      <c r="BM41" s="90">
        <v>0</v>
      </c>
      <c r="BN41" s="90">
        <v>0</v>
      </c>
      <c r="BO41" s="90">
        <v>473.53102396798198</v>
      </c>
      <c r="BP41" s="90">
        <v>0</v>
      </c>
      <c r="BQ41" s="90">
        <v>0</v>
      </c>
      <c r="BR41" s="90">
        <v>0</v>
      </c>
      <c r="BS41" s="90">
        <v>0</v>
      </c>
      <c r="BT41" s="90">
        <v>0</v>
      </c>
      <c r="BU41" s="90">
        <v>0</v>
      </c>
      <c r="BV41" s="90">
        <v>0</v>
      </c>
      <c r="BW41" s="90">
        <v>0</v>
      </c>
      <c r="BX41" s="90">
        <v>0</v>
      </c>
      <c r="BY41" s="90">
        <v>0</v>
      </c>
      <c r="CT41" s="90" t="s">
        <v>155</v>
      </c>
      <c r="CU41" s="90" t="s">
        <v>418</v>
      </c>
      <c r="CV41" s="90" t="s">
        <v>397</v>
      </c>
      <c r="CW41" s="90">
        <v>2021</v>
      </c>
      <c r="CX41" s="90">
        <v>0</v>
      </c>
      <c r="CY41" s="90">
        <v>6.6054774068001511E-5</v>
      </c>
      <c r="CZ41" s="90">
        <v>0</v>
      </c>
      <c r="DA41" s="90">
        <v>0</v>
      </c>
      <c r="DB41" s="90">
        <v>5.24055833130154</v>
      </c>
      <c r="DC41" s="90">
        <v>0.69641821681218563</v>
      </c>
      <c r="DD41" s="90">
        <v>2.941964152280967</v>
      </c>
      <c r="DE41" s="90">
        <v>1.602175962208283</v>
      </c>
      <c r="DF41" s="90">
        <v>0</v>
      </c>
      <c r="DG41" s="90">
        <v>0</v>
      </c>
      <c r="DH41" s="90">
        <v>0</v>
      </c>
      <c r="DI41" s="90">
        <v>0</v>
      </c>
      <c r="DJ41" s="90">
        <v>9.5776599435749995E-4</v>
      </c>
      <c r="DK41" s="90">
        <v>0</v>
      </c>
      <c r="DL41" s="90">
        <v>0</v>
      </c>
      <c r="DM41" s="90">
        <v>0</v>
      </c>
      <c r="DN41" s="90">
        <v>3.4616389656430622E-4</v>
      </c>
      <c r="DO41" s="90">
        <v>0</v>
      </c>
      <c r="DP41" s="90">
        <v>3.4616389656430622E-4</v>
      </c>
      <c r="DQ41" s="90">
        <v>0</v>
      </c>
      <c r="DR41" s="90">
        <v>0</v>
      </c>
      <c r="DS41" s="90">
        <v>0</v>
      </c>
      <c r="DT41" s="90">
        <v>0</v>
      </c>
      <c r="DU41" s="90">
        <v>0</v>
      </c>
      <c r="DV41" s="90">
        <v>0</v>
      </c>
      <c r="ER41" s="90" t="s">
        <v>1271</v>
      </c>
      <c r="ES41" s="90" t="s">
        <v>155</v>
      </c>
      <c r="ET41" s="90" t="s">
        <v>417</v>
      </c>
      <c r="EU41" s="90" t="s">
        <v>393</v>
      </c>
      <c r="EV41" s="90" t="s">
        <v>286</v>
      </c>
      <c r="EW41" s="90" t="s">
        <v>390</v>
      </c>
      <c r="EX41" s="90">
        <v>2022</v>
      </c>
      <c r="EY41" s="90">
        <v>1.5197308236237E-3</v>
      </c>
      <c r="EZ41" s="90">
        <v>1</v>
      </c>
      <c r="FA41" s="90">
        <v>1.5197308236237E-3</v>
      </c>
      <c r="FB41" s="90">
        <v>2022</v>
      </c>
      <c r="FC41" s="90" t="s">
        <v>187</v>
      </c>
      <c r="FD41" s="90">
        <v>0.99900697946751249</v>
      </c>
      <c r="FE41" s="90">
        <v>1</v>
      </c>
      <c r="FF41" s="90">
        <v>0</v>
      </c>
      <c r="FG41" s="90" t="s">
        <v>391</v>
      </c>
      <c r="FH41" s="90">
        <v>0</v>
      </c>
      <c r="FI41" s="90">
        <v>0</v>
      </c>
      <c r="FJ41" s="90">
        <v>0</v>
      </c>
      <c r="FK41" s="90">
        <v>0</v>
      </c>
      <c r="FL41" s="90">
        <v>3.3822869895518311E-2</v>
      </c>
      <c r="FM41" s="90">
        <v>5.140165792363329E-5</v>
      </c>
      <c r="FN41" s="90">
        <v>0</v>
      </c>
      <c r="FO41" s="90">
        <v>0</v>
      </c>
      <c r="GV41" s="254"/>
      <c r="GW41" s="254"/>
    </row>
    <row r="42" spans="2:205" x14ac:dyDescent="0.25">
      <c r="B42" s="90" t="s">
        <v>800</v>
      </c>
      <c r="C42" s="252" t="s">
        <v>725</v>
      </c>
      <c r="D42" s="252">
        <v>280.12926714525753</v>
      </c>
      <c r="E42" s="252">
        <v>280.12926714525753</v>
      </c>
      <c r="F42" s="252">
        <v>253.19978721880832</v>
      </c>
      <c r="G42" s="252">
        <v>128.91299962440729</v>
      </c>
      <c r="H42" s="252">
        <v>0.38836206139097035</v>
      </c>
      <c r="I42" s="253">
        <v>253.19978721880832</v>
      </c>
      <c r="J42" s="253">
        <v>0</v>
      </c>
      <c r="K42" s="253">
        <v>253.19978721880832</v>
      </c>
      <c r="L42" s="137">
        <v>795.11902566431286</v>
      </c>
      <c r="M42" s="253">
        <v>832.95751832728877</v>
      </c>
      <c r="N42" s="253">
        <v>805.47127695844802</v>
      </c>
      <c r="O42" s="253">
        <v>610.55797921726617</v>
      </c>
      <c r="P42" s="253">
        <v>805.47127695844802</v>
      </c>
      <c r="Q42" s="253">
        <v>0</v>
      </c>
      <c r="R42" s="253">
        <v>0</v>
      </c>
      <c r="S42" s="253">
        <v>0</v>
      </c>
      <c r="T42" s="253">
        <v>0</v>
      </c>
      <c r="U42" s="253">
        <v>0</v>
      </c>
      <c r="V42" s="253">
        <v>0</v>
      </c>
      <c r="W42" s="253">
        <v>352311.11079402576</v>
      </c>
      <c r="X42" s="253">
        <v>336306.78753917926</v>
      </c>
      <c r="Y42" s="253">
        <v>336354.35561049945</v>
      </c>
      <c r="Z42" s="253">
        <v>241733.788262332</v>
      </c>
      <c r="AA42" s="253">
        <v>314349.86505654152</v>
      </c>
      <c r="AB42" s="253"/>
      <c r="AC42" s="253"/>
      <c r="AD42" s="253"/>
      <c r="AE42" s="253"/>
      <c r="AF42" s="253"/>
      <c r="AG42" s="253"/>
      <c r="AH42" s="253"/>
      <c r="AI42" s="253"/>
      <c r="AJ42" s="253"/>
      <c r="AK42" s="253"/>
      <c r="AL42" s="253"/>
      <c r="AM42" s="253"/>
      <c r="AN42" s="253"/>
      <c r="AO42" s="253"/>
      <c r="AP42" s="253"/>
      <c r="AQ42" s="253"/>
      <c r="AS42" s="90" t="s">
        <v>800</v>
      </c>
      <c r="AT42" s="90" t="s">
        <v>155</v>
      </c>
      <c r="AU42" s="90" t="s">
        <v>704</v>
      </c>
      <c r="AV42" s="90">
        <v>2022</v>
      </c>
      <c r="AW42" s="90">
        <v>0.93457943925233644</v>
      </c>
      <c r="AX42" s="90">
        <v>0</v>
      </c>
      <c r="AY42" s="90">
        <v>0</v>
      </c>
      <c r="AZ42" s="90">
        <v>0</v>
      </c>
      <c r="BA42" s="90">
        <v>0</v>
      </c>
      <c r="BB42" s="90">
        <v>0</v>
      </c>
      <c r="BC42" s="90">
        <v>0</v>
      </c>
      <c r="BD42" s="90">
        <v>0</v>
      </c>
      <c r="BE42" s="90">
        <v>0</v>
      </c>
      <c r="BF42" s="90">
        <v>1.4414705125669525</v>
      </c>
      <c r="BG42" s="90">
        <v>498.22992904442697</v>
      </c>
      <c r="BH42" s="90">
        <v>0</v>
      </c>
      <c r="BI42" s="90">
        <v>498.22992904442697</v>
      </c>
      <c r="BJ42" s="90">
        <v>0</v>
      </c>
      <c r="BK42" s="90">
        <v>0</v>
      </c>
      <c r="BL42" s="90">
        <v>0</v>
      </c>
      <c r="BM42" s="90">
        <v>0</v>
      </c>
      <c r="BN42" s="90">
        <v>0</v>
      </c>
      <c r="BO42" s="90">
        <v>0</v>
      </c>
      <c r="BP42" s="90">
        <v>465.63544770507195</v>
      </c>
      <c r="BQ42" s="90">
        <v>0</v>
      </c>
      <c r="BR42" s="90">
        <v>1.4414705125669525</v>
      </c>
      <c r="BS42" s="90">
        <v>1.3471687033336004</v>
      </c>
      <c r="BT42" s="90">
        <v>498.22992904442697</v>
      </c>
      <c r="BU42" s="90">
        <v>465.63544770507195</v>
      </c>
      <c r="BV42" s="90">
        <v>0</v>
      </c>
      <c r="BW42" s="90">
        <v>0</v>
      </c>
      <c r="BX42" s="90">
        <v>498.22992904442697</v>
      </c>
      <c r="BY42" s="90">
        <v>465.63544770507195</v>
      </c>
      <c r="CT42" s="90" t="s">
        <v>155</v>
      </c>
      <c r="CU42" s="90" t="s">
        <v>418</v>
      </c>
      <c r="CV42" s="90" t="s">
        <v>397</v>
      </c>
      <c r="CW42" s="90">
        <v>2022</v>
      </c>
      <c r="CX42" s="90">
        <v>0</v>
      </c>
      <c r="CY42" s="90">
        <v>0</v>
      </c>
      <c r="CZ42" s="90">
        <v>6.6054774068001511E-5</v>
      </c>
      <c r="DA42" s="90">
        <v>0</v>
      </c>
      <c r="DB42" s="90">
        <v>5.24055833130154</v>
      </c>
      <c r="DC42" s="90">
        <v>0.69641821681218563</v>
      </c>
      <c r="DD42" s="90">
        <v>2.941964152280967</v>
      </c>
      <c r="DE42" s="90">
        <v>1.602175962208283</v>
      </c>
      <c r="DF42" s="90">
        <v>0</v>
      </c>
      <c r="DG42" s="90">
        <v>0</v>
      </c>
      <c r="DH42" s="90">
        <v>0</v>
      </c>
      <c r="DI42" s="90">
        <v>0</v>
      </c>
      <c r="DJ42" s="90">
        <v>9.5776599435749995E-4</v>
      </c>
      <c r="DK42" s="90">
        <v>0</v>
      </c>
      <c r="DL42" s="90">
        <v>0</v>
      </c>
      <c r="DM42" s="90">
        <v>0</v>
      </c>
      <c r="DN42" s="90">
        <v>0</v>
      </c>
      <c r="DO42" s="90">
        <v>0</v>
      </c>
      <c r="DP42" s="90">
        <v>0</v>
      </c>
      <c r="DQ42" s="90">
        <v>3.4616389656430622E-4</v>
      </c>
      <c r="DR42" s="90">
        <v>0</v>
      </c>
      <c r="DS42" s="90">
        <v>3.4616389656430622E-4</v>
      </c>
      <c r="DT42" s="90">
        <v>0</v>
      </c>
      <c r="DU42" s="90">
        <v>0</v>
      </c>
      <c r="DV42" s="90">
        <v>0</v>
      </c>
      <c r="ER42" s="90" t="s">
        <v>1271</v>
      </c>
      <c r="ES42" s="90" t="s">
        <v>155</v>
      </c>
      <c r="ET42" s="90" t="s">
        <v>417</v>
      </c>
      <c r="EU42" s="90" t="s">
        <v>393</v>
      </c>
      <c r="EV42" s="90" t="s">
        <v>286</v>
      </c>
      <c r="EW42" s="90" t="s">
        <v>390</v>
      </c>
      <c r="EX42" s="90">
        <v>2023</v>
      </c>
      <c r="EY42" s="90">
        <v>1.5197308236237E-3</v>
      </c>
      <c r="EZ42" s="90">
        <v>1</v>
      </c>
      <c r="FA42" s="90">
        <v>1.5197308236237E-3</v>
      </c>
      <c r="FB42" s="90">
        <v>2023</v>
      </c>
      <c r="FC42" s="90" t="s">
        <v>187</v>
      </c>
      <c r="FD42" s="90">
        <v>0.99900697946751249</v>
      </c>
      <c r="FE42" s="90">
        <v>1</v>
      </c>
      <c r="FF42" s="90">
        <v>0</v>
      </c>
      <c r="FG42" s="90" t="s">
        <v>391</v>
      </c>
      <c r="FH42" s="90">
        <v>0</v>
      </c>
      <c r="FI42" s="90">
        <v>0</v>
      </c>
      <c r="FJ42" s="90">
        <v>0</v>
      </c>
      <c r="FK42" s="90">
        <v>0</v>
      </c>
      <c r="FL42" s="90">
        <v>0</v>
      </c>
      <c r="FM42" s="90">
        <v>0</v>
      </c>
      <c r="FN42" s="90">
        <v>3.3822869895518311E-2</v>
      </c>
      <c r="FO42" s="90">
        <v>5.140165792363329E-5</v>
      </c>
      <c r="GV42" s="254"/>
      <c r="GW42" s="254"/>
    </row>
    <row r="43" spans="2:205" x14ac:dyDescent="0.25">
      <c r="B43" s="90" t="s">
        <v>800</v>
      </c>
      <c r="C43" s="252" t="s">
        <v>726</v>
      </c>
      <c r="D43" s="252">
        <v>57.286618826200751</v>
      </c>
      <c r="E43" s="252">
        <v>57.286618826200751</v>
      </c>
      <c r="F43" s="252">
        <v>70.953095667253947</v>
      </c>
      <c r="G43" s="252">
        <v>36.124758639571311</v>
      </c>
      <c r="H43" s="252">
        <v>0.13950169379721558</v>
      </c>
      <c r="I43" s="253">
        <v>70.953095667253947</v>
      </c>
      <c r="J43" s="253">
        <v>0</v>
      </c>
      <c r="K43" s="253">
        <v>70.953095667253947</v>
      </c>
      <c r="L43" s="137">
        <v>682.43915416767277</v>
      </c>
      <c r="M43" s="253">
        <v>714.91538488838353</v>
      </c>
      <c r="N43" s="253">
        <v>628.36991965215202</v>
      </c>
      <c r="O43" s="253">
        <v>476.31303672006123</v>
      </c>
      <c r="P43" s="253">
        <v>628.36991965215202</v>
      </c>
      <c r="Q43" s="253">
        <v>0</v>
      </c>
      <c r="R43" s="253">
        <v>0</v>
      </c>
      <c r="S43" s="253">
        <v>0</v>
      </c>
      <c r="T43" s="253">
        <v>0</v>
      </c>
      <c r="U43" s="253">
        <v>0</v>
      </c>
      <c r="V43" s="253">
        <v>0</v>
      </c>
      <c r="W43" s="253">
        <v>83943.92155894039</v>
      </c>
      <c r="X43" s="253">
        <v>80130.628095441876</v>
      </c>
      <c r="Y43" s="253">
        <v>120820.2525130242</v>
      </c>
      <c r="Z43" s="253">
        <v>86832.047367943131</v>
      </c>
      <c r="AA43" s="253">
        <v>112916.12384394785</v>
      </c>
      <c r="AB43" s="253"/>
      <c r="AC43" s="253"/>
      <c r="AD43" s="253"/>
      <c r="AE43" s="253"/>
      <c r="AF43" s="253"/>
      <c r="AG43" s="253"/>
      <c r="AH43" s="253"/>
      <c r="AI43" s="253"/>
      <c r="AJ43" s="253"/>
      <c r="AK43" s="253"/>
      <c r="AL43" s="253"/>
      <c r="AM43" s="253"/>
      <c r="AN43" s="253"/>
      <c r="AO43" s="253"/>
      <c r="AP43" s="253"/>
      <c r="AQ43" s="253"/>
      <c r="AS43" s="90" t="s">
        <v>800</v>
      </c>
      <c r="AT43" s="90" t="s">
        <v>155</v>
      </c>
      <c r="AU43" s="90" t="s">
        <v>704</v>
      </c>
      <c r="AV43" s="90">
        <v>2023</v>
      </c>
      <c r="AW43" s="90">
        <v>0.87343872827321156</v>
      </c>
      <c r="AX43" s="90">
        <v>0</v>
      </c>
      <c r="AY43" s="90">
        <v>0</v>
      </c>
      <c r="AZ43" s="90">
        <v>0</v>
      </c>
      <c r="BA43" s="90">
        <v>0</v>
      </c>
      <c r="BB43" s="90">
        <v>0</v>
      </c>
      <c r="BC43" s="90">
        <v>0</v>
      </c>
      <c r="BD43" s="90">
        <v>0</v>
      </c>
      <c r="BE43" s="90">
        <v>0</v>
      </c>
      <c r="BF43" s="90">
        <v>0</v>
      </c>
      <c r="BG43" s="90">
        <v>0</v>
      </c>
      <c r="BH43" s="90">
        <v>0</v>
      </c>
      <c r="BI43" s="90">
        <v>0</v>
      </c>
      <c r="BJ43" s="90">
        <v>0.75751870909509711</v>
      </c>
      <c r="BK43" s="90">
        <v>271.42281242034517</v>
      </c>
      <c r="BL43" s="90">
        <v>0</v>
      </c>
      <c r="BM43" s="90">
        <v>271.42281242034517</v>
      </c>
      <c r="BN43" s="90">
        <v>0</v>
      </c>
      <c r="BO43" s="90">
        <v>0</v>
      </c>
      <c r="BP43" s="90">
        <v>0</v>
      </c>
      <c r="BQ43" s="90">
        <v>237.07119610476474</v>
      </c>
      <c r="BR43" s="90">
        <v>0</v>
      </c>
      <c r="BS43" s="90">
        <v>0</v>
      </c>
      <c r="BT43" s="90">
        <v>0</v>
      </c>
      <c r="BU43" s="90">
        <v>0</v>
      </c>
      <c r="BV43" s="90">
        <v>0</v>
      </c>
      <c r="BW43" s="90">
        <v>0</v>
      </c>
      <c r="BX43" s="90">
        <v>0</v>
      </c>
      <c r="BY43" s="90">
        <v>0</v>
      </c>
      <c r="CT43" s="90" t="s">
        <v>155</v>
      </c>
      <c r="CU43" s="90" t="s">
        <v>418</v>
      </c>
      <c r="CV43" s="90" t="s">
        <v>397</v>
      </c>
      <c r="CW43" s="90">
        <v>2023</v>
      </c>
      <c r="CX43" s="90">
        <v>0</v>
      </c>
      <c r="CY43" s="90">
        <v>0</v>
      </c>
      <c r="CZ43" s="90">
        <v>0</v>
      </c>
      <c r="DA43" s="90">
        <v>6.6054774068001511E-5</v>
      </c>
      <c r="DB43" s="90">
        <v>5.4750346070077489</v>
      </c>
      <c r="DC43" s="90">
        <v>0.71896016785815409</v>
      </c>
      <c r="DD43" s="90">
        <v>3.071497198615031</v>
      </c>
      <c r="DE43" s="90">
        <v>1.6845772405343551</v>
      </c>
      <c r="DF43" s="90">
        <v>0</v>
      </c>
      <c r="DG43" s="90">
        <v>0</v>
      </c>
      <c r="DH43" s="90">
        <v>0</v>
      </c>
      <c r="DI43" s="90">
        <v>0</v>
      </c>
      <c r="DJ43" s="90">
        <v>9.5776599435749995E-4</v>
      </c>
      <c r="DK43" s="90">
        <v>0</v>
      </c>
      <c r="DL43" s="90">
        <v>0</v>
      </c>
      <c r="DM43" s="90">
        <v>0</v>
      </c>
      <c r="DN43" s="90">
        <v>0</v>
      </c>
      <c r="DO43" s="90">
        <v>0</v>
      </c>
      <c r="DP43" s="90">
        <v>0</v>
      </c>
      <c r="DQ43" s="90">
        <v>0</v>
      </c>
      <c r="DR43" s="90">
        <v>0</v>
      </c>
      <c r="DS43" s="90">
        <v>0</v>
      </c>
      <c r="DT43" s="90">
        <v>3.6165217398038632E-4</v>
      </c>
      <c r="DU43" s="90">
        <v>0</v>
      </c>
      <c r="DV43" s="90">
        <v>3.6165217398038632E-4</v>
      </c>
      <c r="ER43" s="90" t="s">
        <v>1271</v>
      </c>
      <c r="ES43" s="90" t="s">
        <v>155</v>
      </c>
      <c r="ET43" s="90" t="s">
        <v>417</v>
      </c>
      <c r="EU43" s="90" t="s">
        <v>394</v>
      </c>
      <c r="EV43" s="90" t="s">
        <v>286</v>
      </c>
      <c r="EW43" s="90" t="s">
        <v>390</v>
      </c>
      <c r="EX43" s="90">
        <v>2021</v>
      </c>
      <c r="EY43" s="90">
        <v>0.31441542150970903</v>
      </c>
      <c r="EZ43" s="90">
        <v>1</v>
      </c>
      <c r="FA43" s="90">
        <v>0.31441542150970903</v>
      </c>
      <c r="FB43" s="90">
        <v>2021</v>
      </c>
      <c r="FC43" s="90" t="s">
        <v>187</v>
      </c>
      <c r="FD43" s="90">
        <v>0.99900697946751249</v>
      </c>
      <c r="FE43" s="90">
        <v>1</v>
      </c>
      <c r="FF43" s="90">
        <v>0</v>
      </c>
      <c r="FG43" s="90" t="s">
        <v>391</v>
      </c>
      <c r="FH43" s="90">
        <v>0</v>
      </c>
      <c r="FI43" s="90">
        <v>0</v>
      </c>
      <c r="FJ43" s="90">
        <v>3.3822869895518311E-2</v>
      </c>
      <c r="FK43" s="90">
        <v>1.0634431894867439E-2</v>
      </c>
      <c r="FL43" s="90">
        <v>0</v>
      </c>
      <c r="FM43" s="90">
        <v>0</v>
      </c>
      <c r="FN43" s="90">
        <v>0</v>
      </c>
      <c r="FO43" s="90">
        <v>0</v>
      </c>
      <c r="GV43" s="254"/>
      <c r="GW43" s="254"/>
    </row>
    <row r="44" spans="2:205" x14ac:dyDescent="0.25">
      <c r="B44" s="90" t="s">
        <v>800</v>
      </c>
      <c r="C44" s="252" t="s">
        <v>727</v>
      </c>
      <c r="D44" s="252">
        <v>179.52530473697138</v>
      </c>
      <c r="E44" s="252">
        <v>179.52530473697138</v>
      </c>
      <c r="F44" s="252">
        <v>155.21107619584512</v>
      </c>
      <c r="G44" s="252">
        <v>79.023406313321814</v>
      </c>
      <c r="H44" s="252">
        <v>0.27604488888632878</v>
      </c>
      <c r="I44" s="253">
        <v>155.21107619584512</v>
      </c>
      <c r="J44" s="253">
        <v>0</v>
      </c>
      <c r="K44" s="253">
        <v>155.21107619584512</v>
      </c>
      <c r="L44" s="137">
        <v>696.169345705458</v>
      </c>
      <c r="M44" s="253">
        <v>729.29897514383845</v>
      </c>
      <c r="N44" s="253">
        <v>694.65076642245333</v>
      </c>
      <c r="O44" s="253">
        <v>526.55413870931113</v>
      </c>
      <c r="P44" s="253">
        <v>694.65076642245333</v>
      </c>
      <c r="Q44" s="253">
        <v>0</v>
      </c>
      <c r="R44" s="253">
        <v>0</v>
      </c>
      <c r="S44" s="253">
        <v>0</v>
      </c>
      <c r="T44" s="253">
        <v>0</v>
      </c>
      <c r="U44" s="253">
        <v>0</v>
      </c>
      <c r="V44" s="253">
        <v>0</v>
      </c>
      <c r="W44" s="253">
        <v>257875.91172238521</v>
      </c>
      <c r="X44" s="253">
        <v>246161.46581251384</v>
      </c>
      <c r="Y44" s="253">
        <v>239078.19519852786</v>
      </c>
      <c r="Z44" s="253">
        <v>171822.59379803124</v>
      </c>
      <c r="AA44" s="253">
        <v>223437.5656061008</v>
      </c>
      <c r="AB44" s="253"/>
      <c r="AC44" s="253"/>
      <c r="AD44" s="253"/>
      <c r="AE44" s="253"/>
      <c r="AF44" s="253"/>
      <c r="AG44" s="253"/>
      <c r="AH44" s="253"/>
      <c r="AI44" s="253"/>
      <c r="AJ44" s="253"/>
      <c r="AK44" s="253"/>
      <c r="AL44" s="253"/>
      <c r="AM44" s="253"/>
      <c r="AN44" s="253"/>
      <c r="AO44" s="253"/>
      <c r="AP44" s="253"/>
      <c r="AQ44" s="253"/>
      <c r="AS44" s="90" t="s">
        <v>800</v>
      </c>
      <c r="AT44" s="90" t="s">
        <v>155</v>
      </c>
      <c r="AU44" s="90" t="s">
        <v>705</v>
      </c>
      <c r="AV44" s="90">
        <v>2020</v>
      </c>
      <c r="AW44" s="90">
        <v>1</v>
      </c>
      <c r="AX44" s="90">
        <v>2.5236237977386455</v>
      </c>
      <c r="AY44" s="90">
        <v>921.73528721291655</v>
      </c>
      <c r="AZ44" s="90">
        <v>0</v>
      </c>
      <c r="BA44" s="90">
        <v>921.73528721291655</v>
      </c>
      <c r="BB44" s="90">
        <v>0</v>
      </c>
      <c r="BC44" s="90">
        <v>0</v>
      </c>
      <c r="BD44" s="90">
        <v>0</v>
      </c>
      <c r="BE44" s="90">
        <v>0</v>
      </c>
      <c r="BF44" s="90">
        <v>0</v>
      </c>
      <c r="BG44" s="90">
        <v>0</v>
      </c>
      <c r="BH44" s="90">
        <v>0</v>
      </c>
      <c r="BI44" s="90">
        <v>0</v>
      </c>
      <c r="BJ44" s="90">
        <v>0</v>
      </c>
      <c r="BK44" s="90">
        <v>0</v>
      </c>
      <c r="BL44" s="90">
        <v>0</v>
      </c>
      <c r="BM44" s="90">
        <v>0</v>
      </c>
      <c r="BN44" s="90">
        <v>921.73528721291655</v>
      </c>
      <c r="BO44" s="90">
        <v>0</v>
      </c>
      <c r="BP44" s="90">
        <v>0</v>
      </c>
      <c r="BQ44" s="90">
        <v>0</v>
      </c>
      <c r="BR44" s="90">
        <v>0</v>
      </c>
      <c r="BS44" s="90">
        <v>0</v>
      </c>
      <c r="BT44" s="90">
        <v>0</v>
      </c>
      <c r="BU44" s="90">
        <v>0</v>
      </c>
      <c r="BV44" s="90">
        <v>0</v>
      </c>
      <c r="BW44" s="90">
        <v>0</v>
      </c>
      <c r="BX44" s="90">
        <v>0</v>
      </c>
      <c r="BY44" s="90">
        <v>0</v>
      </c>
      <c r="CT44" s="90" t="s">
        <v>155</v>
      </c>
      <c r="CU44" s="90" t="s">
        <v>418</v>
      </c>
      <c r="CV44" s="90" t="s">
        <v>398</v>
      </c>
      <c r="CW44" s="90">
        <v>2020</v>
      </c>
      <c r="CX44" s="90">
        <v>8.4724640948842707E-4</v>
      </c>
      <c r="CY44" s="90">
        <v>0</v>
      </c>
      <c r="CZ44" s="90">
        <v>0</v>
      </c>
      <c r="DA44" s="90">
        <v>0</v>
      </c>
      <c r="DB44" s="90">
        <v>7.7900575334943545E-2</v>
      </c>
      <c r="DC44" s="90">
        <v>3.6425060683947262E-2</v>
      </c>
      <c r="DD44" s="90">
        <v>1.5808724525432701E-3</v>
      </c>
      <c r="DE44" s="90">
        <v>3.9894642198445282E-2</v>
      </c>
      <c r="DF44" s="90">
        <v>0</v>
      </c>
      <c r="DG44" s="90">
        <v>0</v>
      </c>
      <c r="DH44" s="90">
        <v>0</v>
      </c>
      <c r="DI44" s="90">
        <v>0</v>
      </c>
      <c r="DJ44" s="90">
        <v>1.31604142056038E-2</v>
      </c>
      <c r="DK44" s="90">
        <v>6.6000982749613639E-5</v>
      </c>
      <c r="DL44" s="90">
        <v>0</v>
      </c>
      <c r="DM44" s="90">
        <v>6.6000982749613639E-5</v>
      </c>
      <c r="DN44" s="90">
        <v>0</v>
      </c>
      <c r="DO44" s="90">
        <v>0</v>
      </c>
      <c r="DP44" s="90">
        <v>0</v>
      </c>
      <c r="DQ44" s="90">
        <v>0</v>
      </c>
      <c r="DR44" s="90">
        <v>0</v>
      </c>
      <c r="DS44" s="90">
        <v>0</v>
      </c>
      <c r="DT44" s="90">
        <v>0</v>
      </c>
      <c r="DU44" s="90">
        <v>0</v>
      </c>
      <c r="DV44" s="90">
        <v>0</v>
      </c>
      <c r="ER44" s="90" t="s">
        <v>1271</v>
      </c>
      <c r="ES44" s="90" t="s">
        <v>155</v>
      </c>
      <c r="ET44" s="90" t="s">
        <v>417</v>
      </c>
      <c r="EU44" s="90" t="s">
        <v>394</v>
      </c>
      <c r="EV44" s="90" t="s">
        <v>286</v>
      </c>
      <c r="EW44" s="90" t="s">
        <v>390</v>
      </c>
      <c r="EX44" s="90">
        <v>2022</v>
      </c>
      <c r="EY44" s="90">
        <v>0.31441542150970903</v>
      </c>
      <c r="EZ44" s="90">
        <v>1</v>
      </c>
      <c r="FA44" s="90">
        <v>0.31441542150970903</v>
      </c>
      <c r="FB44" s="90">
        <v>2022</v>
      </c>
      <c r="FC44" s="90" t="s">
        <v>187</v>
      </c>
      <c r="FD44" s="90">
        <v>0.99900697946751249</v>
      </c>
      <c r="FE44" s="90">
        <v>1</v>
      </c>
      <c r="FF44" s="90">
        <v>0</v>
      </c>
      <c r="FG44" s="90" t="s">
        <v>391</v>
      </c>
      <c r="FH44" s="90">
        <v>0</v>
      </c>
      <c r="FI44" s="90">
        <v>0</v>
      </c>
      <c r="FJ44" s="90">
        <v>0</v>
      </c>
      <c r="FK44" s="90">
        <v>0</v>
      </c>
      <c r="FL44" s="90">
        <v>3.3822869895518311E-2</v>
      </c>
      <c r="FM44" s="90">
        <v>1.0634431894867439E-2</v>
      </c>
      <c r="FN44" s="90">
        <v>0</v>
      </c>
      <c r="FO44" s="90">
        <v>0</v>
      </c>
      <c r="GV44" s="254"/>
      <c r="GW44" s="254"/>
    </row>
    <row r="45" spans="2:205" x14ac:dyDescent="0.25">
      <c r="B45" s="90" t="s">
        <v>800</v>
      </c>
      <c r="C45" s="252" t="s">
        <v>728</v>
      </c>
      <c r="D45" s="252">
        <v>70.776957590796357</v>
      </c>
      <c r="E45" s="252">
        <v>70.776957590796357</v>
      </c>
      <c r="F45" s="252">
        <v>74.324791112357943</v>
      </c>
      <c r="G45" s="252">
        <v>37.841355706689129</v>
      </c>
      <c r="H45" s="252">
        <v>0.16331791312675661</v>
      </c>
      <c r="I45" s="253">
        <v>74.324791112357943</v>
      </c>
      <c r="J45" s="253">
        <v>0</v>
      </c>
      <c r="K45" s="253">
        <v>74.324791112357943</v>
      </c>
      <c r="L45" s="137">
        <v>577.16009389227611</v>
      </c>
      <c r="M45" s="253">
        <v>604.62625590476136</v>
      </c>
      <c r="N45" s="253">
        <v>562.24214254568824</v>
      </c>
      <c r="O45" s="253">
        <v>426.1866681905102</v>
      </c>
      <c r="P45" s="253">
        <v>562.24214254568824</v>
      </c>
      <c r="Q45" s="253">
        <v>0</v>
      </c>
      <c r="R45" s="253">
        <v>0</v>
      </c>
      <c r="S45" s="253">
        <v>0</v>
      </c>
      <c r="T45" s="253">
        <v>0</v>
      </c>
      <c r="U45" s="253">
        <v>0</v>
      </c>
      <c r="V45" s="253">
        <v>0</v>
      </c>
      <c r="W45" s="253">
        <v>122629.67994458484</v>
      </c>
      <c r="X45" s="253">
        <v>117059.02100610215</v>
      </c>
      <c r="Y45" s="253">
        <v>141447.11054589887</v>
      </c>
      <c r="Z45" s="253">
        <v>101656.31959473171</v>
      </c>
      <c r="AA45" s="253">
        <v>132193.56125784942</v>
      </c>
      <c r="AB45" s="253"/>
      <c r="AC45" s="253"/>
      <c r="AD45" s="253"/>
      <c r="AE45" s="253"/>
      <c r="AF45" s="253"/>
      <c r="AG45" s="253"/>
      <c r="AH45" s="253"/>
      <c r="AI45" s="253"/>
      <c r="AJ45" s="253"/>
      <c r="AK45" s="253"/>
      <c r="AL45" s="253"/>
      <c r="AM45" s="253"/>
      <c r="AN45" s="253"/>
      <c r="AO45" s="253"/>
      <c r="AP45" s="253"/>
      <c r="AQ45" s="253"/>
      <c r="AS45" s="90" t="s">
        <v>800</v>
      </c>
      <c r="AT45" s="90" t="s">
        <v>155</v>
      </c>
      <c r="AU45" s="90" t="s">
        <v>705</v>
      </c>
      <c r="AV45" s="90">
        <v>2021</v>
      </c>
      <c r="AW45" s="90">
        <v>1</v>
      </c>
      <c r="AX45" s="90">
        <v>0</v>
      </c>
      <c r="AY45" s="90">
        <v>0</v>
      </c>
      <c r="AZ45" s="90">
        <v>0</v>
      </c>
      <c r="BA45" s="90">
        <v>0</v>
      </c>
      <c r="BB45" s="90">
        <v>2.5236237977386455</v>
      </c>
      <c r="BC45" s="90">
        <v>921.73528721291655</v>
      </c>
      <c r="BD45" s="90">
        <v>0</v>
      </c>
      <c r="BE45" s="90">
        <v>921.73528721291655</v>
      </c>
      <c r="BF45" s="90">
        <v>0</v>
      </c>
      <c r="BG45" s="90">
        <v>0</v>
      </c>
      <c r="BH45" s="90">
        <v>0</v>
      </c>
      <c r="BI45" s="90">
        <v>0</v>
      </c>
      <c r="BJ45" s="90">
        <v>0</v>
      </c>
      <c r="BK45" s="90">
        <v>0</v>
      </c>
      <c r="BL45" s="90">
        <v>0</v>
      </c>
      <c r="BM45" s="90">
        <v>0</v>
      </c>
      <c r="BN45" s="90">
        <v>0</v>
      </c>
      <c r="BO45" s="90">
        <v>921.73528721291655</v>
      </c>
      <c r="BP45" s="90">
        <v>0</v>
      </c>
      <c r="BQ45" s="90">
        <v>0</v>
      </c>
      <c r="BR45" s="90">
        <v>0</v>
      </c>
      <c r="BS45" s="90">
        <v>0</v>
      </c>
      <c r="BT45" s="90">
        <v>0</v>
      </c>
      <c r="BU45" s="90">
        <v>0</v>
      </c>
      <c r="BV45" s="90">
        <v>0</v>
      </c>
      <c r="BW45" s="90">
        <v>0</v>
      </c>
      <c r="BX45" s="90">
        <v>0</v>
      </c>
      <c r="BY45" s="90">
        <v>0</v>
      </c>
      <c r="CT45" s="90" t="s">
        <v>155</v>
      </c>
      <c r="CU45" s="90" t="s">
        <v>418</v>
      </c>
      <c r="CV45" s="90" t="s">
        <v>398</v>
      </c>
      <c r="CW45" s="90">
        <v>2021</v>
      </c>
      <c r="CX45" s="90">
        <v>0</v>
      </c>
      <c r="CY45" s="90">
        <v>9.0764152424903171E-4</v>
      </c>
      <c r="CZ45" s="90">
        <v>0</v>
      </c>
      <c r="DA45" s="90">
        <v>0</v>
      </c>
      <c r="DB45" s="90">
        <v>7.7900575334943545E-2</v>
      </c>
      <c r="DC45" s="90">
        <v>3.6425060683947262E-2</v>
      </c>
      <c r="DD45" s="90">
        <v>1.5808724525432701E-3</v>
      </c>
      <c r="DE45" s="90">
        <v>3.9894642198445282E-2</v>
      </c>
      <c r="DF45" s="90">
        <v>0</v>
      </c>
      <c r="DG45" s="90">
        <v>0</v>
      </c>
      <c r="DH45" s="90">
        <v>0</v>
      </c>
      <c r="DI45" s="90">
        <v>0</v>
      </c>
      <c r="DJ45" s="90">
        <v>1.31604142056038E-2</v>
      </c>
      <c r="DK45" s="90">
        <v>0</v>
      </c>
      <c r="DL45" s="90">
        <v>0</v>
      </c>
      <c r="DM45" s="90">
        <v>0</v>
      </c>
      <c r="DN45" s="90">
        <v>7.0705796936884683E-5</v>
      </c>
      <c r="DO45" s="90">
        <v>0</v>
      </c>
      <c r="DP45" s="90">
        <v>7.0705796936884683E-5</v>
      </c>
      <c r="DQ45" s="90">
        <v>0</v>
      </c>
      <c r="DR45" s="90">
        <v>0</v>
      </c>
      <c r="DS45" s="90">
        <v>0</v>
      </c>
      <c r="DT45" s="90">
        <v>0</v>
      </c>
      <c r="DU45" s="90">
        <v>0</v>
      </c>
      <c r="DV45" s="90">
        <v>0</v>
      </c>
      <c r="ER45" s="90" t="s">
        <v>1271</v>
      </c>
      <c r="ES45" s="90" t="s">
        <v>155</v>
      </c>
      <c r="ET45" s="90" t="s">
        <v>417</v>
      </c>
      <c r="EU45" s="90" t="s">
        <v>394</v>
      </c>
      <c r="EV45" s="90" t="s">
        <v>286</v>
      </c>
      <c r="EW45" s="90" t="s">
        <v>390</v>
      </c>
      <c r="EX45" s="90">
        <v>2023</v>
      </c>
      <c r="EY45" s="90">
        <v>0.31441542150970903</v>
      </c>
      <c r="EZ45" s="90">
        <v>1</v>
      </c>
      <c r="FA45" s="90">
        <v>0.31441542150970903</v>
      </c>
      <c r="FB45" s="90">
        <v>2023</v>
      </c>
      <c r="FC45" s="90" t="s">
        <v>187</v>
      </c>
      <c r="FD45" s="90">
        <v>0.99900697946751249</v>
      </c>
      <c r="FE45" s="90">
        <v>1</v>
      </c>
      <c r="FF45" s="90">
        <v>0</v>
      </c>
      <c r="FG45" s="90" t="s">
        <v>391</v>
      </c>
      <c r="FH45" s="90">
        <v>0</v>
      </c>
      <c r="FI45" s="90">
        <v>0</v>
      </c>
      <c r="FJ45" s="90">
        <v>0</v>
      </c>
      <c r="FK45" s="90">
        <v>0</v>
      </c>
      <c r="FL45" s="90">
        <v>0</v>
      </c>
      <c r="FM45" s="90">
        <v>0</v>
      </c>
      <c r="FN45" s="90">
        <v>3.3822869895518311E-2</v>
      </c>
      <c r="FO45" s="90">
        <v>1.0634431894867439E-2</v>
      </c>
      <c r="GV45" s="254"/>
      <c r="GW45" s="254"/>
    </row>
    <row r="46" spans="2:205" x14ac:dyDescent="0.25">
      <c r="B46" s="90" t="s">
        <v>800</v>
      </c>
      <c r="C46" s="252" t="s">
        <v>729</v>
      </c>
      <c r="D46" s="252">
        <v>210.57769383023052</v>
      </c>
      <c r="E46" s="252">
        <v>210.57769383023052</v>
      </c>
      <c r="F46" s="252">
        <v>161.92465706814824</v>
      </c>
      <c r="G46" s="252">
        <v>82.441417240184919</v>
      </c>
      <c r="H46" s="252">
        <v>0.45672561103685416</v>
      </c>
      <c r="I46" s="253">
        <v>161.92465706814824</v>
      </c>
      <c r="J46" s="253">
        <v>0</v>
      </c>
      <c r="K46" s="253">
        <v>161.92465706814824</v>
      </c>
      <c r="L46" s="137">
        <v>432.34770605890503</v>
      </c>
      <c r="M46" s="253">
        <v>452.92246905101973</v>
      </c>
      <c r="N46" s="253">
        <v>438.00708935716733</v>
      </c>
      <c r="O46" s="253">
        <v>332.01452108170173</v>
      </c>
      <c r="P46" s="253">
        <v>438.00708935716733</v>
      </c>
      <c r="Q46" s="253">
        <v>0</v>
      </c>
      <c r="R46" s="253">
        <v>0</v>
      </c>
      <c r="S46" s="253">
        <v>0</v>
      </c>
      <c r="T46" s="253">
        <v>0</v>
      </c>
      <c r="U46" s="253">
        <v>0</v>
      </c>
      <c r="V46" s="253">
        <v>0</v>
      </c>
      <c r="W46" s="253">
        <v>487056.34580501379</v>
      </c>
      <c r="X46" s="253">
        <v>464930.99419739732</v>
      </c>
      <c r="Y46" s="253">
        <v>395562.96524149738</v>
      </c>
      <c r="Z46" s="253">
        <v>284286.29654743639</v>
      </c>
      <c r="AA46" s="253">
        <v>369685.01424439007</v>
      </c>
      <c r="AB46" s="253"/>
      <c r="AC46" s="253"/>
      <c r="AD46" s="253"/>
      <c r="AE46" s="253"/>
      <c r="AF46" s="253"/>
      <c r="AG46" s="253"/>
      <c r="AH46" s="253"/>
      <c r="AI46" s="253"/>
      <c r="AJ46" s="253"/>
      <c r="AK46" s="253"/>
      <c r="AL46" s="253"/>
      <c r="AM46" s="253"/>
      <c r="AN46" s="253"/>
      <c r="AO46" s="253"/>
      <c r="AP46" s="253"/>
      <c r="AQ46" s="253"/>
      <c r="AS46" s="90" t="s">
        <v>800</v>
      </c>
      <c r="AT46" s="90" t="s">
        <v>155</v>
      </c>
      <c r="AU46" s="90" t="s">
        <v>705</v>
      </c>
      <c r="AV46" s="90">
        <v>2022</v>
      </c>
      <c r="AW46" s="90">
        <v>0.93457943925233644</v>
      </c>
      <c r="AX46" s="90">
        <v>0</v>
      </c>
      <c r="AY46" s="90">
        <v>0</v>
      </c>
      <c r="AZ46" s="90">
        <v>0</v>
      </c>
      <c r="BA46" s="90">
        <v>0</v>
      </c>
      <c r="BB46" s="90">
        <v>0</v>
      </c>
      <c r="BC46" s="90">
        <v>0</v>
      </c>
      <c r="BD46" s="90">
        <v>0</v>
      </c>
      <c r="BE46" s="90">
        <v>0</v>
      </c>
      <c r="BF46" s="90">
        <v>2.5123409492410613</v>
      </c>
      <c r="BG46" s="90">
        <v>935.98952593162267</v>
      </c>
      <c r="BH46" s="90">
        <v>0</v>
      </c>
      <c r="BI46" s="90">
        <v>935.98952593162267</v>
      </c>
      <c r="BJ46" s="90">
        <v>0</v>
      </c>
      <c r="BK46" s="90">
        <v>0</v>
      </c>
      <c r="BL46" s="90">
        <v>0</v>
      </c>
      <c r="BM46" s="90">
        <v>0</v>
      </c>
      <c r="BN46" s="90">
        <v>0</v>
      </c>
      <c r="BO46" s="90">
        <v>0</v>
      </c>
      <c r="BP46" s="90">
        <v>874.75656629123614</v>
      </c>
      <c r="BQ46" s="90">
        <v>0</v>
      </c>
      <c r="BR46" s="90">
        <v>2.5123409492410613</v>
      </c>
      <c r="BS46" s="90">
        <v>2.3479821955523938</v>
      </c>
      <c r="BT46" s="90">
        <v>935.98952593162267</v>
      </c>
      <c r="BU46" s="90">
        <v>874.75656629123614</v>
      </c>
      <c r="BV46" s="90">
        <v>0</v>
      </c>
      <c r="BW46" s="90">
        <v>0</v>
      </c>
      <c r="BX46" s="90">
        <v>935.98952593162267</v>
      </c>
      <c r="BY46" s="90">
        <v>874.75656629123614</v>
      </c>
      <c r="CT46" s="90" t="s">
        <v>155</v>
      </c>
      <c r="CU46" s="90" t="s">
        <v>418</v>
      </c>
      <c r="CV46" s="90" t="s">
        <v>398</v>
      </c>
      <c r="CW46" s="90">
        <v>2022</v>
      </c>
      <c r="CX46" s="90">
        <v>0</v>
      </c>
      <c r="CY46" s="90">
        <v>0</v>
      </c>
      <c r="CZ46" s="90">
        <v>9.0764152424903171E-4</v>
      </c>
      <c r="DA46" s="90">
        <v>0</v>
      </c>
      <c r="DB46" s="90">
        <v>7.7900575334943545E-2</v>
      </c>
      <c r="DC46" s="90">
        <v>3.6425060683947262E-2</v>
      </c>
      <c r="DD46" s="90">
        <v>1.5808724525432701E-3</v>
      </c>
      <c r="DE46" s="90">
        <v>3.9894642198445282E-2</v>
      </c>
      <c r="DF46" s="90">
        <v>0</v>
      </c>
      <c r="DG46" s="90">
        <v>0</v>
      </c>
      <c r="DH46" s="90">
        <v>0</v>
      </c>
      <c r="DI46" s="90">
        <v>0</v>
      </c>
      <c r="DJ46" s="90">
        <v>1.31604142056038E-2</v>
      </c>
      <c r="DK46" s="90">
        <v>0</v>
      </c>
      <c r="DL46" s="90">
        <v>0</v>
      </c>
      <c r="DM46" s="90">
        <v>0</v>
      </c>
      <c r="DN46" s="90">
        <v>0</v>
      </c>
      <c r="DO46" s="90">
        <v>0</v>
      </c>
      <c r="DP46" s="90">
        <v>0</v>
      </c>
      <c r="DQ46" s="90">
        <v>7.0705796936884683E-5</v>
      </c>
      <c r="DR46" s="90">
        <v>0</v>
      </c>
      <c r="DS46" s="90">
        <v>7.0705796936884683E-5</v>
      </c>
      <c r="DT46" s="90">
        <v>0</v>
      </c>
      <c r="DU46" s="90">
        <v>0</v>
      </c>
      <c r="DV46" s="90">
        <v>0</v>
      </c>
      <c r="ER46" s="90" t="s">
        <v>1271</v>
      </c>
      <c r="ES46" s="90" t="s">
        <v>155</v>
      </c>
      <c r="ET46" s="90" t="s">
        <v>417</v>
      </c>
      <c r="EU46" s="90" t="s">
        <v>395</v>
      </c>
      <c r="EV46" s="90" t="s">
        <v>286</v>
      </c>
      <c r="EW46" s="90" t="s">
        <v>390</v>
      </c>
      <c r="EX46" s="90">
        <v>2021</v>
      </c>
      <c r="EY46" s="90">
        <v>1.29492043760322E-5</v>
      </c>
      <c r="EZ46" s="90">
        <v>1</v>
      </c>
      <c r="FA46" s="90">
        <v>1.29492043760322E-5</v>
      </c>
      <c r="FB46" s="90">
        <v>2021</v>
      </c>
      <c r="FC46" s="90" t="s">
        <v>187</v>
      </c>
      <c r="FD46" s="90">
        <v>0.99900697946751249</v>
      </c>
      <c r="FE46" s="90">
        <v>1</v>
      </c>
      <c r="FF46" s="90">
        <v>0</v>
      </c>
      <c r="FG46" s="90" t="s">
        <v>391</v>
      </c>
      <c r="FH46" s="90">
        <v>0</v>
      </c>
      <c r="FI46" s="90">
        <v>0</v>
      </c>
      <c r="FJ46" s="90">
        <v>3.3822869895518311E-2</v>
      </c>
      <c r="FK46" s="90">
        <v>4.3797925486101349E-7</v>
      </c>
      <c r="FL46" s="90">
        <v>0</v>
      </c>
      <c r="FM46" s="90">
        <v>0</v>
      </c>
      <c r="FN46" s="90">
        <v>0</v>
      </c>
      <c r="FO46" s="90">
        <v>0</v>
      </c>
      <c r="GV46" s="254"/>
      <c r="GW46" s="254"/>
    </row>
    <row r="47" spans="2:205" x14ac:dyDescent="0.25">
      <c r="B47" s="90" t="s">
        <v>800</v>
      </c>
      <c r="C47" s="252" t="s">
        <v>730</v>
      </c>
      <c r="D47" s="252">
        <v>221.00518302806131</v>
      </c>
      <c r="E47" s="252">
        <v>221.00518302806131</v>
      </c>
      <c r="F47" s="252">
        <v>181.07883488500539</v>
      </c>
      <c r="G47" s="252">
        <v>92.193586036646664</v>
      </c>
      <c r="H47" s="252">
        <v>0.65598630079092701</v>
      </c>
      <c r="I47" s="253">
        <v>181.07883488500539</v>
      </c>
      <c r="J47" s="253">
        <v>0</v>
      </c>
      <c r="K47" s="253">
        <v>181.07883488500539</v>
      </c>
      <c r="L47" s="137">
        <v>329.41728531036773</v>
      </c>
      <c r="M47" s="253">
        <v>345.09374774045449</v>
      </c>
      <c r="N47" s="253">
        <v>341.03302781757924</v>
      </c>
      <c r="O47" s="253">
        <v>258.50737222666021</v>
      </c>
      <c r="P47" s="253">
        <v>341.03302781757924</v>
      </c>
      <c r="Q47" s="253">
        <v>0</v>
      </c>
      <c r="R47" s="253">
        <v>0</v>
      </c>
      <c r="S47" s="253">
        <v>0</v>
      </c>
      <c r="T47" s="253">
        <v>0</v>
      </c>
      <c r="U47" s="253">
        <v>0</v>
      </c>
      <c r="V47" s="253">
        <v>0</v>
      </c>
      <c r="W47" s="253">
        <v>670897.34778136015</v>
      </c>
      <c r="X47" s="253">
        <v>640420.71024213289</v>
      </c>
      <c r="Y47" s="253">
        <v>568139.55694225675</v>
      </c>
      <c r="Z47" s="253">
        <v>408314.99598707003</v>
      </c>
      <c r="AA47" s="253">
        <v>530971.54854416521</v>
      </c>
      <c r="AB47" s="253"/>
      <c r="AC47" s="253"/>
      <c r="AD47" s="253"/>
      <c r="AE47" s="253"/>
      <c r="AF47" s="253"/>
      <c r="AG47" s="253"/>
      <c r="AH47" s="253"/>
      <c r="AI47" s="253"/>
      <c r="AJ47" s="253"/>
      <c r="AK47" s="253"/>
      <c r="AL47" s="253"/>
      <c r="AM47" s="253"/>
      <c r="AN47" s="253"/>
      <c r="AO47" s="253"/>
      <c r="AP47" s="253"/>
      <c r="AQ47" s="253"/>
      <c r="AS47" s="90" t="s">
        <v>800</v>
      </c>
      <c r="AT47" s="90" t="s">
        <v>155</v>
      </c>
      <c r="AU47" s="90" t="s">
        <v>705</v>
      </c>
      <c r="AV47" s="90">
        <v>2023</v>
      </c>
      <c r="AW47" s="90">
        <v>0.87343872827321156</v>
      </c>
      <c r="AX47" s="90">
        <v>0</v>
      </c>
      <c r="AY47" s="90">
        <v>0</v>
      </c>
      <c r="AZ47" s="90">
        <v>0</v>
      </c>
      <c r="BA47" s="90">
        <v>0</v>
      </c>
      <c r="BB47" s="90">
        <v>0</v>
      </c>
      <c r="BC47" s="90">
        <v>0</v>
      </c>
      <c r="BD47" s="90">
        <v>0</v>
      </c>
      <c r="BE47" s="90">
        <v>0</v>
      </c>
      <c r="BF47" s="90">
        <v>0</v>
      </c>
      <c r="BG47" s="90">
        <v>0</v>
      </c>
      <c r="BH47" s="90">
        <v>0</v>
      </c>
      <c r="BI47" s="90">
        <v>0</v>
      </c>
      <c r="BJ47" s="90">
        <v>1.3202804053804347</v>
      </c>
      <c r="BK47" s="90">
        <v>509.90346189938623</v>
      </c>
      <c r="BL47" s="90">
        <v>0</v>
      </c>
      <c r="BM47" s="90">
        <v>509.90346189938623</v>
      </c>
      <c r="BN47" s="90">
        <v>0</v>
      </c>
      <c r="BO47" s="90">
        <v>0</v>
      </c>
      <c r="BP47" s="90">
        <v>0</v>
      </c>
      <c r="BQ47" s="90">
        <v>445.36943130350789</v>
      </c>
      <c r="BR47" s="90">
        <v>0</v>
      </c>
      <c r="BS47" s="90">
        <v>0</v>
      </c>
      <c r="BT47" s="90">
        <v>0</v>
      </c>
      <c r="BU47" s="90">
        <v>0</v>
      </c>
      <c r="BV47" s="90">
        <v>0</v>
      </c>
      <c r="BW47" s="90">
        <v>0</v>
      </c>
      <c r="BX47" s="90">
        <v>0</v>
      </c>
      <c r="BY47" s="90">
        <v>0</v>
      </c>
      <c r="CT47" s="90" t="s">
        <v>155</v>
      </c>
      <c r="CU47" s="90" t="s">
        <v>418</v>
      </c>
      <c r="CV47" s="90" t="s">
        <v>398</v>
      </c>
      <c r="CW47" s="90">
        <v>2023</v>
      </c>
      <c r="CX47" s="90">
        <v>0</v>
      </c>
      <c r="CY47" s="90">
        <v>0</v>
      </c>
      <c r="CZ47" s="90">
        <v>0</v>
      </c>
      <c r="DA47" s="90">
        <v>9.0764152424903171E-4</v>
      </c>
      <c r="DB47" s="90">
        <v>8.0408269036973623E-2</v>
      </c>
      <c r="DC47" s="90">
        <v>3.7590224611384337E-2</v>
      </c>
      <c r="DD47" s="90">
        <v>1.6314334115687459E-3</v>
      </c>
      <c r="DE47" s="90">
        <v>4.1186611014013413E-2</v>
      </c>
      <c r="DF47" s="90">
        <v>0</v>
      </c>
      <c r="DG47" s="90">
        <v>0</v>
      </c>
      <c r="DH47" s="90">
        <v>0</v>
      </c>
      <c r="DI47" s="90">
        <v>0</v>
      </c>
      <c r="DJ47" s="90">
        <v>1.31604142056038E-2</v>
      </c>
      <c r="DK47" s="90">
        <v>0</v>
      </c>
      <c r="DL47" s="90">
        <v>0</v>
      </c>
      <c r="DM47" s="90">
        <v>0</v>
      </c>
      <c r="DN47" s="90">
        <v>0</v>
      </c>
      <c r="DO47" s="90">
        <v>0</v>
      </c>
      <c r="DP47" s="90">
        <v>0</v>
      </c>
      <c r="DQ47" s="90">
        <v>0</v>
      </c>
      <c r="DR47" s="90">
        <v>0</v>
      </c>
      <c r="DS47" s="90">
        <v>0</v>
      </c>
      <c r="DT47" s="90">
        <v>7.2981883870944965E-5</v>
      </c>
      <c r="DU47" s="90">
        <v>0</v>
      </c>
      <c r="DV47" s="90">
        <v>7.2981883870944965E-5</v>
      </c>
      <c r="ER47" s="90" t="s">
        <v>1271</v>
      </c>
      <c r="ES47" s="90" t="s">
        <v>155</v>
      </c>
      <c r="ET47" s="90" t="s">
        <v>417</v>
      </c>
      <c r="EU47" s="90" t="s">
        <v>395</v>
      </c>
      <c r="EV47" s="90" t="s">
        <v>286</v>
      </c>
      <c r="EW47" s="90" t="s">
        <v>390</v>
      </c>
      <c r="EX47" s="90">
        <v>2022</v>
      </c>
      <c r="EY47" s="90">
        <v>1.29492043760322E-5</v>
      </c>
      <c r="EZ47" s="90">
        <v>1</v>
      </c>
      <c r="FA47" s="90">
        <v>1.29492043760322E-5</v>
      </c>
      <c r="FB47" s="90">
        <v>2022</v>
      </c>
      <c r="FC47" s="90" t="s">
        <v>187</v>
      </c>
      <c r="FD47" s="90">
        <v>0.99900697946751249</v>
      </c>
      <c r="FE47" s="90">
        <v>1</v>
      </c>
      <c r="FF47" s="90">
        <v>0</v>
      </c>
      <c r="FG47" s="90" t="s">
        <v>391</v>
      </c>
      <c r="FH47" s="90">
        <v>0</v>
      </c>
      <c r="FI47" s="90">
        <v>0</v>
      </c>
      <c r="FJ47" s="90">
        <v>0</v>
      </c>
      <c r="FK47" s="90">
        <v>0</v>
      </c>
      <c r="FL47" s="90">
        <v>3.3822869895518311E-2</v>
      </c>
      <c r="FM47" s="90">
        <v>4.3797925486101349E-7</v>
      </c>
      <c r="FN47" s="90">
        <v>0</v>
      </c>
      <c r="FO47" s="90">
        <v>0</v>
      </c>
      <c r="GV47" s="254"/>
      <c r="GW47" s="254"/>
    </row>
    <row r="48" spans="2:205" x14ac:dyDescent="0.25">
      <c r="B48" s="90" t="s">
        <v>800</v>
      </c>
      <c r="C48" s="252" t="s">
        <v>731</v>
      </c>
      <c r="D48" s="252">
        <v>208.97524745849816</v>
      </c>
      <c r="E48" s="252">
        <v>208.97524745849816</v>
      </c>
      <c r="F48" s="252">
        <v>213.43693958515252</v>
      </c>
      <c r="G48" s="252">
        <v>108.66825133205734</v>
      </c>
      <c r="H48" s="252">
        <v>0.6927863205408219</v>
      </c>
      <c r="I48" s="253">
        <v>213.43693958515252</v>
      </c>
      <c r="J48" s="253">
        <v>0</v>
      </c>
      <c r="K48" s="253">
        <v>213.43693958515252</v>
      </c>
      <c r="L48" s="137">
        <v>433.3130262737447</v>
      </c>
      <c r="M48" s="253">
        <v>453.93372737158654</v>
      </c>
      <c r="N48" s="253">
        <v>380.62192441652059</v>
      </c>
      <c r="O48" s="253">
        <v>288.51631045615267</v>
      </c>
      <c r="P48" s="253">
        <v>380.62192441652059</v>
      </c>
      <c r="Q48" s="253">
        <v>0</v>
      </c>
      <c r="R48" s="253">
        <v>0</v>
      </c>
      <c r="S48" s="253">
        <v>0</v>
      </c>
      <c r="T48" s="253">
        <v>0</v>
      </c>
      <c r="U48" s="253">
        <v>0</v>
      </c>
      <c r="V48" s="253">
        <v>0</v>
      </c>
      <c r="W48" s="253">
        <v>482273.17155814846</v>
      </c>
      <c r="X48" s="253">
        <v>460365.10366508347</v>
      </c>
      <c r="Y48" s="253">
        <v>600011.48306474346</v>
      </c>
      <c r="Z48" s="253">
        <v>431220.96200859448</v>
      </c>
      <c r="AA48" s="253">
        <v>560758.39538761065</v>
      </c>
      <c r="AB48" s="253"/>
      <c r="AC48" s="253"/>
      <c r="AD48" s="253"/>
      <c r="AE48" s="253"/>
      <c r="AF48" s="253"/>
      <c r="AG48" s="253"/>
      <c r="AH48" s="253"/>
      <c r="AI48" s="253"/>
      <c r="AJ48" s="253"/>
      <c r="AK48" s="253"/>
      <c r="AL48" s="253"/>
      <c r="AM48" s="253"/>
      <c r="AN48" s="253"/>
      <c r="AO48" s="253"/>
      <c r="AP48" s="253"/>
      <c r="AQ48" s="253"/>
      <c r="AS48" s="90" t="s">
        <v>800</v>
      </c>
      <c r="AT48" s="90" t="s">
        <v>155</v>
      </c>
      <c r="AU48" s="90" t="s">
        <v>707</v>
      </c>
      <c r="AV48" s="90">
        <v>2020</v>
      </c>
      <c r="AW48" s="90">
        <v>1</v>
      </c>
      <c r="AX48" s="90">
        <v>3.0114058205258036</v>
      </c>
      <c r="AY48" s="90">
        <v>1029.6600758849377</v>
      </c>
      <c r="AZ48" s="90">
        <v>0</v>
      </c>
      <c r="BA48" s="90">
        <v>1029.6600758849377</v>
      </c>
      <c r="BB48" s="90">
        <v>0</v>
      </c>
      <c r="BC48" s="90">
        <v>0</v>
      </c>
      <c r="BD48" s="90">
        <v>0</v>
      </c>
      <c r="BE48" s="90">
        <v>0</v>
      </c>
      <c r="BF48" s="90">
        <v>0</v>
      </c>
      <c r="BG48" s="90">
        <v>0</v>
      </c>
      <c r="BH48" s="90">
        <v>0</v>
      </c>
      <c r="BI48" s="90">
        <v>0</v>
      </c>
      <c r="BJ48" s="90">
        <v>0</v>
      </c>
      <c r="BK48" s="90">
        <v>0</v>
      </c>
      <c r="BL48" s="90">
        <v>0</v>
      </c>
      <c r="BM48" s="90">
        <v>0</v>
      </c>
      <c r="BN48" s="90">
        <v>1029.6600758849377</v>
      </c>
      <c r="BO48" s="90">
        <v>0</v>
      </c>
      <c r="BP48" s="90">
        <v>0</v>
      </c>
      <c r="BQ48" s="90">
        <v>0</v>
      </c>
      <c r="BR48" s="90">
        <v>0</v>
      </c>
      <c r="BS48" s="90">
        <v>0</v>
      </c>
      <c r="BT48" s="90">
        <v>0</v>
      </c>
      <c r="BU48" s="90">
        <v>0</v>
      </c>
      <c r="BV48" s="90">
        <v>0</v>
      </c>
      <c r="BW48" s="90">
        <v>0</v>
      </c>
      <c r="BX48" s="90">
        <v>0</v>
      </c>
      <c r="BY48" s="90">
        <v>0</v>
      </c>
      <c r="CT48" s="90" t="s">
        <v>155</v>
      </c>
      <c r="CU48" s="90" t="s">
        <v>417</v>
      </c>
      <c r="CV48" s="90" t="s">
        <v>393</v>
      </c>
      <c r="CW48" s="90">
        <v>2020</v>
      </c>
      <c r="CX48" s="90">
        <v>5.2801330303865176E-5</v>
      </c>
      <c r="CY48" s="90">
        <v>0</v>
      </c>
      <c r="CZ48" s="90">
        <v>0</v>
      </c>
      <c r="DA48" s="90">
        <v>0</v>
      </c>
      <c r="DB48" s="90">
        <v>5.240558331301818</v>
      </c>
      <c r="DC48" s="90">
        <v>0.6964182168122548</v>
      </c>
      <c r="DD48" s="90">
        <v>2.9419641522811908</v>
      </c>
      <c r="DE48" s="90">
        <v>1.602175962208372</v>
      </c>
      <c r="DF48" s="90">
        <v>0</v>
      </c>
      <c r="DG48" s="90">
        <v>0</v>
      </c>
      <c r="DH48" s="90">
        <v>0</v>
      </c>
      <c r="DI48" s="90">
        <v>0</v>
      </c>
      <c r="DJ48" s="90">
        <v>1.5263879512712E-3</v>
      </c>
      <c r="DK48" s="90">
        <v>2.7670845142773983E-4</v>
      </c>
      <c r="DL48" s="90">
        <v>0</v>
      </c>
      <c r="DM48" s="90">
        <v>2.7670845142773983E-4</v>
      </c>
      <c r="DN48" s="90">
        <v>0</v>
      </c>
      <c r="DO48" s="90">
        <v>0</v>
      </c>
      <c r="DP48" s="90">
        <v>0</v>
      </c>
      <c r="DQ48" s="90">
        <v>0</v>
      </c>
      <c r="DR48" s="90">
        <v>0</v>
      </c>
      <c r="DS48" s="90">
        <v>0</v>
      </c>
      <c r="DT48" s="90">
        <v>0</v>
      </c>
      <c r="DU48" s="90">
        <v>0</v>
      </c>
      <c r="DV48" s="90">
        <v>0</v>
      </c>
      <c r="ER48" s="90" t="s">
        <v>1271</v>
      </c>
      <c r="ES48" s="90" t="s">
        <v>155</v>
      </c>
      <c r="ET48" s="90" t="s">
        <v>417</v>
      </c>
      <c r="EU48" s="90" t="s">
        <v>395</v>
      </c>
      <c r="EV48" s="90" t="s">
        <v>286</v>
      </c>
      <c r="EW48" s="90" t="s">
        <v>390</v>
      </c>
      <c r="EX48" s="90">
        <v>2023</v>
      </c>
      <c r="EY48" s="90">
        <v>1.29492043760322E-5</v>
      </c>
      <c r="EZ48" s="90">
        <v>1</v>
      </c>
      <c r="FA48" s="90">
        <v>1.29492043760322E-5</v>
      </c>
      <c r="FB48" s="90">
        <v>2023</v>
      </c>
      <c r="FC48" s="90" t="s">
        <v>187</v>
      </c>
      <c r="FD48" s="90">
        <v>0.99900697946751249</v>
      </c>
      <c r="FE48" s="90">
        <v>1</v>
      </c>
      <c r="FF48" s="90">
        <v>0</v>
      </c>
      <c r="FG48" s="90" t="s">
        <v>391</v>
      </c>
      <c r="FH48" s="90">
        <v>0</v>
      </c>
      <c r="FI48" s="90">
        <v>0</v>
      </c>
      <c r="FJ48" s="90">
        <v>0</v>
      </c>
      <c r="FK48" s="90">
        <v>0</v>
      </c>
      <c r="FL48" s="90">
        <v>0</v>
      </c>
      <c r="FM48" s="90">
        <v>0</v>
      </c>
      <c r="FN48" s="90">
        <v>3.3822869895518311E-2</v>
      </c>
      <c r="FO48" s="90">
        <v>4.3797925486101349E-7</v>
      </c>
      <c r="GV48" s="254"/>
      <c r="GW48" s="254"/>
    </row>
    <row r="49" spans="2:205" x14ac:dyDescent="0.25">
      <c r="B49" s="90" t="s">
        <v>800</v>
      </c>
      <c r="C49" s="252" t="s">
        <v>732</v>
      </c>
      <c r="D49" s="252">
        <v>61.720978410631865</v>
      </c>
      <c r="E49" s="252">
        <v>61.720978410631865</v>
      </c>
      <c r="F49" s="252">
        <v>95.764607801319968</v>
      </c>
      <c r="G49" s="252">
        <v>48.757147235438921</v>
      </c>
      <c r="H49" s="252">
        <v>0.26973621322205527</v>
      </c>
      <c r="I49" s="253">
        <v>95.764607801319968</v>
      </c>
      <c r="J49" s="253">
        <v>0</v>
      </c>
      <c r="K49" s="253">
        <v>95.764607801319968</v>
      </c>
      <c r="L49" s="137">
        <v>415.54022874077128</v>
      </c>
      <c r="M49" s="253">
        <v>435.31514971344234</v>
      </c>
      <c r="N49" s="253">
        <v>438.62087558635199</v>
      </c>
      <c r="O49" s="253">
        <v>332.48038287624456</v>
      </c>
      <c r="P49" s="253">
        <v>438.62087558635199</v>
      </c>
      <c r="Q49" s="253">
        <v>0</v>
      </c>
      <c r="R49" s="253">
        <v>0</v>
      </c>
      <c r="S49" s="253">
        <v>0</v>
      </c>
      <c r="T49" s="253">
        <v>0</v>
      </c>
      <c r="U49" s="253">
        <v>0</v>
      </c>
      <c r="V49" s="253">
        <v>0</v>
      </c>
      <c r="W49" s="253">
        <v>148531.89689399628</v>
      </c>
      <c r="X49" s="253">
        <v>141784.58629629895</v>
      </c>
      <c r="Y49" s="253">
        <v>233614.34909004762</v>
      </c>
      <c r="Z49" s="253">
        <v>167895.793992249</v>
      </c>
      <c r="AA49" s="253">
        <v>218331.16737387626</v>
      </c>
      <c r="AB49" s="253"/>
      <c r="AC49" s="253"/>
      <c r="AD49" s="253"/>
      <c r="AE49" s="253"/>
      <c r="AF49" s="253"/>
      <c r="AG49" s="253"/>
      <c r="AH49" s="253"/>
      <c r="AI49" s="253"/>
      <c r="AJ49" s="253"/>
      <c r="AK49" s="253"/>
      <c r="AL49" s="253"/>
      <c r="AM49" s="253"/>
      <c r="AN49" s="253"/>
      <c r="AO49" s="253"/>
      <c r="AP49" s="253"/>
      <c r="AQ49" s="253"/>
      <c r="AS49" s="90" t="s">
        <v>800</v>
      </c>
      <c r="AT49" s="90" t="s">
        <v>155</v>
      </c>
      <c r="AU49" s="90" t="s">
        <v>707</v>
      </c>
      <c r="AV49" s="90">
        <v>2021</v>
      </c>
      <c r="AW49" s="90">
        <v>1</v>
      </c>
      <c r="AX49" s="90">
        <v>0</v>
      </c>
      <c r="AY49" s="90">
        <v>0</v>
      </c>
      <c r="AZ49" s="90">
        <v>0</v>
      </c>
      <c r="BA49" s="90">
        <v>0</v>
      </c>
      <c r="BB49" s="90">
        <v>3.0114058205258036</v>
      </c>
      <c r="BC49" s="90">
        <v>1029.6600758849377</v>
      </c>
      <c r="BD49" s="90">
        <v>0</v>
      </c>
      <c r="BE49" s="90">
        <v>1029.6600758849377</v>
      </c>
      <c r="BF49" s="90">
        <v>0</v>
      </c>
      <c r="BG49" s="90">
        <v>0</v>
      </c>
      <c r="BH49" s="90">
        <v>0</v>
      </c>
      <c r="BI49" s="90">
        <v>0</v>
      </c>
      <c r="BJ49" s="90">
        <v>0</v>
      </c>
      <c r="BK49" s="90">
        <v>0</v>
      </c>
      <c r="BL49" s="90">
        <v>0</v>
      </c>
      <c r="BM49" s="90">
        <v>0</v>
      </c>
      <c r="BN49" s="90">
        <v>0</v>
      </c>
      <c r="BO49" s="90">
        <v>1029.6600758849377</v>
      </c>
      <c r="BP49" s="90">
        <v>0</v>
      </c>
      <c r="BQ49" s="90">
        <v>0</v>
      </c>
      <c r="BR49" s="90">
        <v>0</v>
      </c>
      <c r="BS49" s="90">
        <v>0</v>
      </c>
      <c r="BT49" s="90">
        <v>0</v>
      </c>
      <c r="BU49" s="90">
        <v>0</v>
      </c>
      <c r="BV49" s="90">
        <v>0</v>
      </c>
      <c r="BW49" s="90">
        <v>0</v>
      </c>
      <c r="BX49" s="90">
        <v>0</v>
      </c>
      <c r="BY49" s="90">
        <v>0</v>
      </c>
      <c r="CT49" s="90" t="s">
        <v>155</v>
      </c>
      <c r="CU49" s="90" t="s">
        <v>417</v>
      </c>
      <c r="CV49" s="90" t="s">
        <v>393</v>
      </c>
      <c r="CW49" s="90">
        <v>2021</v>
      </c>
      <c r="CX49" s="90">
        <v>0</v>
      </c>
      <c r="CY49" s="90">
        <v>5.140165792363329E-5</v>
      </c>
      <c r="CZ49" s="90">
        <v>0</v>
      </c>
      <c r="DA49" s="90">
        <v>0</v>
      </c>
      <c r="DB49" s="90">
        <v>5.240558331301818</v>
      </c>
      <c r="DC49" s="90">
        <v>0.6964182168122548</v>
      </c>
      <c r="DD49" s="90">
        <v>2.9419641522811908</v>
      </c>
      <c r="DE49" s="90">
        <v>1.602175962208372</v>
      </c>
      <c r="DF49" s="90">
        <v>0</v>
      </c>
      <c r="DG49" s="90">
        <v>0</v>
      </c>
      <c r="DH49" s="90">
        <v>0</v>
      </c>
      <c r="DI49" s="90">
        <v>0</v>
      </c>
      <c r="DJ49" s="90">
        <v>1.5263879512712E-3</v>
      </c>
      <c r="DK49" s="90">
        <v>0</v>
      </c>
      <c r="DL49" s="90">
        <v>0</v>
      </c>
      <c r="DM49" s="90">
        <v>0</v>
      </c>
      <c r="DN49" s="90">
        <v>2.6937338667442257E-4</v>
      </c>
      <c r="DO49" s="90">
        <v>0</v>
      </c>
      <c r="DP49" s="90">
        <v>2.6937338667442257E-4</v>
      </c>
      <c r="DQ49" s="90">
        <v>0</v>
      </c>
      <c r="DR49" s="90">
        <v>0</v>
      </c>
      <c r="DS49" s="90">
        <v>0</v>
      </c>
      <c r="DT49" s="90">
        <v>0</v>
      </c>
      <c r="DU49" s="90">
        <v>0</v>
      </c>
      <c r="DV49" s="90">
        <v>0</v>
      </c>
      <c r="ER49" s="90" t="s">
        <v>1271</v>
      </c>
      <c r="ES49" s="90" t="s">
        <v>155</v>
      </c>
      <c r="ET49" s="90" t="s">
        <v>417</v>
      </c>
      <c r="EU49" s="90" t="s">
        <v>396</v>
      </c>
      <c r="EV49" s="90" t="s">
        <v>286</v>
      </c>
      <c r="EW49" s="90" t="s">
        <v>390</v>
      </c>
      <c r="EX49" s="90">
        <v>2021</v>
      </c>
      <c r="EY49" s="90">
        <v>3.6997726741095098E-6</v>
      </c>
      <c r="EZ49" s="90">
        <v>1</v>
      </c>
      <c r="FA49" s="90">
        <v>3.6997726741095098E-6</v>
      </c>
      <c r="FB49" s="90">
        <v>2021</v>
      </c>
      <c r="FC49" s="90" t="s">
        <v>187</v>
      </c>
      <c r="FD49" s="90">
        <v>0.99900697946751249</v>
      </c>
      <c r="FE49" s="90">
        <v>1</v>
      </c>
      <c r="FF49" s="90">
        <v>0</v>
      </c>
      <c r="FG49" s="90" t="s">
        <v>391</v>
      </c>
      <c r="FH49" s="90">
        <v>0</v>
      </c>
      <c r="FI49" s="90">
        <v>0</v>
      </c>
      <c r="FJ49" s="90">
        <v>3.3822869895518311E-2</v>
      </c>
      <c r="FK49" s="90">
        <v>1.2513692979939981E-7</v>
      </c>
      <c r="FL49" s="90">
        <v>0</v>
      </c>
      <c r="FM49" s="90">
        <v>0</v>
      </c>
      <c r="FN49" s="90">
        <v>0</v>
      </c>
      <c r="FO49" s="90">
        <v>0</v>
      </c>
      <c r="GV49" s="254"/>
      <c r="GW49" s="254"/>
    </row>
    <row r="50" spans="2:205" x14ac:dyDescent="0.25">
      <c r="B50" s="90" t="s">
        <v>800</v>
      </c>
      <c r="C50" s="252" t="s">
        <v>735</v>
      </c>
      <c r="D50" s="252">
        <v>37.384682271431657</v>
      </c>
      <c r="E50" s="252">
        <v>37.384682271431657</v>
      </c>
      <c r="F50" s="252">
        <v>18.782316342653065</v>
      </c>
      <c r="G50" s="252">
        <v>9.5627372936245969</v>
      </c>
      <c r="H50" s="252">
        <v>5.6362870235512327E-2</v>
      </c>
      <c r="I50" s="253">
        <v>18.782316342653065</v>
      </c>
      <c r="J50" s="253">
        <v>0</v>
      </c>
      <c r="K50" s="253">
        <v>18.782316342653065</v>
      </c>
      <c r="L50" s="137">
        <v>518.57508694560033</v>
      </c>
      <c r="M50" s="253">
        <v>543.25327849836708</v>
      </c>
      <c r="N50" s="253">
        <v>411.69876969085226</v>
      </c>
      <c r="O50" s="253">
        <v>312.07294467275392</v>
      </c>
      <c r="P50" s="253">
        <v>411.69876969085226</v>
      </c>
      <c r="Q50" s="253">
        <v>0</v>
      </c>
      <c r="R50" s="253">
        <v>0</v>
      </c>
      <c r="S50" s="253">
        <v>0</v>
      </c>
      <c r="T50" s="253">
        <v>0</v>
      </c>
      <c r="U50" s="253">
        <v>0</v>
      </c>
      <c r="V50" s="253">
        <v>0</v>
      </c>
      <c r="W50" s="253">
        <v>72091.165218959693</v>
      </c>
      <c r="X50" s="253">
        <v>68816.303096722186</v>
      </c>
      <c r="Y50" s="253">
        <v>48815.007394192195</v>
      </c>
      <c r="Z50" s="253">
        <v>35082.752652433541</v>
      </c>
      <c r="AA50" s="253">
        <v>45621.502237562796</v>
      </c>
      <c r="AB50" s="253"/>
      <c r="AC50" s="253"/>
      <c r="AD50" s="253"/>
      <c r="AE50" s="253"/>
      <c r="AF50" s="253"/>
      <c r="AG50" s="253"/>
      <c r="AH50" s="253"/>
      <c r="AI50" s="253"/>
      <c r="AJ50" s="253"/>
      <c r="AK50" s="253"/>
      <c r="AL50" s="253"/>
      <c r="AM50" s="253"/>
      <c r="AN50" s="253"/>
      <c r="AO50" s="253"/>
      <c r="AP50" s="253"/>
      <c r="AQ50" s="253"/>
      <c r="AS50" s="90" t="s">
        <v>800</v>
      </c>
      <c r="AT50" s="90" t="s">
        <v>155</v>
      </c>
      <c r="AU50" s="90" t="s">
        <v>707</v>
      </c>
      <c r="AV50" s="90">
        <v>2022</v>
      </c>
      <c r="AW50" s="90">
        <v>0.93457943925233644</v>
      </c>
      <c r="AX50" s="90">
        <v>0</v>
      </c>
      <c r="AY50" s="90">
        <v>0</v>
      </c>
      <c r="AZ50" s="90">
        <v>0</v>
      </c>
      <c r="BA50" s="90">
        <v>0</v>
      </c>
      <c r="BB50" s="90">
        <v>0</v>
      </c>
      <c r="BC50" s="90">
        <v>0</v>
      </c>
      <c r="BD50" s="90">
        <v>0</v>
      </c>
      <c r="BE50" s="90">
        <v>0</v>
      </c>
      <c r="BF50" s="90">
        <v>2.8637640362252057</v>
      </c>
      <c r="BG50" s="90">
        <v>973.95674519549948</v>
      </c>
      <c r="BH50" s="90">
        <v>0</v>
      </c>
      <c r="BI50" s="90">
        <v>973.95674519549948</v>
      </c>
      <c r="BJ50" s="90">
        <v>0</v>
      </c>
      <c r="BK50" s="90">
        <v>0</v>
      </c>
      <c r="BL50" s="90">
        <v>0</v>
      </c>
      <c r="BM50" s="90">
        <v>0</v>
      </c>
      <c r="BN50" s="90">
        <v>0</v>
      </c>
      <c r="BO50" s="90">
        <v>0</v>
      </c>
      <c r="BP50" s="90">
        <v>910.23994878084068</v>
      </c>
      <c r="BQ50" s="90">
        <v>0</v>
      </c>
      <c r="BR50" s="90">
        <v>2.8637640362252057</v>
      </c>
      <c r="BS50" s="90">
        <v>2.6764149871263605</v>
      </c>
      <c r="BT50" s="90">
        <v>973.95674519549948</v>
      </c>
      <c r="BU50" s="90">
        <v>910.23994878084068</v>
      </c>
      <c r="BV50" s="90">
        <v>0</v>
      </c>
      <c r="BW50" s="90">
        <v>0</v>
      </c>
      <c r="BX50" s="90">
        <v>973.95674519549948</v>
      </c>
      <c r="BY50" s="90">
        <v>910.23994878084068</v>
      </c>
      <c r="CT50" s="90" t="s">
        <v>155</v>
      </c>
      <c r="CU50" s="90" t="s">
        <v>417</v>
      </c>
      <c r="CV50" s="90" t="s">
        <v>393</v>
      </c>
      <c r="CW50" s="90">
        <v>2022</v>
      </c>
      <c r="CX50" s="90">
        <v>0</v>
      </c>
      <c r="CY50" s="90">
        <v>0</v>
      </c>
      <c r="CZ50" s="90">
        <v>5.140165792363329E-5</v>
      </c>
      <c r="DA50" s="90">
        <v>0</v>
      </c>
      <c r="DB50" s="90">
        <v>5.240558331301818</v>
      </c>
      <c r="DC50" s="90">
        <v>0.6964182168122548</v>
      </c>
      <c r="DD50" s="90">
        <v>2.9419641522811908</v>
      </c>
      <c r="DE50" s="90">
        <v>1.602175962208372</v>
      </c>
      <c r="DF50" s="90">
        <v>0</v>
      </c>
      <c r="DG50" s="90">
        <v>0</v>
      </c>
      <c r="DH50" s="90">
        <v>0</v>
      </c>
      <c r="DI50" s="90">
        <v>0</v>
      </c>
      <c r="DJ50" s="90">
        <v>1.5263879512712E-3</v>
      </c>
      <c r="DK50" s="90">
        <v>0</v>
      </c>
      <c r="DL50" s="90">
        <v>0</v>
      </c>
      <c r="DM50" s="90">
        <v>0</v>
      </c>
      <c r="DN50" s="90">
        <v>0</v>
      </c>
      <c r="DO50" s="90">
        <v>0</v>
      </c>
      <c r="DP50" s="90">
        <v>0</v>
      </c>
      <c r="DQ50" s="90">
        <v>2.6937338667442257E-4</v>
      </c>
      <c r="DR50" s="90">
        <v>0</v>
      </c>
      <c r="DS50" s="90">
        <v>2.6937338667442257E-4</v>
      </c>
      <c r="DT50" s="90">
        <v>0</v>
      </c>
      <c r="DU50" s="90">
        <v>0</v>
      </c>
      <c r="DV50" s="90">
        <v>0</v>
      </c>
      <c r="ER50" s="90" t="s">
        <v>1271</v>
      </c>
      <c r="ES50" s="90" t="s">
        <v>155</v>
      </c>
      <c r="ET50" s="90" t="s">
        <v>417</v>
      </c>
      <c r="EU50" s="90" t="s">
        <v>396</v>
      </c>
      <c r="EV50" s="90" t="s">
        <v>286</v>
      </c>
      <c r="EW50" s="90" t="s">
        <v>390</v>
      </c>
      <c r="EX50" s="90">
        <v>2022</v>
      </c>
      <c r="EY50" s="90">
        <v>3.6997726741095098E-6</v>
      </c>
      <c r="EZ50" s="90">
        <v>1</v>
      </c>
      <c r="FA50" s="90">
        <v>3.6997726741095098E-6</v>
      </c>
      <c r="FB50" s="90">
        <v>2022</v>
      </c>
      <c r="FC50" s="90" t="s">
        <v>187</v>
      </c>
      <c r="FD50" s="90">
        <v>0.99900697946751249</v>
      </c>
      <c r="FE50" s="90">
        <v>1</v>
      </c>
      <c r="FF50" s="90">
        <v>0</v>
      </c>
      <c r="FG50" s="90" t="s">
        <v>391</v>
      </c>
      <c r="FH50" s="90">
        <v>0</v>
      </c>
      <c r="FI50" s="90">
        <v>0</v>
      </c>
      <c r="FJ50" s="90">
        <v>0</v>
      </c>
      <c r="FK50" s="90">
        <v>0</v>
      </c>
      <c r="FL50" s="90">
        <v>3.3822869895518311E-2</v>
      </c>
      <c r="FM50" s="90">
        <v>1.2513692979939981E-7</v>
      </c>
      <c r="FN50" s="90">
        <v>0</v>
      </c>
      <c r="FO50" s="90">
        <v>0</v>
      </c>
      <c r="GV50" s="254"/>
      <c r="GW50" s="254"/>
    </row>
    <row r="51" spans="2:205" x14ac:dyDescent="0.25">
      <c r="B51" s="90" t="s">
        <v>800</v>
      </c>
      <c r="C51" s="252" t="s">
        <v>736</v>
      </c>
      <c r="D51" s="252">
        <v>159.26419885152259</v>
      </c>
      <c r="E51" s="252">
        <v>159.26419885152259</v>
      </c>
      <c r="F51" s="252">
        <v>140.46731902430537</v>
      </c>
      <c r="G51" s="252">
        <v>71.516797674444845</v>
      </c>
      <c r="H51" s="252">
        <v>1.0497532754436274</v>
      </c>
      <c r="I51" s="253">
        <v>140.46731902430537</v>
      </c>
      <c r="J51" s="253">
        <v>0</v>
      </c>
      <c r="K51" s="253">
        <v>140.46731902430537</v>
      </c>
      <c r="L51" s="137">
        <v>164.76258367093592</v>
      </c>
      <c r="M51" s="253">
        <v>172.60338185603396</v>
      </c>
      <c r="N51" s="253">
        <v>165.31473850179987</v>
      </c>
      <c r="O51" s="253">
        <v>125.31060197405478</v>
      </c>
      <c r="P51" s="253">
        <v>165.31473850179987</v>
      </c>
      <c r="Q51" s="253">
        <v>0</v>
      </c>
      <c r="R51" s="253">
        <v>0</v>
      </c>
      <c r="S51" s="253">
        <v>0</v>
      </c>
      <c r="T51" s="253">
        <v>0</v>
      </c>
      <c r="U51" s="253">
        <v>0</v>
      </c>
      <c r="V51" s="253">
        <v>0</v>
      </c>
      <c r="W51" s="253">
        <v>966628.43773805629</v>
      </c>
      <c r="X51" s="253">
        <v>922717.71931075247</v>
      </c>
      <c r="Y51" s="253">
        <v>909175.02406701841</v>
      </c>
      <c r="Z51" s="253">
        <v>653413.04221349803</v>
      </c>
      <c r="AA51" s="253">
        <v>849696.2841747835</v>
      </c>
      <c r="AB51" s="253"/>
      <c r="AC51" s="253"/>
      <c r="AD51" s="253"/>
      <c r="AE51" s="253"/>
      <c r="AF51" s="253"/>
      <c r="AG51" s="253"/>
      <c r="AH51" s="253"/>
      <c r="AI51" s="253"/>
      <c r="AJ51" s="253"/>
      <c r="AK51" s="253"/>
      <c r="AL51" s="253"/>
      <c r="AM51" s="253"/>
      <c r="AN51" s="253"/>
      <c r="AO51" s="253"/>
      <c r="AP51" s="253"/>
      <c r="AQ51" s="253"/>
      <c r="AS51" s="90" t="s">
        <v>800</v>
      </c>
      <c r="AT51" s="90" t="s">
        <v>155</v>
      </c>
      <c r="AU51" s="90" t="s">
        <v>707</v>
      </c>
      <c r="AV51" s="90">
        <v>2023</v>
      </c>
      <c r="AW51" s="90">
        <v>0.87343872827321156</v>
      </c>
      <c r="AX51" s="90">
        <v>0</v>
      </c>
      <c r="AY51" s="90">
        <v>0</v>
      </c>
      <c r="AZ51" s="90">
        <v>0</v>
      </c>
      <c r="BA51" s="90">
        <v>0</v>
      </c>
      <c r="BB51" s="90">
        <v>0</v>
      </c>
      <c r="BC51" s="90">
        <v>0</v>
      </c>
      <c r="BD51" s="90">
        <v>0</v>
      </c>
      <c r="BE51" s="90">
        <v>0</v>
      </c>
      <c r="BF51" s="90">
        <v>0</v>
      </c>
      <c r="BG51" s="90">
        <v>0</v>
      </c>
      <c r="BH51" s="90">
        <v>0</v>
      </c>
      <c r="BI51" s="90">
        <v>0</v>
      </c>
      <c r="BJ51" s="90">
        <v>1.5049595652228249</v>
      </c>
      <c r="BK51" s="90">
        <v>530.58698107732971</v>
      </c>
      <c r="BL51" s="90">
        <v>0</v>
      </c>
      <c r="BM51" s="90">
        <v>530.58698107732971</v>
      </c>
      <c r="BN51" s="90">
        <v>0</v>
      </c>
      <c r="BO51" s="90">
        <v>0</v>
      </c>
      <c r="BP51" s="90">
        <v>0</v>
      </c>
      <c r="BQ51" s="90">
        <v>463.43521799050541</v>
      </c>
      <c r="BR51" s="90">
        <v>0</v>
      </c>
      <c r="BS51" s="90">
        <v>0</v>
      </c>
      <c r="BT51" s="90">
        <v>0</v>
      </c>
      <c r="BU51" s="90">
        <v>0</v>
      </c>
      <c r="BV51" s="90">
        <v>0</v>
      </c>
      <c r="BW51" s="90">
        <v>0</v>
      </c>
      <c r="BX51" s="90">
        <v>0</v>
      </c>
      <c r="BY51" s="90">
        <v>0</v>
      </c>
      <c r="CT51" s="90" t="s">
        <v>155</v>
      </c>
      <c r="CU51" s="90" t="s">
        <v>417</v>
      </c>
      <c r="CV51" s="90" t="s">
        <v>393</v>
      </c>
      <c r="CW51" s="90">
        <v>2023</v>
      </c>
      <c r="CX51" s="90">
        <v>0</v>
      </c>
      <c r="CY51" s="90">
        <v>0</v>
      </c>
      <c r="CZ51" s="90">
        <v>0</v>
      </c>
      <c r="DA51" s="90">
        <v>5.140165792363329E-5</v>
      </c>
      <c r="DB51" s="90">
        <v>5.4750346070080909</v>
      </c>
      <c r="DC51" s="90">
        <v>0.7189601678582157</v>
      </c>
      <c r="DD51" s="90">
        <v>3.0714971986152748</v>
      </c>
      <c r="DE51" s="90">
        <v>1.6845772405345349</v>
      </c>
      <c r="DF51" s="90">
        <v>0</v>
      </c>
      <c r="DG51" s="90">
        <v>0</v>
      </c>
      <c r="DH51" s="90">
        <v>0</v>
      </c>
      <c r="DI51" s="90">
        <v>0</v>
      </c>
      <c r="DJ51" s="90">
        <v>1.5263879512712E-3</v>
      </c>
      <c r="DK51" s="90">
        <v>0</v>
      </c>
      <c r="DL51" s="90">
        <v>0</v>
      </c>
      <c r="DM51" s="90">
        <v>0</v>
      </c>
      <c r="DN51" s="90">
        <v>0</v>
      </c>
      <c r="DO51" s="90">
        <v>0</v>
      </c>
      <c r="DP51" s="90">
        <v>0</v>
      </c>
      <c r="DQ51" s="90">
        <v>0</v>
      </c>
      <c r="DR51" s="90">
        <v>0</v>
      </c>
      <c r="DS51" s="90">
        <v>0</v>
      </c>
      <c r="DT51" s="90">
        <v>2.8142585598948391E-4</v>
      </c>
      <c r="DU51" s="90">
        <v>0</v>
      </c>
      <c r="DV51" s="90">
        <v>2.8142585598948391E-4</v>
      </c>
      <c r="ER51" s="90" t="s">
        <v>1271</v>
      </c>
      <c r="ES51" s="90" t="s">
        <v>155</v>
      </c>
      <c r="ET51" s="90" t="s">
        <v>417</v>
      </c>
      <c r="EU51" s="90" t="s">
        <v>396</v>
      </c>
      <c r="EV51" s="90" t="s">
        <v>286</v>
      </c>
      <c r="EW51" s="90" t="s">
        <v>390</v>
      </c>
      <c r="EX51" s="90">
        <v>2023</v>
      </c>
      <c r="EY51" s="90">
        <v>3.6997726741095098E-6</v>
      </c>
      <c r="EZ51" s="90">
        <v>1</v>
      </c>
      <c r="FA51" s="90">
        <v>3.6997726741095098E-6</v>
      </c>
      <c r="FB51" s="90">
        <v>2023</v>
      </c>
      <c r="FC51" s="90" t="s">
        <v>187</v>
      </c>
      <c r="FD51" s="90">
        <v>0.99900697946751249</v>
      </c>
      <c r="FE51" s="90">
        <v>1</v>
      </c>
      <c r="FF51" s="90">
        <v>0</v>
      </c>
      <c r="FG51" s="90" t="s">
        <v>391</v>
      </c>
      <c r="FH51" s="90">
        <v>0</v>
      </c>
      <c r="FI51" s="90">
        <v>0</v>
      </c>
      <c r="FJ51" s="90">
        <v>0</v>
      </c>
      <c r="FK51" s="90">
        <v>0</v>
      </c>
      <c r="FL51" s="90">
        <v>0</v>
      </c>
      <c r="FM51" s="90">
        <v>0</v>
      </c>
      <c r="FN51" s="90">
        <v>3.3822869895518311E-2</v>
      </c>
      <c r="FO51" s="90">
        <v>1.2513692979939981E-7</v>
      </c>
      <c r="GV51" s="254"/>
      <c r="GW51" s="254"/>
    </row>
    <row r="52" spans="2:205" x14ac:dyDescent="0.25">
      <c r="B52" s="90" t="s">
        <v>800</v>
      </c>
      <c r="C52" s="252" t="s">
        <v>737</v>
      </c>
      <c r="D52" s="252">
        <v>202.04492366036214</v>
      </c>
      <c r="E52" s="252">
        <v>202.04492366036214</v>
      </c>
      <c r="F52" s="252">
        <v>192.46295621663202</v>
      </c>
      <c r="G52" s="252">
        <v>97.989595840151622</v>
      </c>
      <c r="H52" s="252">
        <v>1.4767599251630144</v>
      </c>
      <c r="I52" s="253">
        <v>192.46295621663202</v>
      </c>
      <c r="J52" s="253">
        <v>0</v>
      </c>
      <c r="K52" s="253">
        <v>192.46295621663202</v>
      </c>
      <c r="L52" s="137">
        <v>163.55025964825066</v>
      </c>
      <c r="M52" s="253">
        <v>171.33336519594863</v>
      </c>
      <c r="N52" s="253">
        <v>161.01293747021822</v>
      </c>
      <c r="O52" s="253">
        <v>122.0497974440413</v>
      </c>
      <c r="P52" s="253">
        <v>161.01293747021822</v>
      </c>
      <c r="Q52" s="253">
        <v>0</v>
      </c>
      <c r="R52" s="253">
        <v>0</v>
      </c>
      <c r="S52" s="253">
        <v>0</v>
      </c>
      <c r="T52" s="253">
        <v>0</v>
      </c>
      <c r="U52" s="253">
        <v>0</v>
      </c>
      <c r="V52" s="253">
        <v>0</v>
      </c>
      <c r="W52" s="253">
        <v>1235369.0180309245</v>
      </c>
      <c r="X52" s="253">
        <v>1179250.3078970616</v>
      </c>
      <c r="Y52" s="253">
        <v>1278998.8580258475</v>
      </c>
      <c r="Z52" s="253">
        <v>919200.93786986324</v>
      </c>
      <c r="AA52" s="253">
        <v>1195326.0355381751</v>
      </c>
      <c r="AB52" s="253"/>
      <c r="AC52" s="253"/>
      <c r="AD52" s="253"/>
      <c r="AE52" s="253"/>
      <c r="AF52" s="253"/>
      <c r="AG52" s="253"/>
      <c r="AH52" s="253"/>
      <c r="AI52" s="253"/>
      <c r="AJ52" s="253"/>
      <c r="AK52" s="253"/>
      <c r="AL52" s="253"/>
      <c r="AM52" s="253"/>
      <c r="AN52" s="253"/>
      <c r="AO52" s="253"/>
      <c r="AP52" s="253"/>
      <c r="AQ52" s="253"/>
      <c r="AS52" s="90" t="s">
        <v>800</v>
      </c>
      <c r="AT52" s="90" t="s">
        <v>155</v>
      </c>
      <c r="AU52" s="90" t="s">
        <v>708</v>
      </c>
      <c r="AV52" s="90">
        <v>2020</v>
      </c>
      <c r="AW52" s="90">
        <v>1</v>
      </c>
      <c r="AX52" s="90">
        <v>3.8840058895927374</v>
      </c>
      <c r="AY52" s="90">
        <v>1538.3920948124992</v>
      </c>
      <c r="AZ52" s="90">
        <v>0</v>
      </c>
      <c r="BA52" s="90">
        <v>1538.3920948124992</v>
      </c>
      <c r="BB52" s="90">
        <v>0</v>
      </c>
      <c r="BC52" s="90">
        <v>0</v>
      </c>
      <c r="BD52" s="90">
        <v>0</v>
      </c>
      <c r="BE52" s="90">
        <v>0</v>
      </c>
      <c r="BF52" s="90">
        <v>0</v>
      </c>
      <c r="BG52" s="90">
        <v>0</v>
      </c>
      <c r="BH52" s="90">
        <v>0</v>
      </c>
      <c r="BI52" s="90">
        <v>0</v>
      </c>
      <c r="BJ52" s="90">
        <v>0</v>
      </c>
      <c r="BK52" s="90">
        <v>0</v>
      </c>
      <c r="BL52" s="90">
        <v>0</v>
      </c>
      <c r="BM52" s="90">
        <v>0</v>
      </c>
      <c r="BN52" s="90">
        <v>1538.3920948124992</v>
      </c>
      <c r="BO52" s="90">
        <v>0</v>
      </c>
      <c r="BP52" s="90">
        <v>0</v>
      </c>
      <c r="BQ52" s="90">
        <v>0</v>
      </c>
      <c r="BR52" s="90">
        <v>0</v>
      </c>
      <c r="BS52" s="90">
        <v>0</v>
      </c>
      <c r="BT52" s="90">
        <v>0</v>
      </c>
      <c r="BU52" s="90">
        <v>0</v>
      </c>
      <c r="BV52" s="90">
        <v>0</v>
      </c>
      <c r="BW52" s="90">
        <v>0</v>
      </c>
      <c r="BX52" s="90">
        <v>0</v>
      </c>
      <c r="BY52" s="90">
        <v>0</v>
      </c>
      <c r="CT52" s="90" t="s">
        <v>155</v>
      </c>
      <c r="CU52" s="90" t="s">
        <v>417</v>
      </c>
      <c r="CV52" s="90" t="s">
        <v>394</v>
      </c>
      <c r="CW52" s="90">
        <v>2020</v>
      </c>
      <c r="CX52" s="90">
        <v>1.0924008558422084E-2</v>
      </c>
      <c r="CY52" s="90">
        <v>0</v>
      </c>
      <c r="CZ52" s="90">
        <v>0</v>
      </c>
      <c r="DA52" s="90">
        <v>0</v>
      </c>
      <c r="DB52" s="90">
        <v>7.7900575334948333E-2</v>
      </c>
      <c r="DC52" s="90">
        <v>3.6425060683954458E-2</v>
      </c>
      <c r="DD52" s="90">
        <v>1.58087245254296E-3</v>
      </c>
      <c r="DE52" s="90">
        <v>3.9894642198450597E-2</v>
      </c>
      <c r="DF52" s="90">
        <v>0</v>
      </c>
      <c r="DG52" s="90">
        <v>0</v>
      </c>
      <c r="DH52" s="90">
        <v>0</v>
      </c>
      <c r="DI52" s="90">
        <v>0</v>
      </c>
      <c r="DJ52" s="90">
        <v>0.31579270725190489</v>
      </c>
      <c r="DK52" s="90">
        <v>8.5098655166497984E-4</v>
      </c>
      <c r="DL52" s="90">
        <v>0</v>
      </c>
      <c r="DM52" s="90">
        <v>8.5098655166497984E-4</v>
      </c>
      <c r="DN52" s="90">
        <v>0</v>
      </c>
      <c r="DO52" s="90">
        <v>0</v>
      </c>
      <c r="DP52" s="90">
        <v>0</v>
      </c>
      <c r="DQ52" s="90">
        <v>0</v>
      </c>
      <c r="DR52" s="90">
        <v>0</v>
      </c>
      <c r="DS52" s="90">
        <v>0</v>
      </c>
      <c r="DT52" s="90">
        <v>0</v>
      </c>
      <c r="DU52" s="90">
        <v>0</v>
      </c>
      <c r="DV52" s="90">
        <v>0</v>
      </c>
      <c r="ER52" s="90" t="s">
        <v>1271</v>
      </c>
      <c r="ES52" s="90" t="s">
        <v>155</v>
      </c>
      <c r="ET52" s="90" t="s">
        <v>417</v>
      </c>
      <c r="EU52" s="90" t="s">
        <v>397</v>
      </c>
      <c r="EV52" s="90" t="s">
        <v>286</v>
      </c>
      <c r="EW52" s="90" t="s">
        <v>390</v>
      </c>
      <c r="EX52" s="90">
        <v>2021</v>
      </c>
      <c r="EY52" s="90">
        <v>1.6648977031820001E-4</v>
      </c>
      <c r="EZ52" s="90">
        <v>1</v>
      </c>
      <c r="FA52" s="90">
        <v>1.6648977031820001E-4</v>
      </c>
      <c r="FB52" s="90">
        <v>2021</v>
      </c>
      <c r="FC52" s="90" t="s">
        <v>187</v>
      </c>
      <c r="FD52" s="90">
        <v>0.99900697946751249</v>
      </c>
      <c r="FE52" s="90">
        <v>1</v>
      </c>
      <c r="FF52" s="90">
        <v>0</v>
      </c>
      <c r="FG52" s="90" t="s">
        <v>391</v>
      </c>
      <c r="FH52" s="90">
        <v>0</v>
      </c>
      <c r="FI52" s="90">
        <v>0</v>
      </c>
      <c r="FJ52" s="90">
        <v>3.3822869895518311E-2</v>
      </c>
      <c r="FK52" s="90">
        <v>5.6311618404072052E-6</v>
      </c>
      <c r="FL52" s="90">
        <v>0</v>
      </c>
      <c r="FM52" s="90">
        <v>0</v>
      </c>
      <c r="FN52" s="90">
        <v>0</v>
      </c>
      <c r="FO52" s="90">
        <v>0</v>
      </c>
      <c r="GV52" s="254"/>
      <c r="GW52" s="254"/>
    </row>
    <row r="53" spans="2:205" x14ac:dyDescent="0.25">
      <c r="B53" s="90" t="s">
        <v>800</v>
      </c>
      <c r="C53" s="252" t="s">
        <v>738</v>
      </c>
      <c r="D53" s="252">
        <v>89.055320347077057</v>
      </c>
      <c r="E53" s="252">
        <v>89.055320347077057</v>
      </c>
      <c r="F53" s="252">
        <v>75.777105664408751</v>
      </c>
      <c r="G53" s="252">
        <v>38.580832608086617</v>
      </c>
      <c r="H53" s="252">
        <v>0.53461255572828692</v>
      </c>
      <c r="I53" s="253">
        <v>75.777105664408751</v>
      </c>
      <c r="J53" s="253">
        <v>0</v>
      </c>
      <c r="K53" s="253">
        <v>75.777105664408751</v>
      </c>
      <c r="L53" s="137">
        <v>167.14229452507647</v>
      </c>
      <c r="M53" s="253">
        <v>175.09633949309378</v>
      </c>
      <c r="N53" s="253">
        <v>175.11460882805849</v>
      </c>
      <c r="O53" s="253">
        <v>132.73927357257142</v>
      </c>
      <c r="P53" s="253">
        <v>175.11460882805849</v>
      </c>
      <c r="Q53" s="253">
        <v>0</v>
      </c>
      <c r="R53" s="253">
        <v>0</v>
      </c>
      <c r="S53" s="253">
        <v>0</v>
      </c>
      <c r="T53" s="253">
        <v>0</v>
      </c>
      <c r="U53" s="253">
        <v>0</v>
      </c>
      <c r="V53" s="253">
        <v>0</v>
      </c>
      <c r="W53" s="253">
        <v>532811.40240488946</v>
      </c>
      <c r="X53" s="253">
        <v>508607.55059125385</v>
      </c>
      <c r="Y53" s="253">
        <v>463019.63955805456</v>
      </c>
      <c r="Z53" s="253">
        <v>332766.5886980241</v>
      </c>
      <c r="AA53" s="253">
        <v>432728.63510098559</v>
      </c>
      <c r="AB53" s="253"/>
      <c r="AC53" s="253"/>
      <c r="AD53" s="253"/>
      <c r="AE53" s="253"/>
      <c r="AF53" s="253"/>
      <c r="AG53" s="253"/>
      <c r="AH53" s="253"/>
      <c r="AI53" s="253"/>
      <c r="AJ53" s="253"/>
      <c r="AK53" s="253"/>
      <c r="AL53" s="253"/>
      <c r="AM53" s="253"/>
      <c r="AN53" s="253"/>
      <c r="AO53" s="253"/>
      <c r="AP53" s="253"/>
      <c r="AQ53" s="253"/>
      <c r="AS53" s="90" t="s">
        <v>800</v>
      </c>
      <c r="AT53" s="90" t="s">
        <v>155</v>
      </c>
      <c r="AU53" s="90" t="s">
        <v>708</v>
      </c>
      <c r="AV53" s="90">
        <v>2021</v>
      </c>
      <c r="AW53" s="90">
        <v>1</v>
      </c>
      <c r="AX53" s="90">
        <v>0</v>
      </c>
      <c r="AY53" s="90">
        <v>0</v>
      </c>
      <c r="AZ53" s="90">
        <v>0</v>
      </c>
      <c r="BA53" s="90">
        <v>0</v>
      </c>
      <c r="BB53" s="90">
        <v>3.8840058895927374</v>
      </c>
      <c r="BC53" s="90">
        <v>1538.3920948124992</v>
      </c>
      <c r="BD53" s="90">
        <v>0</v>
      </c>
      <c r="BE53" s="90">
        <v>1538.3920948124992</v>
      </c>
      <c r="BF53" s="90">
        <v>0</v>
      </c>
      <c r="BG53" s="90">
        <v>0</v>
      </c>
      <c r="BH53" s="90">
        <v>0</v>
      </c>
      <c r="BI53" s="90">
        <v>0</v>
      </c>
      <c r="BJ53" s="90">
        <v>0</v>
      </c>
      <c r="BK53" s="90">
        <v>0</v>
      </c>
      <c r="BL53" s="90">
        <v>0</v>
      </c>
      <c r="BM53" s="90">
        <v>0</v>
      </c>
      <c r="BN53" s="90">
        <v>0</v>
      </c>
      <c r="BO53" s="90">
        <v>1538.3920948124992</v>
      </c>
      <c r="BP53" s="90">
        <v>0</v>
      </c>
      <c r="BQ53" s="90">
        <v>0</v>
      </c>
      <c r="BR53" s="90">
        <v>0</v>
      </c>
      <c r="BS53" s="90">
        <v>0</v>
      </c>
      <c r="BT53" s="90">
        <v>0</v>
      </c>
      <c r="BU53" s="90">
        <v>0</v>
      </c>
      <c r="BV53" s="90">
        <v>0</v>
      </c>
      <c r="BW53" s="90">
        <v>0</v>
      </c>
      <c r="BX53" s="90">
        <v>0</v>
      </c>
      <c r="BY53" s="90">
        <v>0</v>
      </c>
      <c r="CT53" s="90" t="s">
        <v>155</v>
      </c>
      <c r="CU53" s="90" t="s">
        <v>417</v>
      </c>
      <c r="CV53" s="90" t="s">
        <v>394</v>
      </c>
      <c r="CW53" s="90">
        <v>2021</v>
      </c>
      <c r="CX53" s="90">
        <v>0</v>
      </c>
      <c r="CY53" s="90">
        <v>1.0634431894867439E-2</v>
      </c>
      <c r="CZ53" s="90">
        <v>0</v>
      </c>
      <c r="DA53" s="90">
        <v>0</v>
      </c>
      <c r="DB53" s="90">
        <v>7.7900575334948333E-2</v>
      </c>
      <c r="DC53" s="90">
        <v>3.6425060683954458E-2</v>
      </c>
      <c r="DD53" s="90">
        <v>1.58087245254296E-3</v>
      </c>
      <c r="DE53" s="90">
        <v>3.9894642198450597E-2</v>
      </c>
      <c r="DF53" s="90">
        <v>0</v>
      </c>
      <c r="DG53" s="90">
        <v>0</v>
      </c>
      <c r="DH53" s="90">
        <v>0</v>
      </c>
      <c r="DI53" s="90">
        <v>0</v>
      </c>
      <c r="DJ53" s="90">
        <v>0.31579270725190489</v>
      </c>
      <c r="DK53" s="90">
        <v>0</v>
      </c>
      <c r="DL53" s="90">
        <v>0</v>
      </c>
      <c r="DM53" s="90">
        <v>0</v>
      </c>
      <c r="DN53" s="90">
        <v>8.2842836297049825E-4</v>
      </c>
      <c r="DO53" s="90">
        <v>0</v>
      </c>
      <c r="DP53" s="90">
        <v>8.2842836297049825E-4</v>
      </c>
      <c r="DQ53" s="90">
        <v>0</v>
      </c>
      <c r="DR53" s="90">
        <v>0</v>
      </c>
      <c r="DS53" s="90">
        <v>0</v>
      </c>
      <c r="DT53" s="90">
        <v>0</v>
      </c>
      <c r="DU53" s="90">
        <v>0</v>
      </c>
      <c r="DV53" s="90">
        <v>0</v>
      </c>
      <c r="ER53" s="90" t="s">
        <v>1271</v>
      </c>
      <c r="ES53" s="90" t="s">
        <v>155</v>
      </c>
      <c r="ET53" s="90" t="s">
        <v>417</v>
      </c>
      <c r="EU53" s="90" t="s">
        <v>397</v>
      </c>
      <c r="EV53" s="90" t="s">
        <v>286</v>
      </c>
      <c r="EW53" s="90" t="s">
        <v>390</v>
      </c>
      <c r="EX53" s="90">
        <v>2022</v>
      </c>
      <c r="EY53" s="90">
        <v>1.6648977031820001E-4</v>
      </c>
      <c r="EZ53" s="90">
        <v>1</v>
      </c>
      <c r="FA53" s="90">
        <v>1.6648977031820001E-4</v>
      </c>
      <c r="FB53" s="90">
        <v>2022</v>
      </c>
      <c r="FC53" s="90" t="s">
        <v>187</v>
      </c>
      <c r="FD53" s="90">
        <v>0.99900697946751249</v>
      </c>
      <c r="FE53" s="90">
        <v>1</v>
      </c>
      <c r="FF53" s="90">
        <v>0</v>
      </c>
      <c r="FG53" s="90" t="s">
        <v>391</v>
      </c>
      <c r="FH53" s="90">
        <v>0</v>
      </c>
      <c r="FI53" s="90">
        <v>0</v>
      </c>
      <c r="FJ53" s="90">
        <v>0</v>
      </c>
      <c r="FK53" s="90">
        <v>0</v>
      </c>
      <c r="FL53" s="90">
        <v>3.3822869895518311E-2</v>
      </c>
      <c r="FM53" s="90">
        <v>5.6311618404072052E-6</v>
      </c>
      <c r="FN53" s="90">
        <v>0</v>
      </c>
      <c r="FO53" s="90">
        <v>0</v>
      </c>
      <c r="GV53" s="254"/>
      <c r="GW53" s="254"/>
    </row>
    <row r="54" spans="2:205" x14ac:dyDescent="0.25">
      <c r="B54" s="90" t="s">
        <v>800</v>
      </c>
      <c r="C54" s="252" t="s">
        <v>739</v>
      </c>
      <c r="D54" s="252">
        <v>89.899684030667629</v>
      </c>
      <c r="E54" s="252">
        <v>89.899684030667629</v>
      </c>
      <c r="F54" s="252">
        <v>87.536067759123682</v>
      </c>
      <c r="G54" s="252">
        <v>44.567655368986514</v>
      </c>
      <c r="H54" s="252">
        <v>0.5540080196547007</v>
      </c>
      <c r="I54" s="253">
        <v>87.536067759123682</v>
      </c>
      <c r="J54" s="253">
        <v>0</v>
      </c>
      <c r="K54" s="253">
        <v>87.536067759123682</v>
      </c>
      <c r="L54" s="137">
        <v>195.52532609122187</v>
      </c>
      <c r="M54" s="253">
        <v>204.83007591851646</v>
      </c>
      <c r="N54" s="253">
        <v>195.2066019156689</v>
      </c>
      <c r="O54" s="253">
        <v>147.96899722836602</v>
      </c>
      <c r="P54" s="253">
        <v>195.2066019156689</v>
      </c>
      <c r="Q54" s="253">
        <v>0</v>
      </c>
      <c r="R54" s="253">
        <v>0</v>
      </c>
      <c r="S54" s="253">
        <v>0</v>
      </c>
      <c r="T54" s="253">
        <v>0</v>
      </c>
      <c r="U54" s="253">
        <v>0</v>
      </c>
      <c r="V54" s="253">
        <v>0</v>
      </c>
      <c r="W54" s="253">
        <v>459785.36810482113</v>
      </c>
      <c r="X54" s="253">
        <v>438898.84640979511</v>
      </c>
      <c r="Y54" s="253">
        <v>479817.74992797582</v>
      </c>
      <c r="Z54" s="253">
        <v>344839.18650339381</v>
      </c>
      <c r="AA54" s="253">
        <v>448427.80367100541</v>
      </c>
      <c r="AB54" s="253"/>
      <c r="AC54" s="253"/>
      <c r="AD54" s="253"/>
      <c r="AE54" s="253"/>
      <c r="AF54" s="253"/>
      <c r="AG54" s="253"/>
      <c r="AH54" s="253"/>
      <c r="AI54" s="253"/>
      <c r="AJ54" s="253"/>
      <c r="AK54" s="253"/>
      <c r="AL54" s="253"/>
      <c r="AM54" s="253"/>
      <c r="AN54" s="253"/>
      <c r="AO54" s="253"/>
      <c r="AP54" s="253"/>
      <c r="AQ54" s="253"/>
      <c r="AS54" s="90" t="s">
        <v>800</v>
      </c>
      <c r="AT54" s="90" t="s">
        <v>155</v>
      </c>
      <c r="AU54" s="90" t="s">
        <v>708</v>
      </c>
      <c r="AV54" s="90">
        <v>2022</v>
      </c>
      <c r="AW54" s="90">
        <v>0.93457943925233644</v>
      </c>
      <c r="AX54" s="90">
        <v>0</v>
      </c>
      <c r="AY54" s="90">
        <v>0</v>
      </c>
      <c r="AZ54" s="90">
        <v>0</v>
      </c>
      <c r="BA54" s="90">
        <v>0</v>
      </c>
      <c r="BB54" s="90">
        <v>0</v>
      </c>
      <c r="BC54" s="90">
        <v>0</v>
      </c>
      <c r="BD54" s="90">
        <v>0</v>
      </c>
      <c r="BE54" s="90">
        <v>0</v>
      </c>
      <c r="BF54" s="90">
        <v>3.8880815592272886</v>
      </c>
      <c r="BG54" s="90">
        <v>1513.1269268860567</v>
      </c>
      <c r="BH54" s="90">
        <v>0</v>
      </c>
      <c r="BI54" s="90">
        <v>1513.1269268860567</v>
      </c>
      <c r="BJ54" s="90">
        <v>0</v>
      </c>
      <c r="BK54" s="90">
        <v>0</v>
      </c>
      <c r="BL54" s="90">
        <v>0</v>
      </c>
      <c r="BM54" s="90">
        <v>0</v>
      </c>
      <c r="BN54" s="90">
        <v>0</v>
      </c>
      <c r="BO54" s="90">
        <v>0</v>
      </c>
      <c r="BP54" s="90">
        <v>1414.1373148467819</v>
      </c>
      <c r="BQ54" s="90">
        <v>0</v>
      </c>
      <c r="BR54" s="90">
        <v>3.8880815592272886</v>
      </c>
      <c r="BS54" s="90">
        <v>3.6337210833899891</v>
      </c>
      <c r="BT54" s="90">
        <v>1513.1269268860567</v>
      </c>
      <c r="BU54" s="90">
        <v>1414.1373148467819</v>
      </c>
      <c r="BV54" s="90">
        <v>0</v>
      </c>
      <c r="BW54" s="90">
        <v>0</v>
      </c>
      <c r="BX54" s="90">
        <v>1513.1269268860567</v>
      </c>
      <c r="BY54" s="90">
        <v>1414.1373148467819</v>
      </c>
      <c r="CT54" s="90" t="s">
        <v>155</v>
      </c>
      <c r="CU54" s="90" t="s">
        <v>417</v>
      </c>
      <c r="CV54" s="90" t="s">
        <v>394</v>
      </c>
      <c r="CW54" s="90">
        <v>2022</v>
      </c>
      <c r="CX54" s="90">
        <v>0</v>
      </c>
      <c r="CY54" s="90">
        <v>0</v>
      </c>
      <c r="CZ54" s="90">
        <v>1.0634431894867439E-2</v>
      </c>
      <c r="DA54" s="90">
        <v>0</v>
      </c>
      <c r="DB54" s="90">
        <v>7.7900575334948333E-2</v>
      </c>
      <c r="DC54" s="90">
        <v>3.6425060683954458E-2</v>
      </c>
      <c r="DD54" s="90">
        <v>1.58087245254296E-3</v>
      </c>
      <c r="DE54" s="90">
        <v>3.9894642198450597E-2</v>
      </c>
      <c r="DF54" s="90">
        <v>0</v>
      </c>
      <c r="DG54" s="90">
        <v>0</v>
      </c>
      <c r="DH54" s="90">
        <v>0</v>
      </c>
      <c r="DI54" s="90">
        <v>0</v>
      </c>
      <c r="DJ54" s="90">
        <v>0.31579270725190489</v>
      </c>
      <c r="DK54" s="90">
        <v>0</v>
      </c>
      <c r="DL54" s="90">
        <v>0</v>
      </c>
      <c r="DM54" s="90">
        <v>0</v>
      </c>
      <c r="DN54" s="90">
        <v>0</v>
      </c>
      <c r="DO54" s="90">
        <v>0</v>
      </c>
      <c r="DP54" s="90">
        <v>0</v>
      </c>
      <c r="DQ54" s="90">
        <v>8.2842836297049825E-4</v>
      </c>
      <c r="DR54" s="90">
        <v>0</v>
      </c>
      <c r="DS54" s="90">
        <v>8.2842836297049825E-4</v>
      </c>
      <c r="DT54" s="90">
        <v>0</v>
      </c>
      <c r="DU54" s="90">
        <v>0</v>
      </c>
      <c r="DV54" s="90">
        <v>0</v>
      </c>
      <c r="ER54" s="90" t="s">
        <v>1271</v>
      </c>
      <c r="ES54" s="90" t="s">
        <v>155</v>
      </c>
      <c r="ET54" s="90" t="s">
        <v>417</v>
      </c>
      <c r="EU54" s="90" t="s">
        <v>397</v>
      </c>
      <c r="EV54" s="90" t="s">
        <v>286</v>
      </c>
      <c r="EW54" s="90" t="s">
        <v>390</v>
      </c>
      <c r="EX54" s="90">
        <v>2023</v>
      </c>
      <c r="EY54" s="90">
        <v>1.6648977031820001E-4</v>
      </c>
      <c r="EZ54" s="90">
        <v>1</v>
      </c>
      <c r="FA54" s="90">
        <v>1.6648977031820001E-4</v>
      </c>
      <c r="FB54" s="90">
        <v>2023</v>
      </c>
      <c r="FC54" s="90" t="s">
        <v>187</v>
      </c>
      <c r="FD54" s="90">
        <v>0.99900697946751249</v>
      </c>
      <c r="FE54" s="90">
        <v>1</v>
      </c>
      <c r="FF54" s="90">
        <v>0</v>
      </c>
      <c r="FG54" s="90" t="s">
        <v>391</v>
      </c>
      <c r="FH54" s="90">
        <v>0</v>
      </c>
      <c r="FI54" s="90">
        <v>0</v>
      </c>
      <c r="FJ54" s="90">
        <v>0</v>
      </c>
      <c r="FK54" s="90">
        <v>0</v>
      </c>
      <c r="FL54" s="90">
        <v>0</v>
      </c>
      <c r="FM54" s="90">
        <v>0</v>
      </c>
      <c r="FN54" s="90">
        <v>3.3822869895518311E-2</v>
      </c>
      <c r="FO54" s="90">
        <v>5.6311618404072052E-6</v>
      </c>
      <c r="GV54" s="254"/>
      <c r="GW54" s="254"/>
    </row>
    <row r="55" spans="2:205" x14ac:dyDescent="0.25">
      <c r="B55" s="90" t="s">
        <v>800</v>
      </c>
      <c r="C55" s="252" t="s">
        <v>740</v>
      </c>
      <c r="D55" s="252">
        <v>36.204392371968034</v>
      </c>
      <c r="E55" s="252">
        <v>36.204392371968034</v>
      </c>
      <c r="F55" s="252">
        <v>36.778447789480062</v>
      </c>
      <c r="G55" s="252">
        <v>18.725151511867619</v>
      </c>
      <c r="H55" s="252">
        <v>0.33327096784473553</v>
      </c>
      <c r="I55" s="253">
        <v>36.778447789480062</v>
      </c>
      <c r="J55" s="253">
        <v>0</v>
      </c>
      <c r="K55" s="253">
        <v>36.778447789480062</v>
      </c>
      <c r="L55" s="137">
        <v>159.50598015950402</v>
      </c>
      <c r="M55" s="253">
        <v>167.0966246607139</v>
      </c>
      <c r="N55" s="253">
        <v>136.33878921002872</v>
      </c>
      <c r="O55" s="253">
        <v>103.34628096759349</v>
      </c>
      <c r="P55" s="253">
        <v>136.33878921002872</v>
      </c>
      <c r="Q55" s="253">
        <v>0</v>
      </c>
      <c r="R55" s="253">
        <v>0</v>
      </c>
      <c r="S55" s="253">
        <v>0</v>
      </c>
      <c r="T55" s="253">
        <v>0</v>
      </c>
      <c r="U55" s="253">
        <v>0</v>
      </c>
      <c r="V55" s="253">
        <v>0</v>
      </c>
      <c r="W55" s="253">
        <v>226978.27589764402</v>
      </c>
      <c r="X55" s="253">
        <v>216667.40692985433</v>
      </c>
      <c r="Y55" s="253">
        <v>288640.81427421805</v>
      </c>
      <c r="Z55" s="253">
        <v>207442.64588156523</v>
      </c>
      <c r="AA55" s="253">
        <v>269757.7703497365</v>
      </c>
      <c r="AB55" s="253"/>
      <c r="AC55" s="253"/>
      <c r="AD55" s="253"/>
      <c r="AE55" s="253"/>
      <c r="AF55" s="253"/>
      <c r="AG55" s="253"/>
      <c r="AH55" s="253"/>
      <c r="AI55" s="253"/>
      <c r="AJ55" s="253"/>
      <c r="AK55" s="253"/>
      <c r="AL55" s="253"/>
      <c r="AM55" s="253"/>
      <c r="AN55" s="253"/>
      <c r="AO55" s="253"/>
      <c r="AP55" s="253"/>
      <c r="AQ55" s="253"/>
      <c r="AS55" s="90" t="s">
        <v>800</v>
      </c>
      <c r="AT55" s="90" t="s">
        <v>155</v>
      </c>
      <c r="AU55" s="90" t="s">
        <v>708</v>
      </c>
      <c r="AV55" s="90">
        <v>2023</v>
      </c>
      <c r="AW55" s="90">
        <v>0.87343872827321156</v>
      </c>
      <c r="AX55" s="90">
        <v>0</v>
      </c>
      <c r="AY55" s="90">
        <v>0</v>
      </c>
      <c r="AZ55" s="90">
        <v>0</v>
      </c>
      <c r="BA55" s="90">
        <v>0</v>
      </c>
      <c r="BB55" s="90">
        <v>0</v>
      </c>
      <c r="BC55" s="90">
        <v>0</v>
      </c>
      <c r="BD55" s="90">
        <v>0</v>
      </c>
      <c r="BE55" s="90">
        <v>0</v>
      </c>
      <c r="BF55" s="90">
        <v>0</v>
      </c>
      <c r="BG55" s="90">
        <v>0</v>
      </c>
      <c r="BH55" s="90">
        <v>0</v>
      </c>
      <c r="BI55" s="90">
        <v>0</v>
      </c>
      <c r="BJ55" s="90">
        <v>2.0432568671539206</v>
      </c>
      <c r="BK55" s="90">
        <v>824.31383603408915</v>
      </c>
      <c r="BL55" s="90">
        <v>0</v>
      </c>
      <c r="BM55" s="90">
        <v>824.31383603408915</v>
      </c>
      <c r="BN55" s="90">
        <v>0</v>
      </c>
      <c r="BO55" s="90">
        <v>0</v>
      </c>
      <c r="BP55" s="90">
        <v>0</v>
      </c>
      <c r="BQ55" s="90">
        <v>719.98762864362743</v>
      </c>
      <c r="BR55" s="90">
        <v>0</v>
      </c>
      <c r="BS55" s="90">
        <v>0</v>
      </c>
      <c r="BT55" s="90">
        <v>0</v>
      </c>
      <c r="BU55" s="90">
        <v>0</v>
      </c>
      <c r="BV55" s="90">
        <v>0</v>
      </c>
      <c r="BW55" s="90">
        <v>0</v>
      </c>
      <c r="BX55" s="90">
        <v>0</v>
      </c>
      <c r="BY55" s="90">
        <v>0</v>
      </c>
      <c r="CT55" s="90" t="s">
        <v>155</v>
      </c>
      <c r="CU55" s="90" t="s">
        <v>417</v>
      </c>
      <c r="CV55" s="90" t="s">
        <v>394</v>
      </c>
      <c r="CW55" s="90">
        <v>2023</v>
      </c>
      <c r="CX55" s="90">
        <v>0</v>
      </c>
      <c r="CY55" s="90">
        <v>0</v>
      </c>
      <c r="CZ55" s="90">
        <v>0</v>
      </c>
      <c r="DA55" s="90">
        <v>1.0634431894867439E-2</v>
      </c>
      <c r="DB55" s="90">
        <v>8.0408269036977051E-2</v>
      </c>
      <c r="DC55" s="90">
        <v>3.7590224611390527E-2</v>
      </c>
      <c r="DD55" s="90">
        <v>1.631433411568729E-3</v>
      </c>
      <c r="DE55" s="90">
        <v>4.1186611014017473E-2</v>
      </c>
      <c r="DF55" s="90">
        <v>0</v>
      </c>
      <c r="DG55" s="90">
        <v>0</v>
      </c>
      <c r="DH55" s="90">
        <v>0</v>
      </c>
      <c r="DI55" s="90">
        <v>0</v>
      </c>
      <c r="DJ55" s="90">
        <v>0.31579270725190489</v>
      </c>
      <c r="DK55" s="90">
        <v>0</v>
      </c>
      <c r="DL55" s="90">
        <v>0</v>
      </c>
      <c r="DM55" s="90">
        <v>0</v>
      </c>
      <c r="DN55" s="90">
        <v>0</v>
      </c>
      <c r="DO55" s="90">
        <v>0</v>
      </c>
      <c r="DP55" s="90">
        <v>0</v>
      </c>
      <c r="DQ55" s="90">
        <v>0</v>
      </c>
      <c r="DR55" s="90">
        <v>0</v>
      </c>
      <c r="DS55" s="90">
        <v>0</v>
      </c>
      <c r="DT55" s="90">
        <v>8.5509626085791064E-4</v>
      </c>
      <c r="DU55" s="90">
        <v>0</v>
      </c>
      <c r="DV55" s="90">
        <v>8.5509626085791064E-4</v>
      </c>
      <c r="ER55" s="90" t="s">
        <v>1271</v>
      </c>
      <c r="ES55" s="90" t="s">
        <v>155</v>
      </c>
      <c r="ET55" s="90" t="s">
        <v>417</v>
      </c>
      <c r="EU55" s="90" t="s">
        <v>398</v>
      </c>
      <c r="EV55" s="90" t="s">
        <v>286</v>
      </c>
      <c r="EW55" s="90" t="s">
        <v>390</v>
      </c>
      <c r="EX55" s="90">
        <v>2021</v>
      </c>
      <c r="EY55" s="90">
        <v>1.7215042252631499E-2</v>
      </c>
      <c r="EZ55" s="90">
        <v>1</v>
      </c>
      <c r="FA55" s="90">
        <v>1.7215042252631499E-2</v>
      </c>
      <c r="FB55" s="90">
        <v>2021</v>
      </c>
      <c r="FC55" s="90" t="s">
        <v>187</v>
      </c>
      <c r="FD55" s="90">
        <v>0.99900697946751249</v>
      </c>
      <c r="FE55" s="90">
        <v>1</v>
      </c>
      <c r="FF55" s="90">
        <v>0</v>
      </c>
      <c r="FG55" s="90" t="s">
        <v>391</v>
      </c>
      <c r="FH55" s="90">
        <v>0</v>
      </c>
      <c r="FI55" s="90">
        <v>0</v>
      </c>
      <c r="FJ55" s="90">
        <v>3.3822869895518311E-2</v>
      </c>
      <c r="FK55" s="90">
        <v>5.8226213435660565E-4</v>
      </c>
      <c r="FL55" s="90">
        <v>0</v>
      </c>
      <c r="FM55" s="90">
        <v>0</v>
      </c>
      <c r="FN55" s="90">
        <v>0</v>
      </c>
      <c r="FO55" s="90">
        <v>0</v>
      </c>
      <c r="GV55" s="254"/>
      <c r="GW55" s="254"/>
    </row>
    <row r="56" spans="2:205" x14ac:dyDescent="0.25">
      <c r="B56" s="90" t="s">
        <v>800</v>
      </c>
      <c r="C56" s="252" t="s">
        <v>741</v>
      </c>
      <c r="D56" s="252">
        <v>83.929021228787349</v>
      </c>
      <c r="E56" s="252">
        <v>83.929021228787349</v>
      </c>
      <c r="F56" s="252">
        <v>77.453961407251384</v>
      </c>
      <c r="G56" s="252">
        <v>39.434484001467361</v>
      </c>
      <c r="H56" s="252">
        <v>1.5071846107965461</v>
      </c>
      <c r="I56" s="253">
        <v>77.453961407251384</v>
      </c>
      <c r="J56" s="253">
        <v>0</v>
      </c>
      <c r="K56" s="253">
        <v>77.453961407251384</v>
      </c>
      <c r="L56" s="137">
        <v>64.110273502079394</v>
      </c>
      <c r="M56" s="253">
        <v>67.161182907124825</v>
      </c>
      <c r="N56" s="253">
        <v>63.489324016009512</v>
      </c>
      <c r="O56" s="253">
        <v>48.12566086949505</v>
      </c>
      <c r="P56" s="253">
        <v>63.489324016009512</v>
      </c>
      <c r="Q56" s="253">
        <v>0</v>
      </c>
      <c r="R56" s="253">
        <v>0</v>
      </c>
      <c r="S56" s="253">
        <v>0</v>
      </c>
      <c r="T56" s="253">
        <v>0</v>
      </c>
      <c r="U56" s="253">
        <v>0</v>
      </c>
      <c r="V56" s="253">
        <v>0</v>
      </c>
      <c r="W56" s="253">
        <v>1309135.2858768438</v>
      </c>
      <c r="X56" s="253">
        <v>1249665.6192737145</v>
      </c>
      <c r="Y56" s="253">
        <v>1305349.20618876</v>
      </c>
      <c r="Z56" s="253">
        <v>938138.61290573678</v>
      </c>
      <c r="AA56" s="253">
        <v>1219952.5291483738</v>
      </c>
      <c r="AB56" s="253"/>
      <c r="AC56" s="253"/>
      <c r="AD56" s="253"/>
      <c r="AE56" s="253"/>
      <c r="AF56" s="253"/>
      <c r="AG56" s="253"/>
      <c r="AH56" s="253"/>
      <c r="AI56" s="253"/>
      <c r="AJ56" s="253"/>
      <c r="AK56" s="253"/>
      <c r="AL56" s="253"/>
      <c r="AM56" s="253"/>
      <c r="AN56" s="253"/>
      <c r="AO56" s="253"/>
      <c r="AP56" s="253"/>
      <c r="AQ56" s="253"/>
      <c r="AS56" s="90" t="s">
        <v>800</v>
      </c>
      <c r="AT56" s="90" t="s">
        <v>155</v>
      </c>
      <c r="AU56" s="90" t="s">
        <v>709</v>
      </c>
      <c r="AV56" s="90">
        <v>2020</v>
      </c>
      <c r="AW56" s="90">
        <v>1</v>
      </c>
      <c r="AX56" s="90">
        <v>1.3125603030565984</v>
      </c>
      <c r="AY56" s="90">
        <v>203.62450568682144</v>
      </c>
      <c r="AZ56" s="90">
        <v>0</v>
      </c>
      <c r="BA56" s="90">
        <v>203.62450568682144</v>
      </c>
      <c r="BB56" s="90">
        <v>0</v>
      </c>
      <c r="BC56" s="90">
        <v>0</v>
      </c>
      <c r="BD56" s="90">
        <v>0</v>
      </c>
      <c r="BE56" s="90">
        <v>0</v>
      </c>
      <c r="BF56" s="90">
        <v>0</v>
      </c>
      <c r="BG56" s="90">
        <v>0</v>
      </c>
      <c r="BH56" s="90">
        <v>0</v>
      </c>
      <c r="BI56" s="90">
        <v>0</v>
      </c>
      <c r="BJ56" s="90">
        <v>0</v>
      </c>
      <c r="BK56" s="90">
        <v>0</v>
      </c>
      <c r="BL56" s="90">
        <v>0</v>
      </c>
      <c r="BM56" s="90">
        <v>0</v>
      </c>
      <c r="BN56" s="90">
        <v>203.62450568682144</v>
      </c>
      <c r="BO56" s="90">
        <v>0</v>
      </c>
      <c r="BP56" s="90">
        <v>0</v>
      </c>
      <c r="BQ56" s="90">
        <v>0</v>
      </c>
      <c r="BR56" s="90">
        <v>0</v>
      </c>
      <c r="BS56" s="90">
        <v>0</v>
      </c>
      <c r="BT56" s="90">
        <v>0</v>
      </c>
      <c r="BU56" s="90">
        <v>0</v>
      </c>
      <c r="BV56" s="90">
        <v>0</v>
      </c>
      <c r="BW56" s="90">
        <v>0</v>
      </c>
      <c r="BX56" s="90">
        <v>0</v>
      </c>
      <c r="BY56" s="90">
        <v>0</v>
      </c>
      <c r="CT56" s="90" t="s">
        <v>155</v>
      </c>
      <c r="CU56" s="90" t="s">
        <v>417</v>
      </c>
      <c r="CV56" s="90" t="s">
        <v>395</v>
      </c>
      <c r="CW56" s="90">
        <v>2020</v>
      </c>
      <c r="CX56" s="90">
        <v>4.4990547457661617E-7</v>
      </c>
      <c r="CY56" s="90">
        <v>0</v>
      </c>
      <c r="CZ56" s="90">
        <v>0</v>
      </c>
      <c r="DA56" s="90">
        <v>0</v>
      </c>
      <c r="DB56" s="90">
        <v>14146.130641332509</v>
      </c>
      <c r="DC56" s="90">
        <v>222.22942162782721</v>
      </c>
      <c r="DD56" s="90">
        <v>8585.7228092479418</v>
      </c>
      <c r="DE56" s="90">
        <v>5338.1784104567387</v>
      </c>
      <c r="DF56" s="90">
        <v>0</v>
      </c>
      <c r="DG56" s="90">
        <v>0</v>
      </c>
      <c r="DH56" s="90">
        <v>0</v>
      </c>
      <c r="DI56" s="90">
        <v>0</v>
      </c>
      <c r="DJ56" s="90">
        <v>1.3054441463390509E-5</v>
      </c>
      <c r="DK56" s="90">
        <v>6.3644216196115143E-3</v>
      </c>
      <c r="DL56" s="90">
        <v>0</v>
      </c>
      <c r="DM56" s="90">
        <v>6.3644216196115143E-3</v>
      </c>
      <c r="DN56" s="90">
        <v>0</v>
      </c>
      <c r="DO56" s="90">
        <v>0</v>
      </c>
      <c r="DP56" s="90">
        <v>0</v>
      </c>
      <c r="DQ56" s="90">
        <v>0</v>
      </c>
      <c r="DR56" s="90">
        <v>0</v>
      </c>
      <c r="DS56" s="90">
        <v>0</v>
      </c>
      <c r="DT56" s="90">
        <v>0</v>
      </c>
      <c r="DU56" s="90">
        <v>0</v>
      </c>
      <c r="DV56" s="90">
        <v>0</v>
      </c>
      <c r="ER56" s="90" t="s">
        <v>1271</v>
      </c>
      <c r="ES56" s="90" t="s">
        <v>155</v>
      </c>
      <c r="ET56" s="90" t="s">
        <v>417</v>
      </c>
      <c r="EU56" s="90" t="s">
        <v>398</v>
      </c>
      <c r="EV56" s="90" t="s">
        <v>286</v>
      </c>
      <c r="EW56" s="90" t="s">
        <v>390</v>
      </c>
      <c r="EX56" s="90">
        <v>2022</v>
      </c>
      <c r="EY56" s="90">
        <v>1.7215042252631499E-2</v>
      </c>
      <c r="EZ56" s="90">
        <v>1</v>
      </c>
      <c r="FA56" s="90">
        <v>1.7215042252631499E-2</v>
      </c>
      <c r="FB56" s="90">
        <v>2022</v>
      </c>
      <c r="FC56" s="90" t="s">
        <v>187</v>
      </c>
      <c r="FD56" s="90">
        <v>0.99900697946751249</v>
      </c>
      <c r="FE56" s="90">
        <v>1</v>
      </c>
      <c r="FF56" s="90">
        <v>0</v>
      </c>
      <c r="FG56" s="90" t="s">
        <v>391</v>
      </c>
      <c r="FH56" s="90">
        <v>0</v>
      </c>
      <c r="FI56" s="90">
        <v>0</v>
      </c>
      <c r="FJ56" s="90">
        <v>0</v>
      </c>
      <c r="FK56" s="90">
        <v>0</v>
      </c>
      <c r="FL56" s="90">
        <v>3.3822869895518311E-2</v>
      </c>
      <c r="FM56" s="90">
        <v>5.8226213435660565E-4</v>
      </c>
      <c r="FN56" s="90">
        <v>0</v>
      </c>
      <c r="FO56" s="90">
        <v>0</v>
      </c>
      <c r="GV56" s="254"/>
      <c r="GW56" s="254"/>
    </row>
    <row r="57" spans="2:205" x14ac:dyDescent="0.25">
      <c r="B57" s="90" t="s">
        <v>800</v>
      </c>
      <c r="C57" s="252" t="s">
        <v>742</v>
      </c>
      <c r="D57" s="252">
        <v>65.376357254717433</v>
      </c>
      <c r="E57" s="252">
        <v>65.376357254717433</v>
      </c>
      <c r="F57" s="252">
        <v>63.051049179300868</v>
      </c>
      <c r="G57" s="252">
        <v>32.10144856466701</v>
      </c>
      <c r="H57" s="252">
        <v>1.418861127409456</v>
      </c>
      <c r="I57" s="253">
        <v>63.051049179300868</v>
      </c>
      <c r="J57" s="253">
        <v>0</v>
      </c>
      <c r="K57" s="253">
        <v>63.051049179300868</v>
      </c>
      <c r="L57" s="137">
        <v>55.07297747367916</v>
      </c>
      <c r="M57" s="253">
        <v>57.693815847311321</v>
      </c>
      <c r="N57" s="253">
        <v>54.900455353218376</v>
      </c>
      <c r="O57" s="253">
        <v>41.615175902511922</v>
      </c>
      <c r="P57" s="253">
        <v>54.900455353218376</v>
      </c>
      <c r="Q57" s="253">
        <v>0</v>
      </c>
      <c r="R57" s="253">
        <v>0</v>
      </c>
      <c r="S57" s="253">
        <v>0</v>
      </c>
      <c r="T57" s="253">
        <v>0</v>
      </c>
      <c r="U57" s="253">
        <v>0</v>
      </c>
      <c r="V57" s="253">
        <v>0</v>
      </c>
      <c r="W57" s="253">
        <v>1187085.940395406</v>
      </c>
      <c r="X57" s="253">
        <v>1133160.5700641854</v>
      </c>
      <c r="Y57" s="253">
        <v>1228853.6076394678</v>
      </c>
      <c r="Z57" s="253">
        <v>883162.15574301651</v>
      </c>
      <c r="AA57" s="253">
        <v>1148461.3155509045</v>
      </c>
      <c r="AB57" s="253"/>
      <c r="AC57" s="253"/>
      <c r="AD57" s="253"/>
      <c r="AE57" s="253"/>
      <c r="AF57" s="253"/>
      <c r="AG57" s="253"/>
      <c r="AH57" s="253"/>
      <c r="AI57" s="253"/>
      <c r="AJ57" s="253"/>
      <c r="AK57" s="253"/>
      <c r="AL57" s="253"/>
      <c r="AM57" s="253"/>
      <c r="AN57" s="253"/>
      <c r="AO57" s="253"/>
      <c r="AP57" s="253"/>
      <c r="AQ57" s="253"/>
      <c r="AS57" s="90" t="s">
        <v>800</v>
      </c>
      <c r="AT57" s="90" t="s">
        <v>155</v>
      </c>
      <c r="AU57" s="90" t="s">
        <v>709</v>
      </c>
      <c r="AV57" s="90">
        <v>2021</v>
      </c>
      <c r="AW57" s="90">
        <v>1</v>
      </c>
      <c r="AX57" s="90">
        <v>0</v>
      </c>
      <c r="AY57" s="90">
        <v>0</v>
      </c>
      <c r="AZ57" s="90">
        <v>0</v>
      </c>
      <c r="BA57" s="90">
        <v>0</v>
      </c>
      <c r="BB57" s="90">
        <v>1.3125603030565984</v>
      </c>
      <c r="BC57" s="90">
        <v>203.62450568682144</v>
      </c>
      <c r="BD57" s="90">
        <v>0</v>
      </c>
      <c r="BE57" s="90">
        <v>203.62450568682144</v>
      </c>
      <c r="BF57" s="90">
        <v>0</v>
      </c>
      <c r="BG57" s="90">
        <v>0</v>
      </c>
      <c r="BH57" s="90">
        <v>0</v>
      </c>
      <c r="BI57" s="90">
        <v>0</v>
      </c>
      <c r="BJ57" s="90">
        <v>0</v>
      </c>
      <c r="BK57" s="90">
        <v>0</v>
      </c>
      <c r="BL57" s="90">
        <v>0</v>
      </c>
      <c r="BM57" s="90">
        <v>0</v>
      </c>
      <c r="BN57" s="90">
        <v>0</v>
      </c>
      <c r="BO57" s="90">
        <v>203.62450568682144</v>
      </c>
      <c r="BP57" s="90">
        <v>0</v>
      </c>
      <c r="BQ57" s="90">
        <v>0</v>
      </c>
      <c r="BR57" s="90">
        <v>0</v>
      </c>
      <c r="BS57" s="90">
        <v>0</v>
      </c>
      <c r="BT57" s="90">
        <v>0</v>
      </c>
      <c r="BU57" s="90">
        <v>0</v>
      </c>
      <c r="BV57" s="90">
        <v>0</v>
      </c>
      <c r="BW57" s="90">
        <v>0</v>
      </c>
      <c r="BX57" s="90">
        <v>0</v>
      </c>
      <c r="BY57" s="90">
        <v>0</v>
      </c>
      <c r="CT57" s="90" t="s">
        <v>155</v>
      </c>
      <c r="CU57" s="90" t="s">
        <v>417</v>
      </c>
      <c r="CV57" s="90" t="s">
        <v>395</v>
      </c>
      <c r="CW57" s="90">
        <v>2021</v>
      </c>
      <c r="CX57" s="90">
        <v>0</v>
      </c>
      <c r="CY57" s="90">
        <v>4.3797925486101349E-7</v>
      </c>
      <c r="CZ57" s="90">
        <v>0</v>
      </c>
      <c r="DA57" s="90">
        <v>0</v>
      </c>
      <c r="DB57" s="90">
        <v>14146.130641332509</v>
      </c>
      <c r="DC57" s="90">
        <v>222.22942162782721</v>
      </c>
      <c r="DD57" s="90">
        <v>8585.7228092479418</v>
      </c>
      <c r="DE57" s="90">
        <v>5338.1784104567387</v>
      </c>
      <c r="DF57" s="90">
        <v>0</v>
      </c>
      <c r="DG57" s="90">
        <v>0</v>
      </c>
      <c r="DH57" s="90">
        <v>0</v>
      </c>
      <c r="DI57" s="90">
        <v>0</v>
      </c>
      <c r="DJ57" s="90">
        <v>1.3054441463390509E-5</v>
      </c>
      <c r="DK57" s="90">
        <v>0</v>
      </c>
      <c r="DL57" s="90">
        <v>0</v>
      </c>
      <c r="DM57" s="90">
        <v>0</v>
      </c>
      <c r="DN57" s="90">
        <v>6.1957117574573629E-3</v>
      </c>
      <c r="DO57" s="90">
        <v>0</v>
      </c>
      <c r="DP57" s="90">
        <v>6.1957117574573629E-3</v>
      </c>
      <c r="DQ57" s="90">
        <v>0</v>
      </c>
      <c r="DR57" s="90">
        <v>0</v>
      </c>
      <c r="DS57" s="90">
        <v>0</v>
      </c>
      <c r="DT57" s="90">
        <v>0</v>
      </c>
      <c r="DU57" s="90">
        <v>0</v>
      </c>
      <c r="DV57" s="90">
        <v>0</v>
      </c>
      <c r="ER57" s="90" t="s">
        <v>1271</v>
      </c>
      <c r="ES57" s="90" t="s">
        <v>155</v>
      </c>
      <c r="ET57" s="90" t="s">
        <v>417</v>
      </c>
      <c r="EU57" s="90" t="s">
        <v>398</v>
      </c>
      <c r="EV57" s="90" t="s">
        <v>286</v>
      </c>
      <c r="EW57" s="90" t="s">
        <v>390</v>
      </c>
      <c r="EX57" s="90">
        <v>2023</v>
      </c>
      <c r="EY57" s="90">
        <v>1.7215042252631499E-2</v>
      </c>
      <c r="EZ57" s="90">
        <v>1</v>
      </c>
      <c r="FA57" s="90">
        <v>1.7215042252631499E-2</v>
      </c>
      <c r="FB57" s="90">
        <v>2023</v>
      </c>
      <c r="FC57" s="90" t="s">
        <v>187</v>
      </c>
      <c r="FD57" s="90">
        <v>0.99900697946751249</v>
      </c>
      <c r="FE57" s="90">
        <v>1</v>
      </c>
      <c r="FF57" s="90">
        <v>0</v>
      </c>
      <c r="FG57" s="90" t="s">
        <v>391</v>
      </c>
      <c r="FH57" s="90">
        <v>0</v>
      </c>
      <c r="FI57" s="90">
        <v>0</v>
      </c>
      <c r="FJ57" s="90">
        <v>0</v>
      </c>
      <c r="FK57" s="90">
        <v>0</v>
      </c>
      <c r="FL57" s="90">
        <v>0</v>
      </c>
      <c r="FM57" s="90">
        <v>0</v>
      </c>
      <c r="FN57" s="90">
        <v>3.3822869895518311E-2</v>
      </c>
      <c r="FO57" s="90">
        <v>5.8226213435660565E-4</v>
      </c>
      <c r="GV57" s="254"/>
      <c r="GW57" s="254"/>
    </row>
    <row r="58" spans="2:205" x14ac:dyDescent="0.25">
      <c r="B58" s="90" t="s">
        <v>800</v>
      </c>
      <c r="C58" s="252" t="s">
        <v>743</v>
      </c>
      <c r="D58" s="252">
        <v>39.816438618342893</v>
      </c>
      <c r="E58" s="252">
        <v>39.816438618342893</v>
      </c>
      <c r="F58" s="252">
        <v>36.469418913082016</v>
      </c>
      <c r="G58" s="252">
        <v>18.56782179093188</v>
      </c>
      <c r="H58" s="252">
        <v>0.95442277404149534</v>
      </c>
      <c r="I58" s="253">
        <v>36.469418913082016</v>
      </c>
      <c r="J58" s="253">
        <v>0</v>
      </c>
      <c r="K58" s="253">
        <v>36.469418913082016</v>
      </c>
      <c r="L58" s="137">
        <v>46.215748469994324</v>
      </c>
      <c r="M58" s="253">
        <v>48.415084925231042</v>
      </c>
      <c r="N58" s="253">
        <v>47.207561668946845</v>
      </c>
      <c r="O58" s="253">
        <v>35.783857891122963</v>
      </c>
      <c r="P58" s="253">
        <v>47.207561668946845</v>
      </c>
      <c r="Q58" s="253">
        <v>0</v>
      </c>
      <c r="R58" s="253">
        <v>0</v>
      </c>
      <c r="S58" s="253">
        <v>0</v>
      </c>
      <c r="T58" s="253">
        <v>0</v>
      </c>
      <c r="U58" s="253">
        <v>0</v>
      </c>
      <c r="V58" s="253">
        <v>0</v>
      </c>
      <c r="W58" s="253">
        <v>861533.99948058405</v>
      </c>
      <c r="X58" s="253">
        <v>822397.3722205112</v>
      </c>
      <c r="Y58" s="253">
        <v>826610.75593460759</v>
      </c>
      <c r="Z58" s="253">
        <v>594075.10596311465</v>
      </c>
      <c r="AA58" s="253">
        <v>772533.41676131554</v>
      </c>
      <c r="AB58" s="253"/>
      <c r="AC58" s="253"/>
      <c r="AD58" s="253"/>
      <c r="AE58" s="253"/>
      <c r="AF58" s="253"/>
      <c r="AG58" s="253"/>
      <c r="AH58" s="253"/>
      <c r="AI58" s="253"/>
      <c r="AJ58" s="253"/>
      <c r="AK58" s="253"/>
      <c r="AL58" s="253"/>
      <c r="AM58" s="253"/>
      <c r="AN58" s="253"/>
      <c r="AO58" s="253"/>
      <c r="AP58" s="253"/>
      <c r="AQ58" s="253"/>
      <c r="AS58" s="90" t="s">
        <v>800</v>
      </c>
      <c r="AT58" s="90" t="s">
        <v>155</v>
      </c>
      <c r="AU58" s="90" t="s">
        <v>709</v>
      </c>
      <c r="AV58" s="90">
        <v>2022</v>
      </c>
      <c r="AW58" s="90">
        <v>0.93457943925233644</v>
      </c>
      <c r="AX58" s="90">
        <v>0</v>
      </c>
      <c r="AY58" s="90">
        <v>0</v>
      </c>
      <c r="AZ58" s="90">
        <v>0</v>
      </c>
      <c r="BA58" s="90">
        <v>0</v>
      </c>
      <c r="BB58" s="90">
        <v>0</v>
      </c>
      <c r="BC58" s="90">
        <v>0</v>
      </c>
      <c r="BD58" s="90">
        <v>0</v>
      </c>
      <c r="BE58" s="90">
        <v>0</v>
      </c>
      <c r="BF58" s="90">
        <v>1.2995364142982242</v>
      </c>
      <c r="BG58" s="90">
        <v>199.15492397521598</v>
      </c>
      <c r="BH58" s="90">
        <v>0</v>
      </c>
      <c r="BI58" s="90">
        <v>199.15492397521598</v>
      </c>
      <c r="BJ58" s="90">
        <v>0</v>
      </c>
      <c r="BK58" s="90">
        <v>0</v>
      </c>
      <c r="BL58" s="90">
        <v>0</v>
      </c>
      <c r="BM58" s="90">
        <v>0</v>
      </c>
      <c r="BN58" s="90">
        <v>0</v>
      </c>
      <c r="BO58" s="90">
        <v>0</v>
      </c>
      <c r="BP58" s="90">
        <v>186.12609717309905</v>
      </c>
      <c r="BQ58" s="90">
        <v>0</v>
      </c>
      <c r="BR58" s="90">
        <v>1.2995364142982242</v>
      </c>
      <c r="BS58" s="90">
        <v>1.2145200133628264</v>
      </c>
      <c r="BT58" s="90">
        <v>199.15492397521598</v>
      </c>
      <c r="BU58" s="90">
        <v>186.12609717309905</v>
      </c>
      <c r="BV58" s="90">
        <v>0</v>
      </c>
      <c r="BW58" s="90">
        <v>0</v>
      </c>
      <c r="BX58" s="90">
        <v>199.15492397521598</v>
      </c>
      <c r="BY58" s="90">
        <v>186.12609717309905</v>
      </c>
      <c r="CT58" s="90" t="s">
        <v>155</v>
      </c>
      <c r="CU58" s="90" t="s">
        <v>417</v>
      </c>
      <c r="CV58" s="90" t="s">
        <v>395</v>
      </c>
      <c r="CW58" s="90">
        <v>2022</v>
      </c>
      <c r="CX58" s="90">
        <v>0</v>
      </c>
      <c r="CY58" s="90">
        <v>0</v>
      </c>
      <c r="CZ58" s="90">
        <v>4.3797925486101349E-7</v>
      </c>
      <c r="DA58" s="90">
        <v>0</v>
      </c>
      <c r="DB58" s="90">
        <v>14146.130641332509</v>
      </c>
      <c r="DC58" s="90">
        <v>222.22942162782721</v>
      </c>
      <c r="DD58" s="90">
        <v>8585.7228092479418</v>
      </c>
      <c r="DE58" s="90">
        <v>5338.1784104567387</v>
      </c>
      <c r="DF58" s="90">
        <v>0</v>
      </c>
      <c r="DG58" s="90">
        <v>0</v>
      </c>
      <c r="DH58" s="90">
        <v>0</v>
      </c>
      <c r="DI58" s="90">
        <v>0</v>
      </c>
      <c r="DJ58" s="90">
        <v>1.3054441463390509E-5</v>
      </c>
      <c r="DK58" s="90">
        <v>0</v>
      </c>
      <c r="DL58" s="90">
        <v>0</v>
      </c>
      <c r="DM58" s="90">
        <v>0</v>
      </c>
      <c r="DN58" s="90">
        <v>0</v>
      </c>
      <c r="DO58" s="90">
        <v>0</v>
      </c>
      <c r="DP58" s="90">
        <v>0</v>
      </c>
      <c r="DQ58" s="90">
        <v>6.1957117574573629E-3</v>
      </c>
      <c r="DR58" s="90">
        <v>0</v>
      </c>
      <c r="DS58" s="90">
        <v>6.1957117574573629E-3</v>
      </c>
      <c r="DT58" s="90">
        <v>0</v>
      </c>
      <c r="DU58" s="90">
        <v>0</v>
      </c>
      <c r="DV58" s="90">
        <v>0</v>
      </c>
      <c r="ER58" s="90" t="s">
        <v>1271</v>
      </c>
      <c r="ES58" s="90" t="s">
        <v>155</v>
      </c>
      <c r="ET58" s="90" t="s">
        <v>418</v>
      </c>
      <c r="EU58" s="90" t="s">
        <v>304</v>
      </c>
      <c r="EV58" s="90" t="s">
        <v>286</v>
      </c>
      <c r="EW58" s="90" t="s">
        <v>390</v>
      </c>
      <c r="EX58" s="90">
        <v>2020</v>
      </c>
      <c r="EY58" s="90">
        <v>9.7228704241141299E-5</v>
      </c>
      <c r="EZ58" s="90">
        <v>1</v>
      </c>
      <c r="FA58" s="90">
        <v>9.7228704241141299E-5</v>
      </c>
      <c r="FB58" s="90">
        <v>2020</v>
      </c>
      <c r="FC58" s="90" t="s">
        <v>187</v>
      </c>
      <c r="FD58" s="90">
        <v>0.99900697946751249</v>
      </c>
      <c r="FE58" s="90">
        <v>1</v>
      </c>
      <c r="FF58" s="90">
        <v>0</v>
      </c>
      <c r="FG58" s="90" t="s">
        <v>391</v>
      </c>
      <c r="FH58" s="90">
        <v>6.4651418377087447E-2</v>
      </c>
      <c r="FI58" s="90">
        <v>6.2859736361561227E-6</v>
      </c>
      <c r="FJ58" s="90">
        <v>0</v>
      </c>
      <c r="FK58" s="90">
        <v>0</v>
      </c>
      <c r="FL58" s="90">
        <v>0</v>
      </c>
      <c r="FM58" s="90">
        <v>0</v>
      </c>
      <c r="FN58" s="90">
        <v>0</v>
      </c>
      <c r="FO58" s="90">
        <v>0</v>
      </c>
      <c r="GV58" s="254"/>
      <c r="GW58" s="254"/>
    </row>
    <row r="59" spans="2:205" x14ac:dyDescent="0.25">
      <c r="B59" s="90" t="s">
        <v>800</v>
      </c>
      <c r="C59" s="252" t="s">
        <v>744</v>
      </c>
      <c r="D59" s="252">
        <v>33.199560304196325</v>
      </c>
      <c r="E59" s="252">
        <v>33.199560304196325</v>
      </c>
      <c r="F59" s="252">
        <v>29.553193457003161</v>
      </c>
      <c r="G59" s="252">
        <v>15.046540392665449</v>
      </c>
      <c r="H59" s="252">
        <v>0.50325354546290335</v>
      </c>
      <c r="I59" s="253">
        <v>29.553193457003161</v>
      </c>
      <c r="J59" s="253">
        <v>0</v>
      </c>
      <c r="K59" s="253">
        <v>29.553193457003161</v>
      </c>
      <c r="L59" s="137">
        <v>72.421094226837212</v>
      </c>
      <c r="M59" s="253">
        <v>75.867502819887008</v>
      </c>
      <c r="N59" s="253">
        <v>72.55061410377246</v>
      </c>
      <c r="O59" s="253">
        <v>54.994189659661892</v>
      </c>
      <c r="P59" s="253">
        <v>72.55061410377246</v>
      </c>
      <c r="Q59" s="253">
        <v>0</v>
      </c>
      <c r="R59" s="253">
        <v>0</v>
      </c>
      <c r="S59" s="253">
        <v>0</v>
      </c>
      <c r="T59" s="253">
        <v>0</v>
      </c>
      <c r="U59" s="253">
        <v>0</v>
      </c>
      <c r="V59" s="253">
        <v>0</v>
      </c>
      <c r="W59" s="253">
        <v>458423.89787992887</v>
      </c>
      <c r="X59" s="253">
        <v>437599.22325390932</v>
      </c>
      <c r="Y59" s="253">
        <v>435860.08732831822</v>
      </c>
      <c r="Z59" s="253">
        <v>313247.34853213921</v>
      </c>
      <c r="AA59" s="253">
        <v>407345.87600777403</v>
      </c>
      <c r="AB59" s="253"/>
      <c r="AC59" s="253"/>
      <c r="AD59" s="253"/>
      <c r="AE59" s="253"/>
      <c r="AF59" s="253"/>
      <c r="AG59" s="253"/>
      <c r="AH59" s="253"/>
      <c r="AI59" s="253"/>
      <c r="AJ59" s="253"/>
      <c r="AK59" s="253"/>
      <c r="AL59" s="253"/>
      <c r="AM59" s="253"/>
      <c r="AN59" s="253"/>
      <c r="AO59" s="253"/>
      <c r="AP59" s="253"/>
      <c r="AQ59" s="253"/>
      <c r="AS59" s="90" t="s">
        <v>800</v>
      </c>
      <c r="AT59" s="90" t="s">
        <v>155</v>
      </c>
      <c r="AU59" s="90" t="s">
        <v>709</v>
      </c>
      <c r="AV59" s="90">
        <v>2023</v>
      </c>
      <c r="AW59" s="90">
        <v>0.87343872827321156</v>
      </c>
      <c r="AX59" s="90">
        <v>0</v>
      </c>
      <c r="AY59" s="90">
        <v>0</v>
      </c>
      <c r="AZ59" s="90">
        <v>0</v>
      </c>
      <c r="BA59" s="90">
        <v>0</v>
      </c>
      <c r="BB59" s="90">
        <v>0</v>
      </c>
      <c r="BC59" s="90">
        <v>0</v>
      </c>
      <c r="BD59" s="90">
        <v>0</v>
      </c>
      <c r="BE59" s="90">
        <v>0</v>
      </c>
      <c r="BF59" s="90">
        <v>0</v>
      </c>
      <c r="BG59" s="90">
        <v>0</v>
      </c>
      <c r="BH59" s="90">
        <v>0</v>
      </c>
      <c r="BI59" s="90">
        <v>0</v>
      </c>
      <c r="BJ59" s="90">
        <v>0.68292978482661693</v>
      </c>
      <c r="BK59" s="90">
        <v>108.49419309971537</v>
      </c>
      <c r="BL59" s="90">
        <v>0</v>
      </c>
      <c r="BM59" s="90">
        <v>108.49419309971537</v>
      </c>
      <c r="BN59" s="90">
        <v>0</v>
      </c>
      <c r="BO59" s="90">
        <v>0</v>
      </c>
      <c r="BP59" s="90">
        <v>0</v>
      </c>
      <c r="BQ59" s="90">
        <v>94.763030046043639</v>
      </c>
      <c r="BR59" s="90">
        <v>0</v>
      </c>
      <c r="BS59" s="90">
        <v>0</v>
      </c>
      <c r="BT59" s="90">
        <v>0</v>
      </c>
      <c r="BU59" s="90">
        <v>0</v>
      </c>
      <c r="BV59" s="90">
        <v>0</v>
      </c>
      <c r="BW59" s="90">
        <v>0</v>
      </c>
      <c r="BX59" s="90">
        <v>0</v>
      </c>
      <c r="BY59" s="90">
        <v>0</v>
      </c>
      <c r="CT59" s="90" t="s">
        <v>155</v>
      </c>
      <c r="CU59" s="90" t="s">
        <v>417</v>
      </c>
      <c r="CV59" s="90" t="s">
        <v>395</v>
      </c>
      <c r="CW59" s="90">
        <v>2023</v>
      </c>
      <c r="CX59" s="90">
        <v>0</v>
      </c>
      <c r="CY59" s="90">
        <v>0</v>
      </c>
      <c r="CZ59" s="90">
        <v>0</v>
      </c>
      <c r="DA59" s="90">
        <v>4.3797925486101349E-7</v>
      </c>
      <c r="DB59" s="90">
        <v>14664.637556436621</v>
      </c>
      <c r="DC59" s="90">
        <v>233.23007680793799</v>
      </c>
      <c r="DD59" s="90">
        <v>8896.5159934285875</v>
      </c>
      <c r="DE59" s="90">
        <v>5534.8914862000911</v>
      </c>
      <c r="DF59" s="90">
        <v>0</v>
      </c>
      <c r="DG59" s="90">
        <v>0</v>
      </c>
      <c r="DH59" s="90">
        <v>0</v>
      </c>
      <c r="DI59" s="90">
        <v>0</v>
      </c>
      <c r="DJ59" s="90">
        <v>1.3054441463390509E-5</v>
      </c>
      <c r="DK59" s="90">
        <v>0</v>
      </c>
      <c r="DL59" s="90">
        <v>0</v>
      </c>
      <c r="DM59" s="90">
        <v>0</v>
      </c>
      <c r="DN59" s="90">
        <v>0</v>
      </c>
      <c r="DO59" s="90">
        <v>0</v>
      </c>
      <c r="DP59" s="90">
        <v>0</v>
      </c>
      <c r="DQ59" s="90">
        <v>0</v>
      </c>
      <c r="DR59" s="90">
        <v>0</v>
      </c>
      <c r="DS59" s="90">
        <v>0</v>
      </c>
      <c r="DT59" s="90">
        <v>6.4228070297749447E-3</v>
      </c>
      <c r="DU59" s="90">
        <v>0</v>
      </c>
      <c r="DV59" s="90">
        <v>6.4228070297749447E-3</v>
      </c>
      <c r="ER59" s="90" t="s">
        <v>1271</v>
      </c>
      <c r="ES59" s="90" t="s">
        <v>155</v>
      </c>
      <c r="ET59" s="90" t="s">
        <v>418</v>
      </c>
      <c r="EU59" s="90" t="s">
        <v>392</v>
      </c>
      <c r="EV59" s="90" t="s">
        <v>286</v>
      </c>
      <c r="EW59" s="90" t="s">
        <v>390</v>
      </c>
      <c r="EX59" s="90">
        <v>2020</v>
      </c>
      <c r="EY59" s="90">
        <v>9.7228704241141299E-5</v>
      </c>
      <c r="EZ59" s="90">
        <v>1</v>
      </c>
      <c r="FA59" s="90">
        <v>9.7228704241141299E-5</v>
      </c>
      <c r="FB59" s="90">
        <v>2020</v>
      </c>
      <c r="FC59" s="90" t="s">
        <v>187</v>
      </c>
      <c r="FD59" s="90">
        <v>0.99900697946751249</v>
      </c>
      <c r="FE59" s="90">
        <v>1</v>
      </c>
      <c r="FF59" s="90">
        <v>0</v>
      </c>
      <c r="FG59" s="90" t="s">
        <v>391</v>
      </c>
      <c r="FH59" s="90">
        <v>6.4651418377087447E-2</v>
      </c>
      <c r="FI59" s="90">
        <v>6.2859736361561227E-6</v>
      </c>
      <c r="FJ59" s="90">
        <v>0</v>
      </c>
      <c r="FK59" s="90">
        <v>0</v>
      </c>
      <c r="FL59" s="90">
        <v>0</v>
      </c>
      <c r="FM59" s="90">
        <v>0</v>
      </c>
      <c r="FN59" s="90">
        <v>0</v>
      </c>
      <c r="FO59" s="90">
        <v>0</v>
      </c>
      <c r="GV59" s="254"/>
      <c r="GW59" s="254"/>
    </row>
    <row r="60" spans="2:205" x14ac:dyDescent="0.25">
      <c r="B60" s="90" t="s">
        <v>800</v>
      </c>
      <c r="C60" s="252" t="s">
        <v>745</v>
      </c>
      <c r="D60" s="252">
        <v>10.628146758603227</v>
      </c>
      <c r="E60" s="252">
        <v>10.628146758603227</v>
      </c>
      <c r="F60" s="252">
        <v>10.799516311033317</v>
      </c>
      <c r="G60" s="252">
        <v>5.4984008353612026</v>
      </c>
      <c r="H60" s="252">
        <v>0.29103158318122679</v>
      </c>
      <c r="I60" s="253">
        <v>10.799516311033317</v>
      </c>
      <c r="J60" s="253">
        <v>0</v>
      </c>
      <c r="K60" s="253">
        <v>10.799516311033317</v>
      </c>
      <c r="L60" s="137">
        <v>46.833091060061378</v>
      </c>
      <c r="M60" s="253">
        <v>49.061805900559705</v>
      </c>
      <c r="N60" s="253">
        <v>45.844548746041411</v>
      </c>
      <c r="O60" s="253">
        <v>34.750677019684716</v>
      </c>
      <c r="P60" s="253">
        <v>45.844548746041411</v>
      </c>
      <c r="Q60" s="253">
        <v>0</v>
      </c>
      <c r="R60" s="253">
        <v>0</v>
      </c>
      <c r="S60" s="253">
        <v>0</v>
      </c>
      <c r="T60" s="253">
        <v>0</v>
      </c>
      <c r="U60" s="253">
        <v>0</v>
      </c>
      <c r="V60" s="253">
        <v>0</v>
      </c>
      <c r="W60" s="253">
        <v>226936.69194230842</v>
      </c>
      <c r="X60" s="253">
        <v>216627.71199545226</v>
      </c>
      <c r="Y60" s="253">
        <v>252057.93859631883</v>
      </c>
      <c r="Z60" s="253">
        <v>181150.97765833844</v>
      </c>
      <c r="AA60" s="253">
        <v>235568.16691244749</v>
      </c>
      <c r="AB60" s="253"/>
      <c r="AC60" s="253"/>
      <c r="AD60" s="253"/>
      <c r="AE60" s="253"/>
      <c r="AF60" s="253"/>
      <c r="AG60" s="253"/>
      <c r="AH60" s="253"/>
      <c r="AI60" s="253"/>
      <c r="AJ60" s="253"/>
      <c r="AK60" s="253"/>
      <c r="AL60" s="253"/>
      <c r="AM60" s="253"/>
      <c r="AN60" s="253"/>
      <c r="AO60" s="253"/>
      <c r="AP60" s="253"/>
      <c r="AQ60" s="253"/>
      <c r="AS60" s="90" t="s">
        <v>800</v>
      </c>
      <c r="AT60" s="90" t="s">
        <v>155</v>
      </c>
      <c r="AU60" s="90" t="s">
        <v>710</v>
      </c>
      <c r="AV60" s="90">
        <v>2020</v>
      </c>
      <c r="AW60" s="90">
        <v>1</v>
      </c>
      <c r="AX60" s="90">
        <v>1.9614963409849548</v>
      </c>
      <c r="AY60" s="90">
        <v>308.17347213393566</v>
      </c>
      <c r="AZ60" s="90">
        <v>0</v>
      </c>
      <c r="BA60" s="90">
        <v>308.17347213393566</v>
      </c>
      <c r="BB60" s="90">
        <v>0</v>
      </c>
      <c r="BC60" s="90">
        <v>0</v>
      </c>
      <c r="BD60" s="90">
        <v>0</v>
      </c>
      <c r="BE60" s="90">
        <v>0</v>
      </c>
      <c r="BF60" s="90">
        <v>0</v>
      </c>
      <c r="BG60" s="90">
        <v>0</v>
      </c>
      <c r="BH60" s="90">
        <v>0</v>
      </c>
      <c r="BI60" s="90">
        <v>0</v>
      </c>
      <c r="BJ60" s="90">
        <v>0</v>
      </c>
      <c r="BK60" s="90">
        <v>0</v>
      </c>
      <c r="BL60" s="90">
        <v>0</v>
      </c>
      <c r="BM60" s="90">
        <v>0</v>
      </c>
      <c r="BN60" s="90">
        <v>308.17347213393566</v>
      </c>
      <c r="BO60" s="90">
        <v>0</v>
      </c>
      <c r="BP60" s="90">
        <v>0</v>
      </c>
      <c r="BQ60" s="90">
        <v>0</v>
      </c>
      <c r="BR60" s="90">
        <v>0</v>
      </c>
      <c r="BS60" s="90">
        <v>0</v>
      </c>
      <c r="BT60" s="90">
        <v>0</v>
      </c>
      <c r="BU60" s="90">
        <v>0</v>
      </c>
      <c r="BV60" s="90">
        <v>0</v>
      </c>
      <c r="BW60" s="90">
        <v>0</v>
      </c>
      <c r="BX60" s="90">
        <v>0</v>
      </c>
      <c r="BY60" s="90">
        <v>0</v>
      </c>
      <c r="CT60" s="90" t="s">
        <v>155</v>
      </c>
      <c r="CU60" s="90" t="s">
        <v>417</v>
      </c>
      <c r="CV60" s="90" t="s">
        <v>396</v>
      </c>
      <c r="CW60" s="90">
        <v>2020</v>
      </c>
      <c r="CX60" s="90">
        <v>1.2854442114233384E-7</v>
      </c>
      <c r="CY60" s="90">
        <v>0</v>
      </c>
      <c r="CZ60" s="90">
        <v>0</v>
      </c>
      <c r="DA60" s="90">
        <v>0</v>
      </c>
      <c r="DB60" s="90">
        <v>8807.9522308757696</v>
      </c>
      <c r="DC60" s="90">
        <v>222.22942162781939</v>
      </c>
      <c r="DD60" s="90">
        <v>8585.7228092479236</v>
      </c>
      <c r="DE60" s="90">
        <v>0</v>
      </c>
      <c r="DF60" s="90">
        <v>0</v>
      </c>
      <c r="DG60" s="90">
        <v>0</v>
      </c>
      <c r="DH60" s="90">
        <v>0</v>
      </c>
      <c r="DI60" s="90">
        <v>0</v>
      </c>
      <c r="DJ60" s="90">
        <v>3.7298404133160829E-6</v>
      </c>
      <c r="DK60" s="90">
        <v>1.1322131209672538E-3</v>
      </c>
      <c r="DL60" s="90">
        <v>0</v>
      </c>
      <c r="DM60" s="90">
        <v>1.1322131209672538E-3</v>
      </c>
      <c r="DN60" s="90">
        <v>0</v>
      </c>
      <c r="DO60" s="90">
        <v>0</v>
      </c>
      <c r="DP60" s="90">
        <v>0</v>
      </c>
      <c r="DQ60" s="90">
        <v>0</v>
      </c>
      <c r="DR60" s="90">
        <v>0</v>
      </c>
      <c r="DS60" s="90">
        <v>0</v>
      </c>
      <c r="DT60" s="90">
        <v>0</v>
      </c>
      <c r="DU60" s="90">
        <v>0</v>
      </c>
      <c r="DV60" s="90">
        <v>0</v>
      </c>
      <c r="ER60" s="90" t="s">
        <v>1271</v>
      </c>
      <c r="ES60" s="90" t="s">
        <v>155</v>
      </c>
      <c r="ET60" s="90" t="s">
        <v>418</v>
      </c>
      <c r="EU60" s="90" t="s">
        <v>393</v>
      </c>
      <c r="EV60" s="90" t="s">
        <v>286</v>
      </c>
      <c r="EW60" s="90" t="s">
        <v>390</v>
      </c>
      <c r="EX60" s="90">
        <v>2020</v>
      </c>
      <c r="EY60" s="90">
        <v>8.7505833710069996E-4</v>
      </c>
      <c r="EZ60" s="90">
        <v>1</v>
      </c>
      <c r="FA60" s="90">
        <v>8.7505833710069996E-4</v>
      </c>
      <c r="FB60" s="90">
        <v>2020</v>
      </c>
      <c r="FC60" s="90" t="s">
        <v>187</v>
      </c>
      <c r="FD60" s="90">
        <v>0.99900697946751249</v>
      </c>
      <c r="FE60" s="90">
        <v>1</v>
      </c>
      <c r="FF60" s="90">
        <v>0</v>
      </c>
      <c r="FG60" s="90" t="s">
        <v>391</v>
      </c>
      <c r="FH60" s="90">
        <v>6.4651418377087447E-2</v>
      </c>
      <c r="FI60" s="90">
        <v>5.6573762656255777E-5</v>
      </c>
      <c r="FJ60" s="90">
        <v>0</v>
      </c>
      <c r="FK60" s="90">
        <v>0</v>
      </c>
      <c r="FL60" s="90">
        <v>0</v>
      </c>
      <c r="FM60" s="90">
        <v>0</v>
      </c>
      <c r="FN60" s="90">
        <v>0</v>
      </c>
      <c r="FO60" s="90">
        <v>0</v>
      </c>
      <c r="GV60" s="254"/>
      <c r="GW60" s="254"/>
    </row>
    <row r="61" spans="2:205" x14ac:dyDescent="0.25">
      <c r="B61" s="90" t="s">
        <v>800</v>
      </c>
      <c r="C61" s="252" t="s">
        <v>746</v>
      </c>
      <c r="D61" s="252">
        <v>21.888791804781395</v>
      </c>
      <c r="E61" s="252">
        <v>21.888791804781395</v>
      </c>
      <c r="F61" s="252">
        <v>20.500697383118066</v>
      </c>
      <c r="G61" s="252">
        <v>10.437731311454174</v>
      </c>
      <c r="H61" s="252">
        <v>3.5471443128922555</v>
      </c>
      <c r="I61" s="253">
        <v>20.500697383118066</v>
      </c>
      <c r="J61" s="253">
        <v>0</v>
      </c>
      <c r="K61" s="253">
        <v>20.500697383118066</v>
      </c>
      <c r="L61" s="137">
        <v>7.2035113178753196</v>
      </c>
      <c r="M61" s="253">
        <v>7.5463153526817566</v>
      </c>
      <c r="N61" s="253">
        <v>7.1402480044441372</v>
      </c>
      <c r="O61" s="253">
        <v>5.4124543973436259</v>
      </c>
      <c r="P61" s="253">
        <v>7.1402480044441372</v>
      </c>
      <c r="Q61" s="253">
        <v>0</v>
      </c>
      <c r="R61" s="253">
        <v>0</v>
      </c>
      <c r="S61" s="253">
        <v>0</v>
      </c>
      <c r="T61" s="253">
        <v>0</v>
      </c>
      <c r="U61" s="253">
        <v>0</v>
      </c>
      <c r="V61" s="253">
        <v>0</v>
      </c>
      <c r="W61" s="253">
        <v>3038628.0855094856</v>
      </c>
      <c r="X61" s="253">
        <v>2900593.3070372827</v>
      </c>
      <c r="Y61" s="253">
        <v>3072126.6525032991</v>
      </c>
      <c r="Z61" s="253">
        <v>2207900.0950749614</v>
      </c>
      <c r="AA61" s="253">
        <v>2871146.4042086909</v>
      </c>
      <c r="AB61" s="253"/>
      <c r="AC61" s="253"/>
      <c r="AD61" s="253"/>
      <c r="AE61" s="253"/>
      <c r="AF61" s="253"/>
      <c r="AG61" s="253"/>
      <c r="AH61" s="253"/>
      <c r="AI61" s="253"/>
      <c r="AJ61" s="253"/>
      <c r="AK61" s="253"/>
      <c r="AL61" s="253"/>
      <c r="AM61" s="253"/>
      <c r="AN61" s="253"/>
      <c r="AO61" s="253"/>
      <c r="AP61" s="253"/>
      <c r="AQ61" s="253"/>
      <c r="AS61" s="90" t="s">
        <v>800</v>
      </c>
      <c r="AT61" s="90" t="s">
        <v>155</v>
      </c>
      <c r="AU61" s="90" t="s">
        <v>710</v>
      </c>
      <c r="AV61" s="90">
        <v>2021</v>
      </c>
      <c r="AW61" s="90">
        <v>1</v>
      </c>
      <c r="AX61" s="90">
        <v>0</v>
      </c>
      <c r="AY61" s="90">
        <v>0</v>
      </c>
      <c r="AZ61" s="90">
        <v>0</v>
      </c>
      <c r="BA61" s="90">
        <v>0</v>
      </c>
      <c r="BB61" s="90">
        <v>1.9614963409849548</v>
      </c>
      <c r="BC61" s="90">
        <v>308.17347213393566</v>
      </c>
      <c r="BD61" s="90">
        <v>0</v>
      </c>
      <c r="BE61" s="90">
        <v>308.17347213393566</v>
      </c>
      <c r="BF61" s="90">
        <v>0</v>
      </c>
      <c r="BG61" s="90">
        <v>0</v>
      </c>
      <c r="BH61" s="90">
        <v>0</v>
      </c>
      <c r="BI61" s="90">
        <v>0</v>
      </c>
      <c r="BJ61" s="90">
        <v>0</v>
      </c>
      <c r="BK61" s="90">
        <v>0</v>
      </c>
      <c r="BL61" s="90">
        <v>0</v>
      </c>
      <c r="BM61" s="90">
        <v>0</v>
      </c>
      <c r="BN61" s="90">
        <v>0</v>
      </c>
      <c r="BO61" s="90">
        <v>308.17347213393566</v>
      </c>
      <c r="BP61" s="90">
        <v>0</v>
      </c>
      <c r="BQ61" s="90">
        <v>0</v>
      </c>
      <c r="BR61" s="90">
        <v>0</v>
      </c>
      <c r="BS61" s="90">
        <v>0</v>
      </c>
      <c r="BT61" s="90">
        <v>0</v>
      </c>
      <c r="BU61" s="90">
        <v>0</v>
      </c>
      <c r="BV61" s="90">
        <v>0</v>
      </c>
      <c r="BW61" s="90">
        <v>0</v>
      </c>
      <c r="BX61" s="90">
        <v>0</v>
      </c>
      <c r="BY61" s="90">
        <v>0</v>
      </c>
      <c r="CT61" s="90" t="s">
        <v>155</v>
      </c>
      <c r="CU61" s="90" t="s">
        <v>417</v>
      </c>
      <c r="CV61" s="90" t="s">
        <v>396</v>
      </c>
      <c r="CW61" s="90">
        <v>2021</v>
      </c>
      <c r="CX61" s="90">
        <v>0</v>
      </c>
      <c r="CY61" s="90">
        <v>1.2513692979939981E-7</v>
      </c>
      <c r="CZ61" s="90">
        <v>0</v>
      </c>
      <c r="DA61" s="90">
        <v>0</v>
      </c>
      <c r="DB61" s="90">
        <v>8807.9522308757696</v>
      </c>
      <c r="DC61" s="90">
        <v>222.22942162781939</v>
      </c>
      <c r="DD61" s="90">
        <v>8585.7228092479236</v>
      </c>
      <c r="DE61" s="90">
        <v>0</v>
      </c>
      <c r="DF61" s="90">
        <v>0</v>
      </c>
      <c r="DG61" s="90">
        <v>0</v>
      </c>
      <c r="DH61" s="90">
        <v>0</v>
      </c>
      <c r="DI61" s="90">
        <v>0</v>
      </c>
      <c r="DJ61" s="90">
        <v>3.7298404133160829E-6</v>
      </c>
      <c r="DK61" s="90">
        <v>0</v>
      </c>
      <c r="DL61" s="90">
        <v>0</v>
      </c>
      <c r="DM61" s="90">
        <v>0</v>
      </c>
      <c r="DN61" s="90">
        <v>1.1022000999915682E-3</v>
      </c>
      <c r="DO61" s="90">
        <v>0</v>
      </c>
      <c r="DP61" s="90">
        <v>1.1022000999915682E-3</v>
      </c>
      <c r="DQ61" s="90">
        <v>0</v>
      </c>
      <c r="DR61" s="90">
        <v>0</v>
      </c>
      <c r="DS61" s="90">
        <v>0</v>
      </c>
      <c r="DT61" s="90">
        <v>0</v>
      </c>
      <c r="DU61" s="90">
        <v>0</v>
      </c>
      <c r="DV61" s="90">
        <v>0</v>
      </c>
      <c r="ER61" s="90" t="s">
        <v>1271</v>
      </c>
      <c r="ES61" s="90" t="s">
        <v>155</v>
      </c>
      <c r="ET61" s="90" t="s">
        <v>418</v>
      </c>
      <c r="EU61" s="90" t="s">
        <v>394</v>
      </c>
      <c r="EV61" s="90" t="s">
        <v>286</v>
      </c>
      <c r="EW61" s="90" t="s">
        <v>390</v>
      </c>
      <c r="EX61" s="90">
        <v>2020</v>
      </c>
      <c r="EY61" s="90">
        <v>0.15026696225441599</v>
      </c>
      <c r="EZ61" s="90">
        <v>1</v>
      </c>
      <c r="FA61" s="90">
        <v>0.15026696225441599</v>
      </c>
      <c r="FB61" s="90">
        <v>2020</v>
      </c>
      <c r="FC61" s="90" t="s">
        <v>187</v>
      </c>
      <c r="FD61" s="90">
        <v>0.99900697946751249</v>
      </c>
      <c r="FE61" s="90">
        <v>1</v>
      </c>
      <c r="FF61" s="90">
        <v>0</v>
      </c>
      <c r="FG61" s="90" t="s">
        <v>391</v>
      </c>
      <c r="FH61" s="90">
        <v>6.4651418377087447E-2</v>
      </c>
      <c r="FI61" s="90">
        <v>9.714972244964256E-3</v>
      </c>
      <c r="FJ61" s="90">
        <v>0</v>
      </c>
      <c r="FK61" s="90">
        <v>0</v>
      </c>
      <c r="FL61" s="90">
        <v>0</v>
      </c>
      <c r="FM61" s="90">
        <v>0</v>
      </c>
      <c r="FN61" s="90">
        <v>0</v>
      </c>
      <c r="FO61" s="90">
        <v>0</v>
      </c>
      <c r="GV61" s="254"/>
      <c r="GW61" s="254"/>
    </row>
    <row r="62" spans="2:205" x14ac:dyDescent="0.25">
      <c r="B62" s="90" t="s">
        <v>800</v>
      </c>
      <c r="C62" s="252" t="s">
        <v>747</v>
      </c>
      <c r="D62" s="252">
        <v>7.67813986492353</v>
      </c>
      <c r="E62" s="252">
        <v>7.67813986492353</v>
      </c>
      <c r="F62" s="252">
        <v>6.6405868813446611</v>
      </c>
      <c r="G62" s="252">
        <v>3.3809673317711804</v>
      </c>
      <c r="H62" s="252">
        <v>1.3075392601263358</v>
      </c>
      <c r="I62" s="253">
        <v>6.6405868813446611</v>
      </c>
      <c r="J62" s="253">
        <v>0</v>
      </c>
      <c r="K62" s="253">
        <v>6.6405868813446611</v>
      </c>
      <c r="L62" s="137">
        <v>6.3848161426971357</v>
      </c>
      <c r="M62" s="253">
        <v>6.6886597321120025</v>
      </c>
      <c r="N62" s="253">
        <v>6.2744439580642801</v>
      </c>
      <c r="O62" s="253">
        <v>4.756124686826996</v>
      </c>
      <c r="P62" s="253">
        <v>6.2744439580642801</v>
      </c>
      <c r="Q62" s="253">
        <v>0</v>
      </c>
      <c r="R62" s="253">
        <v>0</v>
      </c>
      <c r="S62" s="253">
        <v>0</v>
      </c>
      <c r="T62" s="253">
        <v>0</v>
      </c>
      <c r="U62" s="253">
        <v>0</v>
      </c>
      <c r="V62" s="253">
        <v>0</v>
      </c>
      <c r="W62" s="253">
        <v>1202562.4063906178</v>
      </c>
      <c r="X62" s="253">
        <v>1147933.9916278101</v>
      </c>
      <c r="Y62" s="253">
        <v>1132439.4656368678</v>
      </c>
      <c r="Z62" s="253">
        <v>813870.48343495792</v>
      </c>
      <c r="AA62" s="253">
        <v>1058354.6407821195</v>
      </c>
      <c r="AB62" s="253"/>
      <c r="AC62" s="253"/>
      <c r="AD62" s="253"/>
      <c r="AE62" s="253"/>
      <c r="AF62" s="253"/>
      <c r="AG62" s="253"/>
      <c r="AH62" s="253"/>
      <c r="AI62" s="253"/>
      <c r="AJ62" s="253"/>
      <c r="AK62" s="253"/>
      <c r="AL62" s="253"/>
      <c r="AM62" s="253"/>
      <c r="AN62" s="253"/>
      <c r="AO62" s="253"/>
      <c r="AP62" s="253"/>
      <c r="AQ62" s="253"/>
      <c r="AS62" s="90" t="s">
        <v>800</v>
      </c>
      <c r="AT62" s="90" t="s">
        <v>155</v>
      </c>
      <c r="AU62" s="90" t="s">
        <v>710</v>
      </c>
      <c r="AV62" s="90">
        <v>2022</v>
      </c>
      <c r="AW62" s="90">
        <v>0.93457943925233644</v>
      </c>
      <c r="AX62" s="90">
        <v>0</v>
      </c>
      <c r="AY62" s="90">
        <v>0</v>
      </c>
      <c r="AZ62" s="90">
        <v>0</v>
      </c>
      <c r="BA62" s="90">
        <v>0</v>
      </c>
      <c r="BB62" s="90">
        <v>0</v>
      </c>
      <c r="BC62" s="90">
        <v>0</v>
      </c>
      <c r="BD62" s="90">
        <v>0</v>
      </c>
      <c r="BE62" s="90">
        <v>0</v>
      </c>
      <c r="BF62" s="90">
        <v>2.0997854586019988</v>
      </c>
      <c r="BG62" s="90">
        <v>334.51299301011926</v>
      </c>
      <c r="BH62" s="90">
        <v>0</v>
      </c>
      <c r="BI62" s="90">
        <v>334.51299301011926</v>
      </c>
      <c r="BJ62" s="90">
        <v>0</v>
      </c>
      <c r="BK62" s="90">
        <v>0</v>
      </c>
      <c r="BL62" s="90">
        <v>0</v>
      </c>
      <c r="BM62" s="90">
        <v>0</v>
      </c>
      <c r="BN62" s="90">
        <v>0</v>
      </c>
      <c r="BO62" s="90">
        <v>0</v>
      </c>
      <c r="BP62" s="90">
        <v>312.62896543001801</v>
      </c>
      <c r="BQ62" s="90">
        <v>0</v>
      </c>
      <c r="BR62" s="90">
        <v>2.0997854586019988</v>
      </c>
      <c r="BS62" s="90">
        <v>1.9624163164504662</v>
      </c>
      <c r="BT62" s="90">
        <v>334.51299301011926</v>
      </c>
      <c r="BU62" s="90">
        <v>312.62896543001801</v>
      </c>
      <c r="BV62" s="90">
        <v>0</v>
      </c>
      <c r="BW62" s="90">
        <v>0</v>
      </c>
      <c r="BX62" s="90">
        <v>334.51299301011926</v>
      </c>
      <c r="BY62" s="90">
        <v>312.62896543001801</v>
      </c>
      <c r="CT62" s="90" t="s">
        <v>155</v>
      </c>
      <c r="CU62" s="90" t="s">
        <v>417</v>
      </c>
      <c r="CV62" s="90" t="s">
        <v>396</v>
      </c>
      <c r="CW62" s="90">
        <v>2022</v>
      </c>
      <c r="CX62" s="90">
        <v>0</v>
      </c>
      <c r="CY62" s="90">
        <v>0</v>
      </c>
      <c r="CZ62" s="90">
        <v>1.2513692979939981E-7</v>
      </c>
      <c r="DA62" s="90">
        <v>0</v>
      </c>
      <c r="DB62" s="90">
        <v>8807.9522308757696</v>
      </c>
      <c r="DC62" s="90">
        <v>222.22942162781939</v>
      </c>
      <c r="DD62" s="90">
        <v>8585.7228092479236</v>
      </c>
      <c r="DE62" s="90">
        <v>0</v>
      </c>
      <c r="DF62" s="90">
        <v>0</v>
      </c>
      <c r="DG62" s="90">
        <v>0</v>
      </c>
      <c r="DH62" s="90">
        <v>0</v>
      </c>
      <c r="DI62" s="90">
        <v>0</v>
      </c>
      <c r="DJ62" s="90">
        <v>3.7298404133160829E-6</v>
      </c>
      <c r="DK62" s="90">
        <v>0</v>
      </c>
      <c r="DL62" s="90">
        <v>0</v>
      </c>
      <c r="DM62" s="90">
        <v>0</v>
      </c>
      <c r="DN62" s="90">
        <v>0</v>
      </c>
      <c r="DO62" s="90">
        <v>0</v>
      </c>
      <c r="DP62" s="90">
        <v>0</v>
      </c>
      <c r="DQ62" s="90">
        <v>1.1022000999915682E-3</v>
      </c>
      <c r="DR62" s="90">
        <v>0</v>
      </c>
      <c r="DS62" s="90">
        <v>1.1022000999915682E-3</v>
      </c>
      <c r="DT62" s="90">
        <v>0</v>
      </c>
      <c r="DU62" s="90">
        <v>0</v>
      </c>
      <c r="DV62" s="90">
        <v>0</v>
      </c>
      <c r="ER62" s="90" t="s">
        <v>1271</v>
      </c>
      <c r="ES62" s="90" t="s">
        <v>155</v>
      </c>
      <c r="ET62" s="90" t="s">
        <v>418</v>
      </c>
      <c r="EU62" s="90" t="s">
        <v>395</v>
      </c>
      <c r="EV62" s="90" t="s">
        <v>286</v>
      </c>
      <c r="EW62" s="90" t="s">
        <v>390</v>
      </c>
      <c r="EX62" s="90">
        <v>2020</v>
      </c>
      <c r="EY62" s="90">
        <v>1.1126749830364E-3</v>
      </c>
      <c r="EZ62" s="90">
        <v>1</v>
      </c>
      <c r="FA62" s="90">
        <v>1.1126749830364E-3</v>
      </c>
      <c r="FB62" s="90">
        <v>2020</v>
      </c>
      <c r="FC62" s="90" t="s">
        <v>187</v>
      </c>
      <c r="FD62" s="90">
        <v>0.99900697946751249</v>
      </c>
      <c r="FE62" s="90">
        <v>1</v>
      </c>
      <c r="FF62" s="90">
        <v>0</v>
      </c>
      <c r="FG62" s="90" t="s">
        <v>391</v>
      </c>
      <c r="FH62" s="90">
        <v>6.4651418377087447E-2</v>
      </c>
      <c r="FI62" s="90">
        <v>7.1936015846004979E-5</v>
      </c>
      <c r="FJ62" s="90">
        <v>0</v>
      </c>
      <c r="FK62" s="90">
        <v>0</v>
      </c>
      <c r="FL62" s="90">
        <v>0</v>
      </c>
      <c r="FM62" s="90">
        <v>0</v>
      </c>
      <c r="FN62" s="90">
        <v>0</v>
      </c>
      <c r="FO62" s="90">
        <v>0</v>
      </c>
      <c r="GV62" s="254"/>
      <c r="GW62" s="254"/>
    </row>
    <row r="63" spans="2:205" x14ac:dyDescent="0.25">
      <c r="B63" s="90" t="s">
        <v>800</v>
      </c>
      <c r="C63" s="252" t="s">
        <v>748</v>
      </c>
      <c r="D63" s="252">
        <v>4.8076409389712111</v>
      </c>
      <c r="E63" s="252">
        <v>4.8076409389712111</v>
      </c>
      <c r="F63" s="252">
        <v>4.2344113656980849</v>
      </c>
      <c r="G63" s="252">
        <v>2.1558902399896591</v>
      </c>
      <c r="H63" s="252">
        <v>0.47307515602567829</v>
      </c>
      <c r="I63" s="253">
        <v>4.2344113656980849</v>
      </c>
      <c r="J63" s="253">
        <v>0</v>
      </c>
      <c r="K63" s="253">
        <v>4.2344113656980849</v>
      </c>
      <c r="L63" s="137">
        <v>11.810000401096074</v>
      </c>
      <c r="M63" s="253">
        <v>12.372020173108522</v>
      </c>
      <c r="N63" s="253">
        <v>11.058250527710399</v>
      </c>
      <c r="O63" s="253">
        <v>8.3823057914157477</v>
      </c>
      <c r="P63" s="253">
        <v>11.058250527710399</v>
      </c>
      <c r="Q63" s="253">
        <v>0</v>
      </c>
      <c r="R63" s="253">
        <v>0</v>
      </c>
      <c r="S63" s="253">
        <v>0</v>
      </c>
      <c r="T63" s="253">
        <v>0</v>
      </c>
      <c r="U63" s="253">
        <v>0</v>
      </c>
      <c r="V63" s="253">
        <v>0</v>
      </c>
      <c r="W63" s="253">
        <v>407082.19946588814</v>
      </c>
      <c r="X63" s="253">
        <v>388589.80762260355</v>
      </c>
      <c r="Y63" s="253">
        <v>409723.05247953656</v>
      </c>
      <c r="Z63" s="253">
        <v>294462.97918311518</v>
      </c>
      <c r="AA63" s="253">
        <v>382918.7406350809</v>
      </c>
      <c r="AB63" s="253"/>
      <c r="AC63" s="253"/>
      <c r="AD63" s="253"/>
      <c r="AE63" s="253"/>
      <c r="AF63" s="253"/>
      <c r="AG63" s="253"/>
      <c r="AH63" s="253"/>
      <c r="AI63" s="253"/>
      <c r="AJ63" s="253"/>
      <c r="AK63" s="253"/>
      <c r="AL63" s="253"/>
      <c r="AM63" s="253"/>
      <c r="AN63" s="253"/>
      <c r="AO63" s="253"/>
      <c r="AP63" s="253"/>
      <c r="AQ63" s="253"/>
      <c r="AS63" s="90" t="s">
        <v>800</v>
      </c>
      <c r="AT63" s="90" t="s">
        <v>155</v>
      </c>
      <c r="AU63" s="90" t="s">
        <v>710</v>
      </c>
      <c r="AV63" s="90">
        <v>2023</v>
      </c>
      <c r="AW63" s="90">
        <v>0.87343872827321156</v>
      </c>
      <c r="AX63" s="90">
        <v>0</v>
      </c>
      <c r="AY63" s="90">
        <v>0</v>
      </c>
      <c r="AZ63" s="90">
        <v>0</v>
      </c>
      <c r="BA63" s="90">
        <v>0</v>
      </c>
      <c r="BB63" s="90">
        <v>0</v>
      </c>
      <c r="BC63" s="90">
        <v>0</v>
      </c>
      <c r="BD63" s="90">
        <v>0</v>
      </c>
      <c r="BE63" s="90">
        <v>0</v>
      </c>
      <c r="BF63" s="90">
        <v>0</v>
      </c>
      <c r="BG63" s="90">
        <v>0</v>
      </c>
      <c r="BH63" s="90">
        <v>0</v>
      </c>
      <c r="BI63" s="90">
        <v>0</v>
      </c>
      <c r="BJ63" s="90">
        <v>1.1034750666833097</v>
      </c>
      <c r="BK63" s="90">
        <v>182.23409885391192</v>
      </c>
      <c r="BL63" s="90">
        <v>0</v>
      </c>
      <c r="BM63" s="90">
        <v>182.23409885391192</v>
      </c>
      <c r="BN63" s="90">
        <v>0</v>
      </c>
      <c r="BO63" s="90">
        <v>0</v>
      </c>
      <c r="BP63" s="90">
        <v>0</v>
      </c>
      <c r="BQ63" s="90">
        <v>159.17031955097553</v>
      </c>
      <c r="BR63" s="90">
        <v>0</v>
      </c>
      <c r="BS63" s="90">
        <v>0</v>
      </c>
      <c r="BT63" s="90">
        <v>0</v>
      </c>
      <c r="BU63" s="90">
        <v>0</v>
      </c>
      <c r="BV63" s="90">
        <v>0</v>
      </c>
      <c r="BW63" s="90">
        <v>0</v>
      </c>
      <c r="BX63" s="90">
        <v>0</v>
      </c>
      <c r="BY63" s="90">
        <v>0</v>
      </c>
      <c r="CT63" s="90" t="s">
        <v>155</v>
      </c>
      <c r="CU63" s="90" t="s">
        <v>417</v>
      </c>
      <c r="CV63" s="90" t="s">
        <v>396</v>
      </c>
      <c r="CW63" s="90">
        <v>2023</v>
      </c>
      <c r="CX63" s="90">
        <v>0</v>
      </c>
      <c r="CY63" s="90">
        <v>0</v>
      </c>
      <c r="CZ63" s="90">
        <v>0</v>
      </c>
      <c r="DA63" s="90">
        <v>1.2513692979939981E-7</v>
      </c>
      <c r="DB63" s="90">
        <v>9129.7460702365297</v>
      </c>
      <c r="DC63" s="90">
        <v>233.23007680792159</v>
      </c>
      <c r="DD63" s="90">
        <v>8896.5159934285803</v>
      </c>
      <c r="DE63" s="90">
        <v>0</v>
      </c>
      <c r="DF63" s="90">
        <v>0</v>
      </c>
      <c r="DG63" s="90">
        <v>0</v>
      </c>
      <c r="DH63" s="90">
        <v>0</v>
      </c>
      <c r="DI63" s="90">
        <v>0</v>
      </c>
      <c r="DJ63" s="90">
        <v>3.7298404133160829E-6</v>
      </c>
      <c r="DK63" s="90">
        <v>0</v>
      </c>
      <c r="DL63" s="90">
        <v>0</v>
      </c>
      <c r="DM63" s="90">
        <v>0</v>
      </c>
      <c r="DN63" s="90">
        <v>0</v>
      </c>
      <c r="DO63" s="90">
        <v>0</v>
      </c>
      <c r="DP63" s="90">
        <v>0</v>
      </c>
      <c r="DQ63" s="90">
        <v>0</v>
      </c>
      <c r="DR63" s="90">
        <v>0</v>
      </c>
      <c r="DS63" s="90">
        <v>0</v>
      </c>
      <c r="DT63" s="90">
        <v>1.1424683930775349E-3</v>
      </c>
      <c r="DU63" s="90">
        <v>0</v>
      </c>
      <c r="DV63" s="90">
        <v>1.1424683930775349E-3</v>
      </c>
      <c r="ER63" s="90" t="s">
        <v>1271</v>
      </c>
      <c r="ES63" s="90" t="s">
        <v>155</v>
      </c>
      <c r="ET63" s="90" t="s">
        <v>418</v>
      </c>
      <c r="EU63" s="90" t="s">
        <v>396</v>
      </c>
      <c r="EV63" s="90" t="s">
        <v>286</v>
      </c>
      <c r="EW63" s="90" t="s">
        <v>390</v>
      </c>
      <c r="EX63" s="90">
        <v>2020</v>
      </c>
      <c r="EY63" s="90">
        <v>1.5895356900520001E-4</v>
      </c>
      <c r="EZ63" s="90">
        <v>1</v>
      </c>
      <c r="FA63" s="90">
        <v>1.5895356900520001E-4</v>
      </c>
      <c r="FB63" s="90">
        <v>2020</v>
      </c>
      <c r="FC63" s="90" t="s">
        <v>187</v>
      </c>
      <c r="FD63" s="90">
        <v>0.99900697946751249</v>
      </c>
      <c r="FE63" s="90">
        <v>1</v>
      </c>
      <c r="FF63" s="90">
        <v>0</v>
      </c>
      <c r="FG63" s="90" t="s">
        <v>391</v>
      </c>
      <c r="FH63" s="90">
        <v>6.4651418377087447E-2</v>
      </c>
      <c r="FI63" s="90">
        <v>1.0276573692286425E-5</v>
      </c>
      <c r="FJ63" s="90">
        <v>0</v>
      </c>
      <c r="FK63" s="90">
        <v>0</v>
      </c>
      <c r="FL63" s="90">
        <v>0</v>
      </c>
      <c r="FM63" s="90">
        <v>0</v>
      </c>
      <c r="FN63" s="90">
        <v>0</v>
      </c>
      <c r="FO63" s="90">
        <v>0</v>
      </c>
      <c r="GV63" s="254"/>
      <c r="GW63" s="254"/>
    </row>
    <row r="64" spans="2:205" x14ac:dyDescent="0.25">
      <c r="B64" s="90" t="s">
        <v>800</v>
      </c>
      <c r="C64" s="252" t="s">
        <v>749</v>
      </c>
      <c r="D64" s="252">
        <v>1.116570235208354</v>
      </c>
      <c r="E64" s="252">
        <v>1.116570235208354</v>
      </c>
      <c r="F64" s="252">
        <v>1.3052530084810308</v>
      </c>
      <c r="G64" s="252">
        <v>0.66454882141888516</v>
      </c>
      <c r="H64" s="252">
        <v>0.23603107002032161</v>
      </c>
      <c r="I64" s="253">
        <v>1.3052530084810308</v>
      </c>
      <c r="J64" s="253">
        <v>0</v>
      </c>
      <c r="K64" s="253">
        <v>1.3052530084810308</v>
      </c>
      <c r="L64" s="137">
        <v>6.0276016459478443</v>
      </c>
      <c r="M64" s="253">
        <v>6.3144459463530387</v>
      </c>
      <c r="N64" s="253">
        <v>6.8320187101137906</v>
      </c>
      <c r="O64" s="253">
        <v>5.1787472044211258</v>
      </c>
      <c r="P64" s="253">
        <v>6.8320187101137906</v>
      </c>
      <c r="Q64" s="253">
        <v>0</v>
      </c>
      <c r="R64" s="253">
        <v>0</v>
      </c>
      <c r="S64" s="253">
        <v>0</v>
      </c>
      <c r="T64" s="253">
        <v>0</v>
      </c>
      <c r="U64" s="253">
        <v>0</v>
      </c>
      <c r="V64" s="253">
        <v>0</v>
      </c>
      <c r="W64" s="253">
        <v>185242.87117729269</v>
      </c>
      <c r="X64" s="253">
        <v>176827.9029854137</v>
      </c>
      <c r="Y64" s="253">
        <v>204422.84752634136</v>
      </c>
      <c r="Z64" s="253">
        <v>146916.21653069812</v>
      </c>
      <c r="AA64" s="253">
        <v>191049.39021153399</v>
      </c>
      <c r="AB64" s="253"/>
      <c r="AC64" s="253"/>
      <c r="AD64" s="253"/>
      <c r="AE64" s="253"/>
      <c r="AF64" s="253"/>
      <c r="AG64" s="253"/>
      <c r="AH64" s="253"/>
      <c r="AI64" s="253"/>
      <c r="AJ64" s="253"/>
      <c r="AK64" s="253"/>
      <c r="AL64" s="253"/>
      <c r="AM64" s="253"/>
      <c r="AN64" s="253"/>
      <c r="AO64" s="253"/>
      <c r="AP64" s="253"/>
      <c r="AQ64" s="253"/>
      <c r="AS64" s="90" t="s">
        <v>800</v>
      </c>
      <c r="AT64" s="90" t="s">
        <v>155</v>
      </c>
      <c r="AU64" s="90" t="s">
        <v>711</v>
      </c>
      <c r="AV64" s="90">
        <v>2020</v>
      </c>
      <c r="AW64" s="90">
        <v>1</v>
      </c>
      <c r="AX64" s="90">
        <v>2.1132864252977823</v>
      </c>
      <c r="AY64" s="90">
        <v>328.21187954784824</v>
      </c>
      <c r="AZ64" s="90">
        <v>0</v>
      </c>
      <c r="BA64" s="90">
        <v>328.21187954784824</v>
      </c>
      <c r="BB64" s="90">
        <v>0</v>
      </c>
      <c r="BC64" s="90">
        <v>0</v>
      </c>
      <c r="BD64" s="90">
        <v>0</v>
      </c>
      <c r="BE64" s="90">
        <v>0</v>
      </c>
      <c r="BF64" s="90">
        <v>0</v>
      </c>
      <c r="BG64" s="90">
        <v>0</v>
      </c>
      <c r="BH64" s="90">
        <v>0</v>
      </c>
      <c r="BI64" s="90">
        <v>0</v>
      </c>
      <c r="BJ64" s="90">
        <v>0</v>
      </c>
      <c r="BK64" s="90">
        <v>0</v>
      </c>
      <c r="BL64" s="90">
        <v>0</v>
      </c>
      <c r="BM64" s="90">
        <v>0</v>
      </c>
      <c r="BN64" s="90">
        <v>328.21187954784824</v>
      </c>
      <c r="BO64" s="90">
        <v>0</v>
      </c>
      <c r="BP64" s="90">
        <v>0</v>
      </c>
      <c r="BQ64" s="90">
        <v>0</v>
      </c>
      <c r="BR64" s="90">
        <v>0</v>
      </c>
      <c r="BS64" s="90">
        <v>0</v>
      </c>
      <c r="BT64" s="90">
        <v>0</v>
      </c>
      <c r="BU64" s="90">
        <v>0</v>
      </c>
      <c r="BV64" s="90">
        <v>0</v>
      </c>
      <c r="BW64" s="90">
        <v>0</v>
      </c>
      <c r="BX64" s="90">
        <v>0</v>
      </c>
      <c r="BY64" s="90">
        <v>0</v>
      </c>
      <c r="CT64" s="90" t="s">
        <v>155</v>
      </c>
      <c r="CU64" s="90" t="s">
        <v>417</v>
      </c>
      <c r="CV64" s="90" t="s">
        <v>397</v>
      </c>
      <c r="CW64" s="90">
        <v>2020</v>
      </c>
      <c r="CX64" s="90">
        <v>5.7844989508238294E-6</v>
      </c>
      <c r="CY64" s="90">
        <v>0</v>
      </c>
      <c r="CZ64" s="90">
        <v>0</v>
      </c>
      <c r="DA64" s="90">
        <v>0</v>
      </c>
      <c r="DB64" s="90">
        <v>5.240558331302557</v>
      </c>
      <c r="DC64" s="90">
        <v>0.69641821681226801</v>
      </c>
      <c r="DD64" s="90">
        <v>2.9419641522814519</v>
      </c>
      <c r="DE64" s="90">
        <v>1.602175962208241</v>
      </c>
      <c r="DF64" s="90">
        <v>0</v>
      </c>
      <c r="DG64" s="90">
        <v>0</v>
      </c>
      <c r="DH64" s="90">
        <v>0</v>
      </c>
      <c r="DI64" s="90">
        <v>0</v>
      </c>
      <c r="DJ64" s="90">
        <v>1.6784281858239999E-4</v>
      </c>
      <c r="DK64" s="90">
        <v>3.031400416915072E-5</v>
      </c>
      <c r="DL64" s="90">
        <v>0</v>
      </c>
      <c r="DM64" s="90">
        <v>3.031400416915072E-5</v>
      </c>
      <c r="DN64" s="90">
        <v>0</v>
      </c>
      <c r="DO64" s="90">
        <v>0</v>
      </c>
      <c r="DP64" s="90">
        <v>0</v>
      </c>
      <c r="DQ64" s="90">
        <v>0</v>
      </c>
      <c r="DR64" s="90">
        <v>0</v>
      </c>
      <c r="DS64" s="90">
        <v>0</v>
      </c>
      <c r="DT64" s="90">
        <v>0</v>
      </c>
      <c r="DU64" s="90">
        <v>0</v>
      </c>
      <c r="DV64" s="90">
        <v>0</v>
      </c>
      <c r="ER64" s="90" t="s">
        <v>1271</v>
      </c>
      <c r="ES64" s="90" t="s">
        <v>155</v>
      </c>
      <c r="ET64" s="90" t="s">
        <v>418</v>
      </c>
      <c r="EU64" s="90" t="s">
        <v>397</v>
      </c>
      <c r="EV64" s="90" t="s">
        <v>286</v>
      </c>
      <c r="EW64" s="90" t="s">
        <v>390</v>
      </c>
      <c r="EX64" s="90">
        <v>2020</v>
      </c>
      <c r="EY64" s="90">
        <v>9.537214157002E-4</v>
      </c>
      <c r="EZ64" s="90">
        <v>1</v>
      </c>
      <c r="FA64" s="90">
        <v>9.537214157002E-4</v>
      </c>
      <c r="FB64" s="90">
        <v>2020</v>
      </c>
      <c r="FC64" s="90" t="s">
        <v>187</v>
      </c>
      <c r="FD64" s="90">
        <v>0.99900697946751249</v>
      </c>
      <c r="FE64" s="90">
        <v>1</v>
      </c>
      <c r="FF64" s="90">
        <v>0</v>
      </c>
      <c r="FG64" s="90" t="s">
        <v>391</v>
      </c>
      <c r="FH64" s="90">
        <v>6.4651418377087447E-2</v>
      </c>
      <c r="FI64" s="90">
        <v>6.1659442261621761E-5</v>
      </c>
      <c r="FJ64" s="90">
        <v>0</v>
      </c>
      <c r="FK64" s="90">
        <v>0</v>
      </c>
      <c r="FL64" s="90">
        <v>0</v>
      </c>
      <c r="FM64" s="90">
        <v>0</v>
      </c>
      <c r="FN64" s="90">
        <v>0</v>
      </c>
      <c r="FO64" s="90">
        <v>0</v>
      </c>
      <c r="GV64" s="254"/>
      <c r="GW64" s="254"/>
    </row>
    <row r="65" spans="2:205" x14ac:dyDescent="0.25">
      <c r="B65" s="90" t="s">
        <v>800</v>
      </c>
      <c r="C65" s="252" t="s">
        <v>750</v>
      </c>
      <c r="D65" s="252">
        <v>1.3573776925420873</v>
      </c>
      <c r="E65" s="252">
        <v>1.3573776925420873</v>
      </c>
      <c r="F65" s="252">
        <v>1.3886407478894098</v>
      </c>
      <c r="G65" s="252">
        <v>0.70700956237108914</v>
      </c>
      <c r="H65" s="252">
        <v>0.24150754816134459</v>
      </c>
      <c r="I65" s="253">
        <v>1.3886407478894098</v>
      </c>
      <c r="J65" s="253">
        <v>0</v>
      </c>
      <c r="K65" s="253">
        <v>1.3886407478894098</v>
      </c>
      <c r="L65" s="137">
        <v>6.7974689482078041</v>
      </c>
      <c r="M65" s="253">
        <v>7.1209500505605945</v>
      </c>
      <c r="N65" s="253">
        <v>7.1036689735826934</v>
      </c>
      <c r="O65" s="253">
        <v>5.3847007625767729</v>
      </c>
      <c r="P65" s="253">
        <v>7.1036689735826934</v>
      </c>
      <c r="Q65" s="253">
        <v>0</v>
      </c>
      <c r="R65" s="253">
        <v>0</v>
      </c>
      <c r="S65" s="253">
        <v>0</v>
      </c>
      <c r="T65" s="253">
        <v>0</v>
      </c>
      <c r="U65" s="253">
        <v>0</v>
      </c>
      <c r="V65" s="253">
        <v>0</v>
      </c>
      <c r="W65" s="253">
        <v>199688.69337755025</v>
      </c>
      <c r="X65" s="253">
        <v>190617.49947750696</v>
      </c>
      <c r="Y65" s="253">
        <v>209165.94027217053</v>
      </c>
      <c r="Z65" s="253">
        <v>150325.01965277392</v>
      </c>
      <c r="AA65" s="253">
        <v>195482.18717025282</v>
      </c>
      <c r="AB65" s="253"/>
      <c r="AC65" s="253"/>
      <c r="AD65" s="253"/>
      <c r="AE65" s="253"/>
      <c r="AF65" s="253"/>
      <c r="AG65" s="253"/>
      <c r="AH65" s="253"/>
      <c r="AI65" s="253"/>
      <c r="AJ65" s="253"/>
      <c r="AK65" s="253"/>
      <c r="AL65" s="253"/>
      <c r="AM65" s="253"/>
      <c r="AN65" s="253"/>
      <c r="AO65" s="253"/>
      <c r="AP65" s="253"/>
      <c r="AQ65" s="253"/>
      <c r="AS65" s="90" t="s">
        <v>800</v>
      </c>
      <c r="AT65" s="90" t="s">
        <v>155</v>
      </c>
      <c r="AU65" s="90" t="s">
        <v>711</v>
      </c>
      <c r="AV65" s="90">
        <v>2021</v>
      </c>
      <c r="AW65" s="90">
        <v>1</v>
      </c>
      <c r="AX65" s="90">
        <v>0</v>
      </c>
      <c r="AY65" s="90">
        <v>0</v>
      </c>
      <c r="AZ65" s="90">
        <v>0</v>
      </c>
      <c r="BA65" s="90">
        <v>0</v>
      </c>
      <c r="BB65" s="90">
        <v>2.1132864252977823</v>
      </c>
      <c r="BC65" s="90">
        <v>328.21187954784824</v>
      </c>
      <c r="BD65" s="90">
        <v>0</v>
      </c>
      <c r="BE65" s="90">
        <v>328.21187954784824</v>
      </c>
      <c r="BF65" s="90">
        <v>0</v>
      </c>
      <c r="BG65" s="90">
        <v>0</v>
      </c>
      <c r="BH65" s="90">
        <v>0</v>
      </c>
      <c r="BI65" s="90">
        <v>0</v>
      </c>
      <c r="BJ65" s="90">
        <v>0</v>
      </c>
      <c r="BK65" s="90">
        <v>0</v>
      </c>
      <c r="BL65" s="90">
        <v>0</v>
      </c>
      <c r="BM65" s="90">
        <v>0</v>
      </c>
      <c r="BN65" s="90">
        <v>0</v>
      </c>
      <c r="BO65" s="90">
        <v>328.21187954784824</v>
      </c>
      <c r="BP65" s="90">
        <v>0</v>
      </c>
      <c r="BQ65" s="90">
        <v>0</v>
      </c>
      <c r="BR65" s="90">
        <v>0</v>
      </c>
      <c r="BS65" s="90">
        <v>0</v>
      </c>
      <c r="BT65" s="90">
        <v>0</v>
      </c>
      <c r="BU65" s="90">
        <v>0</v>
      </c>
      <c r="BV65" s="90">
        <v>0</v>
      </c>
      <c r="BW65" s="90">
        <v>0</v>
      </c>
      <c r="BX65" s="90">
        <v>0</v>
      </c>
      <c r="BY65" s="90">
        <v>0</v>
      </c>
      <c r="CT65" s="90" t="s">
        <v>155</v>
      </c>
      <c r="CU65" s="90" t="s">
        <v>417</v>
      </c>
      <c r="CV65" s="90" t="s">
        <v>397</v>
      </c>
      <c r="CW65" s="90">
        <v>2021</v>
      </c>
      <c r="CX65" s="90">
        <v>0</v>
      </c>
      <c r="CY65" s="90">
        <v>5.6311618404072052E-6</v>
      </c>
      <c r="CZ65" s="90">
        <v>0</v>
      </c>
      <c r="DA65" s="90">
        <v>0</v>
      </c>
      <c r="DB65" s="90">
        <v>5.240558331302557</v>
      </c>
      <c r="DC65" s="90">
        <v>0.69641821681226801</v>
      </c>
      <c r="DD65" s="90">
        <v>2.9419641522814519</v>
      </c>
      <c r="DE65" s="90">
        <v>1.602175962208241</v>
      </c>
      <c r="DF65" s="90">
        <v>0</v>
      </c>
      <c r="DG65" s="90">
        <v>0</v>
      </c>
      <c r="DH65" s="90">
        <v>0</v>
      </c>
      <c r="DI65" s="90">
        <v>0</v>
      </c>
      <c r="DJ65" s="90">
        <v>1.6784281858239999E-4</v>
      </c>
      <c r="DK65" s="90">
        <v>0</v>
      </c>
      <c r="DL65" s="90">
        <v>0</v>
      </c>
      <c r="DM65" s="90">
        <v>0</v>
      </c>
      <c r="DN65" s="90">
        <v>2.9510432097659018E-5</v>
      </c>
      <c r="DO65" s="90">
        <v>0</v>
      </c>
      <c r="DP65" s="90">
        <v>2.9510432097659018E-5</v>
      </c>
      <c r="DQ65" s="90">
        <v>0</v>
      </c>
      <c r="DR65" s="90">
        <v>0</v>
      </c>
      <c r="DS65" s="90">
        <v>0</v>
      </c>
      <c r="DT65" s="90">
        <v>0</v>
      </c>
      <c r="DU65" s="90">
        <v>0</v>
      </c>
      <c r="DV65" s="90">
        <v>0</v>
      </c>
      <c r="ER65" s="90" t="s">
        <v>1271</v>
      </c>
      <c r="ES65" s="90" t="s">
        <v>155</v>
      </c>
      <c r="ET65" s="90" t="s">
        <v>418</v>
      </c>
      <c r="EU65" s="90" t="s">
        <v>398</v>
      </c>
      <c r="EV65" s="90" t="s">
        <v>286</v>
      </c>
      <c r="EW65" s="90" t="s">
        <v>390</v>
      </c>
      <c r="EX65" s="90">
        <v>2020</v>
      </c>
      <c r="EY65" s="90">
        <v>1.31048386989247E-2</v>
      </c>
      <c r="EZ65" s="90">
        <v>1</v>
      </c>
      <c r="FA65" s="90">
        <v>1.31048386989247E-2</v>
      </c>
      <c r="FB65" s="90">
        <v>2020</v>
      </c>
      <c r="FC65" s="90" t="s">
        <v>187</v>
      </c>
      <c r="FD65" s="90">
        <v>0.99900697946751249</v>
      </c>
      <c r="FE65" s="90">
        <v>1</v>
      </c>
      <c r="FF65" s="90">
        <v>0</v>
      </c>
      <c r="FG65" s="90" t="s">
        <v>391</v>
      </c>
      <c r="FH65" s="90">
        <v>6.4651418377087447E-2</v>
      </c>
      <c r="FI65" s="90">
        <v>8.4724640948842707E-4</v>
      </c>
      <c r="FJ65" s="90">
        <v>0</v>
      </c>
      <c r="FK65" s="90">
        <v>0</v>
      </c>
      <c r="FL65" s="90">
        <v>0</v>
      </c>
      <c r="FM65" s="90">
        <v>0</v>
      </c>
      <c r="FN65" s="90">
        <v>0</v>
      </c>
      <c r="FO65" s="90">
        <v>0</v>
      </c>
      <c r="GV65" s="254"/>
      <c r="GW65" s="254"/>
    </row>
    <row r="66" spans="2:205" x14ac:dyDescent="0.25">
      <c r="B66" s="90" t="s">
        <v>800</v>
      </c>
      <c r="C66" s="252" t="s">
        <v>752</v>
      </c>
      <c r="D66" s="252">
        <v>2.1578997314359624E-2</v>
      </c>
      <c r="E66" s="252">
        <v>2.1578997314359624E-2</v>
      </c>
      <c r="F66" s="252">
        <v>2.0045532731144365E-2</v>
      </c>
      <c r="G66" s="252">
        <v>1.0205728489202865E-2</v>
      </c>
      <c r="H66" s="252">
        <v>3.3342124640170387E-4</v>
      </c>
      <c r="I66" s="253">
        <v>2.0045532731144365E-2</v>
      </c>
      <c r="J66" s="253">
        <v>0</v>
      </c>
      <c r="K66" s="253">
        <v>2.0045532731144365E-2</v>
      </c>
      <c r="L66" s="137">
        <v>74.647953236047954</v>
      </c>
      <c r="M66" s="253">
        <v>78.20033462758677</v>
      </c>
      <c r="N66" s="253">
        <v>74.275887759660264</v>
      </c>
      <c r="O66" s="253">
        <v>56.301210774866675</v>
      </c>
      <c r="P66" s="253">
        <v>74.275887759660264</v>
      </c>
      <c r="Q66" s="253">
        <v>0</v>
      </c>
      <c r="R66" s="253">
        <v>0</v>
      </c>
      <c r="S66" s="253">
        <v>0</v>
      </c>
      <c r="T66" s="253">
        <v>0</v>
      </c>
      <c r="U66" s="253">
        <v>0</v>
      </c>
      <c r="V66" s="253">
        <v>0</v>
      </c>
      <c r="W66" s="253">
        <v>289.07687858665889</v>
      </c>
      <c r="X66" s="253">
        <v>275.94507641335838</v>
      </c>
      <c r="Y66" s="253">
        <v>288.77096820071148</v>
      </c>
      <c r="Z66" s="253">
        <v>207.53618592700738</v>
      </c>
      <c r="AA66" s="253">
        <v>269.87940953337522</v>
      </c>
      <c r="AB66" s="253"/>
      <c r="AC66" s="253"/>
      <c r="AD66" s="253"/>
      <c r="AE66" s="253"/>
      <c r="AF66" s="253"/>
      <c r="AG66" s="253"/>
      <c r="AH66" s="253"/>
      <c r="AI66" s="253"/>
      <c r="AJ66" s="253"/>
      <c r="AK66" s="253"/>
      <c r="AL66" s="253"/>
      <c r="AM66" s="253"/>
      <c r="AN66" s="253"/>
      <c r="AO66" s="253"/>
      <c r="AP66" s="253"/>
      <c r="AQ66" s="253"/>
      <c r="AS66" s="90" t="s">
        <v>800</v>
      </c>
      <c r="AT66" s="90" t="s">
        <v>155</v>
      </c>
      <c r="AU66" s="90" t="s">
        <v>711</v>
      </c>
      <c r="AV66" s="90">
        <v>2022</v>
      </c>
      <c r="AW66" s="90">
        <v>0.93457943925233644</v>
      </c>
      <c r="AX66" s="90">
        <v>0</v>
      </c>
      <c r="AY66" s="90">
        <v>0</v>
      </c>
      <c r="AZ66" s="90">
        <v>0</v>
      </c>
      <c r="BA66" s="90">
        <v>0</v>
      </c>
      <c r="BB66" s="90">
        <v>0</v>
      </c>
      <c r="BC66" s="90">
        <v>0</v>
      </c>
      <c r="BD66" s="90">
        <v>0</v>
      </c>
      <c r="BE66" s="90">
        <v>0</v>
      </c>
      <c r="BF66" s="90">
        <v>2.0999177990329048</v>
      </c>
      <c r="BG66" s="90">
        <v>326.84069261662353</v>
      </c>
      <c r="BH66" s="90">
        <v>0</v>
      </c>
      <c r="BI66" s="90">
        <v>326.84069261662353</v>
      </c>
      <c r="BJ66" s="90">
        <v>0</v>
      </c>
      <c r="BK66" s="90">
        <v>0</v>
      </c>
      <c r="BL66" s="90">
        <v>0</v>
      </c>
      <c r="BM66" s="90">
        <v>0</v>
      </c>
      <c r="BN66" s="90">
        <v>0</v>
      </c>
      <c r="BO66" s="90">
        <v>0</v>
      </c>
      <c r="BP66" s="90">
        <v>305.45859123048928</v>
      </c>
      <c r="BQ66" s="90">
        <v>0</v>
      </c>
      <c r="BR66" s="90">
        <v>2.0999177990329048</v>
      </c>
      <c r="BS66" s="90">
        <v>1.9625399990961727</v>
      </c>
      <c r="BT66" s="90">
        <v>326.84069261662353</v>
      </c>
      <c r="BU66" s="90">
        <v>305.45859123048928</v>
      </c>
      <c r="BV66" s="90">
        <v>0</v>
      </c>
      <c r="BW66" s="90">
        <v>0</v>
      </c>
      <c r="BX66" s="90">
        <v>326.84069261662353</v>
      </c>
      <c r="BY66" s="90">
        <v>305.45859123048928</v>
      </c>
      <c r="CT66" s="90" t="s">
        <v>155</v>
      </c>
      <c r="CU66" s="90" t="s">
        <v>417</v>
      </c>
      <c r="CV66" s="90" t="s">
        <v>397</v>
      </c>
      <c r="CW66" s="90">
        <v>2022</v>
      </c>
      <c r="CX66" s="90">
        <v>0</v>
      </c>
      <c r="CY66" s="90">
        <v>0</v>
      </c>
      <c r="CZ66" s="90">
        <v>5.6311618404072052E-6</v>
      </c>
      <c r="DA66" s="90">
        <v>0</v>
      </c>
      <c r="DB66" s="90">
        <v>5.240558331302557</v>
      </c>
      <c r="DC66" s="90">
        <v>0.69641821681226801</v>
      </c>
      <c r="DD66" s="90">
        <v>2.9419641522814519</v>
      </c>
      <c r="DE66" s="90">
        <v>1.602175962208241</v>
      </c>
      <c r="DF66" s="90">
        <v>0</v>
      </c>
      <c r="DG66" s="90">
        <v>0</v>
      </c>
      <c r="DH66" s="90">
        <v>0</v>
      </c>
      <c r="DI66" s="90">
        <v>0</v>
      </c>
      <c r="DJ66" s="90">
        <v>1.6784281858239999E-4</v>
      </c>
      <c r="DK66" s="90">
        <v>0</v>
      </c>
      <c r="DL66" s="90">
        <v>0</v>
      </c>
      <c r="DM66" s="90">
        <v>0</v>
      </c>
      <c r="DN66" s="90">
        <v>0</v>
      </c>
      <c r="DO66" s="90">
        <v>0</v>
      </c>
      <c r="DP66" s="90">
        <v>0</v>
      </c>
      <c r="DQ66" s="90">
        <v>2.9510432097659018E-5</v>
      </c>
      <c r="DR66" s="90">
        <v>0</v>
      </c>
      <c r="DS66" s="90">
        <v>2.9510432097659018E-5</v>
      </c>
      <c r="DT66" s="90">
        <v>0</v>
      </c>
      <c r="DU66" s="90">
        <v>0</v>
      </c>
      <c r="DV66" s="90">
        <v>0</v>
      </c>
      <c r="ER66" s="90" t="s">
        <v>1271</v>
      </c>
      <c r="ES66" s="90" t="s">
        <v>155</v>
      </c>
      <c r="ET66" s="90" t="s">
        <v>417</v>
      </c>
      <c r="EU66" s="90" t="s">
        <v>393</v>
      </c>
      <c r="EV66" s="90" t="s">
        <v>286</v>
      </c>
      <c r="EW66" s="90" t="s">
        <v>390</v>
      </c>
      <c r="EX66" s="90">
        <v>2020</v>
      </c>
      <c r="EY66" s="90">
        <v>1.5197308236237E-3</v>
      </c>
      <c r="EZ66" s="90">
        <v>1</v>
      </c>
      <c r="FA66" s="90">
        <v>1.5197308236237E-3</v>
      </c>
      <c r="FB66" s="90">
        <v>2020</v>
      </c>
      <c r="FC66" s="90" t="s">
        <v>187</v>
      </c>
      <c r="FD66" s="90">
        <v>0.99900697946751249</v>
      </c>
      <c r="FE66" s="90">
        <v>1</v>
      </c>
      <c r="FF66" s="90">
        <v>0</v>
      </c>
      <c r="FG66" s="90" t="s">
        <v>391</v>
      </c>
      <c r="FH66" s="90">
        <v>3.4743870087443389E-2</v>
      </c>
      <c r="FI66" s="90">
        <v>5.2801330303865176E-5</v>
      </c>
      <c r="FJ66" s="90">
        <v>0</v>
      </c>
      <c r="FK66" s="90">
        <v>0</v>
      </c>
      <c r="FL66" s="90">
        <v>0</v>
      </c>
      <c r="FM66" s="90">
        <v>0</v>
      </c>
      <c r="FN66" s="90">
        <v>0</v>
      </c>
      <c r="FO66" s="90">
        <v>0</v>
      </c>
      <c r="GV66" s="254"/>
      <c r="GW66" s="254"/>
    </row>
    <row r="67" spans="2:205" x14ac:dyDescent="0.25">
      <c r="B67" s="90" t="s">
        <v>800</v>
      </c>
      <c r="C67" s="252" t="s">
        <v>753</v>
      </c>
      <c r="D67" s="252">
        <v>1.6234584395096157E-2</v>
      </c>
      <c r="E67" s="252">
        <v>1.6234584395096157E-2</v>
      </c>
      <c r="F67" s="252">
        <v>1.5039661888100365E-2</v>
      </c>
      <c r="G67" s="252">
        <v>7.6595112575066956E-3</v>
      </c>
      <c r="H67" s="252">
        <v>2.4843173238971995E-2</v>
      </c>
      <c r="I67" s="253">
        <v>1.5039661888100365E-2</v>
      </c>
      <c r="J67" s="253">
        <v>0</v>
      </c>
      <c r="K67" s="253">
        <v>1.5039661888100365E-2</v>
      </c>
      <c r="L67" s="137">
        <v>0.75372691068713249</v>
      </c>
      <c r="M67" s="253">
        <v>0.78959561620086927</v>
      </c>
      <c r="N67" s="253">
        <v>0.74791892812060501</v>
      </c>
      <c r="O67" s="253">
        <v>0.56710174800143531</v>
      </c>
      <c r="P67" s="253">
        <v>0.74791892812060501</v>
      </c>
      <c r="Q67" s="253">
        <v>0</v>
      </c>
      <c r="R67" s="253">
        <v>0</v>
      </c>
      <c r="S67" s="253">
        <v>0</v>
      </c>
      <c r="T67" s="253">
        <v>0</v>
      </c>
      <c r="U67" s="253">
        <v>0</v>
      </c>
      <c r="V67" s="253">
        <v>0</v>
      </c>
      <c r="W67" s="253">
        <v>21539.080222432229</v>
      </c>
      <c r="X67" s="253">
        <v>20560.631368761497</v>
      </c>
      <c r="Y67" s="253">
        <v>21516.286879789222</v>
      </c>
      <c r="Z67" s="253">
        <v>15463.493931422727</v>
      </c>
      <c r="AA67" s="253">
        <v>20108.679326905814</v>
      </c>
      <c r="AB67" s="253"/>
      <c r="AC67" s="253"/>
      <c r="AD67" s="253"/>
      <c r="AE67" s="253"/>
      <c r="AF67" s="253"/>
      <c r="AG67" s="253"/>
      <c r="AH67" s="253"/>
      <c r="AI67" s="253"/>
      <c r="AJ67" s="253"/>
      <c r="AK67" s="253"/>
      <c r="AL67" s="253"/>
      <c r="AM67" s="253"/>
      <c r="AN67" s="253"/>
      <c r="AO67" s="253"/>
      <c r="AP67" s="253"/>
      <c r="AQ67" s="253"/>
      <c r="AS67" s="90" t="s">
        <v>800</v>
      </c>
      <c r="AT67" s="90" t="s">
        <v>155</v>
      </c>
      <c r="AU67" s="90" t="s">
        <v>711</v>
      </c>
      <c r="AV67" s="90">
        <v>2023</v>
      </c>
      <c r="AW67" s="90">
        <v>0.87343872827321156</v>
      </c>
      <c r="AX67" s="90">
        <v>0</v>
      </c>
      <c r="AY67" s="90">
        <v>0</v>
      </c>
      <c r="AZ67" s="90">
        <v>0</v>
      </c>
      <c r="BA67" s="90">
        <v>0</v>
      </c>
      <c r="BB67" s="90">
        <v>0</v>
      </c>
      <c r="BC67" s="90">
        <v>0</v>
      </c>
      <c r="BD67" s="90">
        <v>0</v>
      </c>
      <c r="BE67" s="90">
        <v>0</v>
      </c>
      <c r="BF67" s="90">
        <v>0</v>
      </c>
      <c r="BG67" s="90">
        <v>0</v>
      </c>
      <c r="BH67" s="90">
        <v>0</v>
      </c>
      <c r="BI67" s="90">
        <v>0</v>
      </c>
      <c r="BJ67" s="90">
        <v>1.1035446139626384</v>
      </c>
      <c r="BK67" s="90">
        <v>178.05456027114482</v>
      </c>
      <c r="BL67" s="90">
        <v>0</v>
      </c>
      <c r="BM67" s="90">
        <v>178.05456027114482</v>
      </c>
      <c r="BN67" s="90">
        <v>0</v>
      </c>
      <c r="BO67" s="90">
        <v>0</v>
      </c>
      <c r="BP67" s="90">
        <v>0</v>
      </c>
      <c r="BQ67" s="90">
        <v>155.51974868647463</v>
      </c>
      <c r="BR67" s="90">
        <v>0</v>
      </c>
      <c r="BS67" s="90">
        <v>0</v>
      </c>
      <c r="BT67" s="90">
        <v>0</v>
      </c>
      <c r="BU67" s="90">
        <v>0</v>
      </c>
      <c r="BV67" s="90">
        <v>0</v>
      </c>
      <c r="BW67" s="90">
        <v>0</v>
      </c>
      <c r="BX67" s="90">
        <v>0</v>
      </c>
      <c r="BY67" s="90">
        <v>0</v>
      </c>
      <c r="CT67" s="90" t="s">
        <v>155</v>
      </c>
      <c r="CU67" s="90" t="s">
        <v>417</v>
      </c>
      <c r="CV67" s="90" t="s">
        <v>397</v>
      </c>
      <c r="CW67" s="90">
        <v>2023</v>
      </c>
      <c r="CX67" s="90">
        <v>0</v>
      </c>
      <c r="CY67" s="90">
        <v>0</v>
      </c>
      <c r="CZ67" s="90">
        <v>0</v>
      </c>
      <c r="DA67" s="90">
        <v>5.6311618404072052E-6</v>
      </c>
      <c r="DB67" s="90">
        <v>5.4750346070085634</v>
      </c>
      <c r="DC67" s="90">
        <v>0.71896016785822559</v>
      </c>
      <c r="DD67" s="90">
        <v>3.0714971986156709</v>
      </c>
      <c r="DE67" s="90">
        <v>1.684577240534666</v>
      </c>
      <c r="DF67" s="90">
        <v>0</v>
      </c>
      <c r="DG67" s="90">
        <v>0</v>
      </c>
      <c r="DH67" s="90">
        <v>0</v>
      </c>
      <c r="DI67" s="90">
        <v>0</v>
      </c>
      <c r="DJ67" s="90">
        <v>1.6784281858239999E-4</v>
      </c>
      <c r="DK67" s="90">
        <v>0</v>
      </c>
      <c r="DL67" s="90">
        <v>0</v>
      </c>
      <c r="DM67" s="90">
        <v>0</v>
      </c>
      <c r="DN67" s="90">
        <v>0</v>
      </c>
      <c r="DO67" s="90">
        <v>0</v>
      </c>
      <c r="DP67" s="90">
        <v>0</v>
      </c>
      <c r="DQ67" s="90">
        <v>0</v>
      </c>
      <c r="DR67" s="90">
        <v>0</v>
      </c>
      <c r="DS67" s="90">
        <v>0</v>
      </c>
      <c r="DT67" s="90">
        <v>3.0830805953895481E-5</v>
      </c>
      <c r="DU67" s="90">
        <v>0</v>
      </c>
      <c r="DV67" s="90">
        <v>3.0830805953895481E-5</v>
      </c>
      <c r="ER67" s="90" t="s">
        <v>1271</v>
      </c>
      <c r="ES67" s="90" t="s">
        <v>155</v>
      </c>
      <c r="ET67" s="90" t="s">
        <v>417</v>
      </c>
      <c r="EU67" s="90" t="s">
        <v>394</v>
      </c>
      <c r="EV67" s="90" t="s">
        <v>286</v>
      </c>
      <c r="EW67" s="90" t="s">
        <v>390</v>
      </c>
      <c r="EX67" s="90">
        <v>2020</v>
      </c>
      <c r="EY67" s="90">
        <v>0.31441542150970903</v>
      </c>
      <c r="EZ67" s="90">
        <v>1</v>
      </c>
      <c r="FA67" s="90">
        <v>0.31441542150970903</v>
      </c>
      <c r="FB67" s="90">
        <v>2020</v>
      </c>
      <c r="FC67" s="90" t="s">
        <v>187</v>
      </c>
      <c r="FD67" s="90">
        <v>0.99900697946751249</v>
      </c>
      <c r="FE67" s="90">
        <v>1</v>
      </c>
      <c r="FF67" s="90">
        <v>0</v>
      </c>
      <c r="FG67" s="90" t="s">
        <v>391</v>
      </c>
      <c r="FH67" s="90">
        <v>3.4743870087443389E-2</v>
      </c>
      <c r="FI67" s="90">
        <v>1.0924008558422084E-2</v>
      </c>
      <c r="FJ67" s="90">
        <v>0</v>
      </c>
      <c r="FK67" s="90">
        <v>0</v>
      </c>
      <c r="FL67" s="90">
        <v>0</v>
      </c>
      <c r="FM67" s="90">
        <v>0</v>
      </c>
      <c r="FN67" s="90">
        <v>0</v>
      </c>
      <c r="FO67" s="90">
        <v>0</v>
      </c>
      <c r="GV67" s="254"/>
      <c r="GW67" s="254"/>
    </row>
    <row r="68" spans="2:205" x14ac:dyDescent="0.25">
      <c r="B68" s="90" t="s">
        <v>800</v>
      </c>
      <c r="C68" s="252" t="s">
        <v>754</v>
      </c>
      <c r="D68" s="252">
        <v>7.917283153907728E-5</v>
      </c>
      <c r="E68" s="252">
        <v>7.917283153907728E-5</v>
      </c>
      <c r="F68" s="252">
        <v>7.3871157807929008E-5</v>
      </c>
      <c r="G68" s="252">
        <v>3.7574718700189297E-5</v>
      </c>
      <c r="H68" s="252">
        <v>6.9011949627940841E-4</v>
      </c>
      <c r="I68" s="253">
        <v>7.3871157807929008E-5</v>
      </c>
      <c r="J68" s="253">
        <v>0</v>
      </c>
      <c r="K68" s="253">
        <v>7.3871157807929008E-5</v>
      </c>
      <c r="L68" s="137">
        <v>0.13232192025266651</v>
      </c>
      <c r="M68" s="253">
        <v>0.13861891711354307</v>
      </c>
      <c r="N68" s="253">
        <v>0.13224343719230378</v>
      </c>
      <c r="O68" s="253">
        <v>0.10014711349152783</v>
      </c>
      <c r="P68" s="253">
        <v>0.13224343719230378</v>
      </c>
      <c r="Q68" s="253">
        <v>0</v>
      </c>
      <c r="R68" s="253">
        <v>0</v>
      </c>
      <c r="S68" s="253">
        <v>0</v>
      </c>
      <c r="T68" s="253">
        <v>0</v>
      </c>
      <c r="U68" s="253">
        <v>0</v>
      </c>
      <c r="V68" s="253">
        <v>0</v>
      </c>
      <c r="W68" s="253">
        <v>598.33496512065483</v>
      </c>
      <c r="X68" s="253">
        <v>571.15459554648396</v>
      </c>
      <c r="Y68" s="253">
        <v>597.70178794992853</v>
      </c>
      <c r="Z68" s="253">
        <v>429.56101219518473</v>
      </c>
      <c r="AA68" s="253">
        <v>558.59980182236313</v>
      </c>
      <c r="AB68" s="253"/>
      <c r="AC68" s="253"/>
      <c r="AD68" s="253"/>
      <c r="AE68" s="253"/>
      <c r="AF68" s="253"/>
      <c r="AG68" s="253"/>
      <c r="AH68" s="253"/>
      <c r="AI68" s="253"/>
      <c r="AJ68" s="253"/>
      <c r="AK68" s="253"/>
      <c r="AL68" s="253"/>
      <c r="AM68" s="253"/>
      <c r="AN68" s="253"/>
      <c r="AO68" s="253"/>
      <c r="AP68" s="253"/>
      <c r="AQ68" s="253"/>
      <c r="AS68" s="90" t="s">
        <v>800</v>
      </c>
      <c r="AT68" s="90" t="s">
        <v>155</v>
      </c>
      <c r="AU68" s="90" t="s">
        <v>712</v>
      </c>
      <c r="AV68" s="90">
        <v>2020</v>
      </c>
      <c r="AW68" s="90">
        <v>1</v>
      </c>
      <c r="AX68" s="90">
        <v>2.0109010765498536</v>
      </c>
      <c r="AY68" s="90">
        <v>310.63109920460158</v>
      </c>
      <c r="AZ68" s="90">
        <v>0</v>
      </c>
      <c r="BA68" s="90">
        <v>310.63109920460158</v>
      </c>
      <c r="BB68" s="90">
        <v>0</v>
      </c>
      <c r="BC68" s="90">
        <v>0</v>
      </c>
      <c r="BD68" s="90">
        <v>0</v>
      </c>
      <c r="BE68" s="90">
        <v>0</v>
      </c>
      <c r="BF68" s="90">
        <v>0</v>
      </c>
      <c r="BG68" s="90">
        <v>0</v>
      </c>
      <c r="BH68" s="90">
        <v>0</v>
      </c>
      <c r="BI68" s="90">
        <v>0</v>
      </c>
      <c r="BJ68" s="90">
        <v>0</v>
      </c>
      <c r="BK68" s="90">
        <v>0</v>
      </c>
      <c r="BL68" s="90">
        <v>0</v>
      </c>
      <c r="BM68" s="90">
        <v>0</v>
      </c>
      <c r="BN68" s="90">
        <v>310.63109920460158</v>
      </c>
      <c r="BO68" s="90">
        <v>0</v>
      </c>
      <c r="BP68" s="90">
        <v>0</v>
      </c>
      <c r="BQ68" s="90">
        <v>0</v>
      </c>
      <c r="BR68" s="90">
        <v>0</v>
      </c>
      <c r="BS68" s="90">
        <v>0</v>
      </c>
      <c r="BT68" s="90">
        <v>0</v>
      </c>
      <c r="BU68" s="90">
        <v>0</v>
      </c>
      <c r="BV68" s="90">
        <v>0</v>
      </c>
      <c r="BW68" s="90">
        <v>0</v>
      </c>
      <c r="BX68" s="90">
        <v>0</v>
      </c>
      <c r="BY68" s="90">
        <v>0</v>
      </c>
      <c r="CT68" s="90" t="s">
        <v>155</v>
      </c>
      <c r="CU68" s="90" t="s">
        <v>417</v>
      </c>
      <c r="CV68" s="90" t="s">
        <v>398</v>
      </c>
      <c r="CW68" s="90">
        <v>2020</v>
      </c>
      <c r="CX68" s="90">
        <v>5.9811719157527757E-4</v>
      </c>
      <c r="CY68" s="90">
        <v>0</v>
      </c>
      <c r="CZ68" s="90">
        <v>0</v>
      </c>
      <c r="DA68" s="90">
        <v>0</v>
      </c>
      <c r="DB68" s="90">
        <v>7.7900575334946986E-2</v>
      </c>
      <c r="DC68" s="90">
        <v>3.6425060683952813E-2</v>
      </c>
      <c r="DD68" s="90">
        <v>1.5808724525432759E-3</v>
      </c>
      <c r="DE68" s="90">
        <v>3.9894642198446732E-2</v>
      </c>
      <c r="DF68" s="90">
        <v>0</v>
      </c>
      <c r="DG68" s="90">
        <v>0</v>
      </c>
      <c r="DH68" s="90">
        <v>0</v>
      </c>
      <c r="DI68" s="90">
        <v>0</v>
      </c>
      <c r="DJ68" s="90">
        <v>1.7354947443159598E-2</v>
      </c>
      <c r="DK68" s="90">
        <v>4.6593673341436826E-5</v>
      </c>
      <c r="DL68" s="90">
        <v>0</v>
      </c>
      <c r="DM68" s="90">
        <v>4.6593673341436826E-5</v>
      </c>
      <c r="DN68" s="90">
        <v>0</v>
      </c>
      <c r="DO68" s="90">
        <v>0</v>
      </c>
      <c r="DP68" s="90">
        <v>0</v>
      </c>
      <c r="DQ68" s="90">
        <v>0</v>
      </c>
      <c r="DR68" s="90">
        <v>0</v>
      </c>
      <c r="DS68" s="90">
        <v>0</v>
      </c>
      <c r="DT68" s="90">
        <v>0</v>
      </c>
      <c r="DU68" s="90">
        <v>0</v>
      </c>
      <c r="DV68" s="90">
        <v>0</v>
      </c>
      <c r="ER68" s="90" t="s">
        <v>1271</v>
      </c>
      <c r="ES68" s="90" t="s">
        <v>155</v>
      </c>
      <c r="ET68" s="90" t="s">
        <v>417</v>
      </c>
      <c r="EU68" s="90" t="s">
        <v>395</v>
      </c>
      <c r="EV68" s="90" t="s">
        <v>286</v>
      </c>
      <c r="EW68" s="90" t="s">
        <v>390</v>
      </c>
      <c r="EX68" s="90">
        <v>2020</v>
      </c>
      <c r="EY68" s="90">
        <v>1.29492043760322E-5</v>
      </c>
      <c r="EZ68" s="90">
        <v>1</v>
      </c>
      <c r="FA68" s="90">
        <v>1.29492043760322E-5</v>
      </c>
      <c r="FB68" s="90">
        <v>2020</v>
      </c>
      <c r="FC68" s="90" t="s">
        <v>187</v>
      </c>
      <c r="FD68" s="90">
        <v>0.99900697946751249</v>
      </c>
      <c r="FE68" s="90">
        <v>1</v>
      </c>
      <c r="FF68" s="90">
        <v>0</v>
      </c>
      <c r="FG68" s="90" t="s">
        <v>391</v>
      </c>
      <c r="FH68" s="90">
        <v>3.4743870087443389E-2</v>
      </c>
      <c r="FI68" s="90">
        <v>4.4990547457661617E-7</v>
      </c>
      <c r="FJ68" s="90">
        <v>0</v>
      </c>
      <c r="FK68" s="90">
        <v>0</v>
      </c>
      <c r="FL68" s="90">
        <v>0</v>
      </c>
      <c r="FM68" s="90">
        <v>0</v>
      </c>
      <c r="FN68" s="90">
        <v>0</v>
      </c>
      <c r="FO68" s="90">
        <v>0</v>
      </c>
      <c r="GV68" s="254"/>
      <c r="GW68" s="254"/>
    </row>
    <row r="69" spans="2:205" x14ac:dyDescent="0.25">
      <c r="B69" s="90" t="s">
        <v>800</v>
      </c>
      <c r="C69" s="252" t="s">
        <v>223</v>
      </c>
      <c r="D69" s="252">
        <v>46.921661474086314</v>
      </c>
      <c r="E69" s="252">
        <v>46.921661474086314</v>
      </c>
      <c r="F69" s="252">
        <v>43.852020069239543</v>
      </c>
      <c r="G69" s="252">
        <v>42.478131954711287</v>
      </c>
      <c r="H69" s="252">
        <v>54.157477565978795</v>
      </c>
      <c r="I69" s="253">
        <v>43.852020069239543</v>
      </c>
      <c r="J69" s="253">
        <v>0</v>
      </c>
      <c r="K69" s="253">
        <v>43.852020069239543</v>
      </c>
      <c r="L69" s="137">
        <v>1.0261144752579956</v>
      </c>
      <c r="M69" s="253">
        <v>1.0749456864228699</v>
      </c>
      <c r="N69" s="253">
        <v>1.0272014926860575</v>
      </c>
      <c r="O69" s="253">
        <v>0.77850700319852673</v>
      </c>
      <c r="P69" s="253">
        <v>1.0272014926860575</v>
      </c>
      <c r="Q69" s="253">
        <v>0</v>
      </c>
      <c r="R69" s="253">
        <v>0</v>
      </c>
      <c r="S69" s="253">
        <v>0</v>
      </c>
      <c r="T69" s="253">
        <v>0</v>
      </c>
      <c r="U69" s="253">
        <v>0</v>
      </c>
      <c r="V69" s="253">
        <v>0</v>
      </c>
      <c r="W69" s="253">
        <v>45727511.506246723</v>
      </c>
      <c r="X69" s="253">
        <v>43650262.582316115</v>
      </c>
      <c r="Y69" s="253">
        <v>45679121.193048082</v>
      </c>
      <c r="Z69" s="253">
        <v>62469846.867321014</v>
      </c>
      <c r="AA69" s="253">
        <v>42690767.470138393</v>
      </c>
      <c r="AB69" s="253"/>
      <c r="AC69" s="253"/>
      <c r="AD69" s="253"/>
      <c r="AE69" s="253"/>
      <c r="AF69" s="253"/>
      <c r="AG69" s="253"/>
      <c r="AH69" s="253"/>
      <c r="AI69" s="253"/>
      <c r="AJ69" s="253"/>
      <c r="AK69" s="253"/>
      <c r="AL69" s="253"/>
      <c r="AM69" s="253"/>
      <c r="AN69" s="253"/>
      <c r="AO69" s="253"/>
      <c r="AP69" s="253"/>
      <c r="AQ69" s="253"/>
      <c r="AS69" s="90" t="s">
        <v>800</v>
      </c>
      <c r="AT69" s="90" t="s">
        <v>155</v>
      </c>
      <c r="AU69" s="90" t="s">
        <v>712</v>
      </c>
      <c r="AV69" s="90">
        <v>2021</v>
      </c>
      <c r="AW69" s="90">
        <v>1</v>
      </c>
      <c r="AX69" s="90">
        <v>0</v>
      </c>
      <c r="AY69" s="90">
        <v>0</v>
      </c>
      <c r="AZ69" s="90">
        <v>0</v>
      </c>
      <c r="BA69" s="90">
        <v>0</v>
      </c>
      <c r="BB69" s="90">
        <v>2.0109010765498536</v>
      </c>
      <c r="BC69" s="90">
        <v>310.63109920460158</v>
      </c>
      <c r="BD69" s="90">
        <v>0</v>
      </c>
      <c r="BE69" s="90">
        <v>310.63109920460158</v>
      </c>
      <c r="BF69" s="90">
        <v>0</v>
      </c>
      <c r="BG69" s="90">
        <v>0</v>
      </c>
      <c r="BH69" s="90">
        <v>0</v>
      </c>
      <c r="BI69" s="90">
        <v>0</v>
      </c>
      <c r="BJ69" s="90">
        <v>0</v>
      </c>
      <c r="BK69" s="90">
        <v>0</v>
      </c>
      <c r="BL69" s="90">
        <v>0</v>
      </c>
      <c r="BM69" s="90">
        <v>0</v>
      </c>
      <c r="BN69" s="90">
        <v>0</v>
      </c>
      <c r="BO69" s="90">
        <v>310.63109920460158</v>
      </c>
      <c r="BP69" s="90">
        <v>0</v>
      </c>
      <c r="BQ69" s="90">
        <v>0</v>
      </c>
      <c r="BR69" s="90">
        <v>0</v>
      </c>
      <c r="BS69" s="90">
        <v>0</v>
      </c>
      <c r="BT69" s="90">
        <v>0</v>
      </c>
      <c r="BU69" s="90">
        <v>0</v>
      </c>
      <c r="BV69" s="90">
        <v>0</v>
      </c>
      <c r="BW69" s="90">
        <v>0</v>
      </c>
      <c r="BX69" s="90">
        <v>0</v>
      </c>
      <c r="BY69" s="90">
        <v>0</v>
      </c>
      <c r="CT69" s="90" t="s">
        <v>155</v>
      </c>
      <c r="CU69" s="90" t="s">
        <v>417</v>
      </c>
      <c r="CV69" s="90" t="s">
        <v>398</v>
      </c>
      <c r="CW69" s="90">
        <v>2021</v>
      </c>
      <c r="CX69" s="90">
        <v>0</v>
      </c>
      <c r="CY69" s="90">
        <v>5.8226213435660565E-4</v>
      </c>
      <c r="CZ69" s="90">
        <v>0</v>
      </c>
      <c r="DA69" s="90">
        <v>0</v>
      </c>
      <c r="DB69" s="90">
        <v>7.7900575334946986E-2</v>
      </c>
      <c r="DC69" s="90">
        <v>3.6425060683952813E-2</v>
      </c>
      <c r="DD69" s="90">
        <v>1.5808724525432759E-3</v>
      </c>
      <c r="DE69" s="90">
        <v>3.9894642198446732E-2</v>
      </c>
      <c r="DF69" s="90">
        <v>0</v>
      </c>
      <c r="DG69" s="90">
        <v>0</v>
      </c>
      <c r="DH69" s="90">
        <v>0</v>
      </c>
      <c r="DI69" s="90">
        <v>0</v>
      </c>
      <c r="DJ69" s="90">
        <v>1.7354947443159598E-2</v>
      </c>
      <c r="DK69" s="90">
        <v>0</v>
      </c>
      <c r="DL69" s="90">
        <v>0</v>
      </c>
      <c r="DM69" s="90">
        <v>0</v>
      </c>
      <c r="DN69" s="90">
        <v>4.535855526213378E-5</v>
      </c>
      <c r="DO69" s="90">
        <v>0</v>
      </c>
      <c r="DP69" s="90">
        <v>4.535855526213378E-5</v>
      </c>
      <c r="DQ69" s="90">
        <v>0</v>
      </c>
      <c r="DR69" s="90">
        <v>0</v>
      </c>
      <c r="DS69" s="90">
        <v>0</v>
      </c>
      <c r="DT69" s="90">
        <v>0</v>
      </c>
      <c r="DU69" s="90">
        <v>0</v>
      </c>
      <c r="DV69" s="90">
        <v>0</v>
      </c>
      <c r="ER69" s="90" t="s">
        <v>1271</v>
      </c>
      <c r="ES69" s="90" t="s">
        <v>155</v>
      </c>
      <c r="ET69" s="90" t="s">
        <v>417</v>
      </c>
      <c r="EU69" s="90" t="s">
        <v>396</v>
      </c>
      <c r="EV69" s="90" t="s">
        <v>286</v>
      </c>
      <c r="EW69" s="90" t="s">
        <v>390</v>
      </c>
      <c r="EX69" s="90">
        <v>2020</v>
      </c>
      <c r="EY69" s="90">
        <v>3.6997726741095098E-6</v>
      </c>
      <c r="EZ69" s="90">
        <v>1</v>
      </c>
      <c r="FA69" s="90">
        <v>3.6997726741095098E-6</v>
      </c>
      <c r="FB69" s="90">
        <v>2020</v>
      </c>
      <c r="FC69" s="90" t="s">
        <v>187</v>
      </c>
      <c r="FD69" s="90">
        <v>0.99900697946751249</v>
      </c>
      <c r="FE69" s="90">
        <v>1</v>
      </c>
      <c r="FF69" s="90">
        <v>0</v>
      </c>
      <c r="FG69" s="90" t="s">
        <v>391</v>
      </c>
      <c r="FH69" s="90">
        <v>3.4743870087443389E-2</v>
      </c>
      <c r="FI69" s="90">
        <v>1.2854442114233384E-7</v>
      </c>
      <c r="FJ69" s="90">
        <v>0</v>
      </c>
      <c r="FK69" s="90">
        <v>0</v>
      </c>
      <c r="FL69" s="90">
        <v>0</v>
      </c>
      <c r="FM69" s="90">
        <v>0</v>
      </c>
      <c r="FN69" s="90">
        <v>0</v>
      </c>
      <c r="FO69" s="90">
        <v>0</v>
      </c>
      <c r="GV69" s="254"/>
      <c r="GW69" s="254"/>
    </row>
    <row r="70" spans="2:205" x14ac:dyDescent="0.25">
      <c r="B70" s="90" t="s">
        <v>806</v>
      </c>
      <c r="C70" s="252" t="s">
        <v>428</v>
      </c>
      <c r="D70" s="252">
        <v>35.247525531759635</v>
      </c>
      <c r="E70" s="252">
        <v>35.247525531759635</v>
      </c>
      <c r="F70" s="252">
        <v>32.941612646504332</v>
      </c>
      <c r="G70" s="252">
        <v>31.914531580317089</v>
      </c>
      <c r="H70" s="252">
        <v>0.3902595510222498</v>
      </c>
      <c r="I70" s="253">
        <v>32.941612646504332</v>
      </c>
      <c r="J70" s="253">
        <v>0</v>
      </c>
      <c r="K70" s="253">
        <v>32.941612646504332</v>
      </c>
      <c r="L70" s="137">
        <v>4.8788061204358133</v>
      </c>
      <c r="M70" s="253">
        <v>5.2856557494630314</v>
      </c>
      <c r="N70" s="253">
        <v>5.2231297540744279</v>
      </c>
      <c r="O70" s="253">
        <v>5.2567943355933346</v>
      </c>
      <c r="P70" s="253">
        <v>5.2231297540744279</v>
      </c>
      <c r="Q70" s="253">
        <v>0</v>
      </c>
      <c r="R70" s="253">
        <v>0</v>
      </c>
      <c r="S70" s="253">
        <v>0</v>
      </c>
      <c r="T70" s="253">
        <v>0</v>
      </c>
      <c r="U70" s="253">
        <v>0</v>
      </c>
      <c r="V70" s="253">
        <v>0</v>
      </c>
      <c r="W70" s="253">
        <v>7224621.0777096935</v>
      </c>
      <c r="X70" s="253">
        <v>6668524.6263607731</v>
      </c>
      <c r="Y70" s="253">
        <v>6748353.4186115041</v>
      </c>
      <c r="Z70" s="253">
        <v>6950804.0211698497</v>
      </c>
      <c r="AA70" s="253">
        <v>6306872.3538425276</v>
      </c>
      <c r="AB70" s="253"/>
      <c r="AC70" s="253"/>
      <c r="AD70" s="253"/>
      <c r="AE70" s="253"/>
      <c r="AF70" s="253"/>
      <c r="AG70" s="253"/>
      <c r="AH70" s="253"/>
      <c r="AI70" s="253"/>
      <c r="AJ70" s="253"/>
      <c r="AK70" s="253"/>
      <c r="AL70" s="253"/>
      <c r="AM70" s="253"/>
      <c r="AN70" s="253"/>
      <c r="AO70" s="253"/>
      <c r="AP70" s="253"/>
      <c r="AQ70" s="253"/>
      <c r="AS70" s="90" t="s">
        <v>800</v>
      </c>
      <c r="AT70" s="90" t="s">
        <v>155</v>
      </c>
      <c r="AU70" s="90" t="s">
        <v>712</v>
      </c>
      <c r="AV70" s="90">
        <v>2022</v>
      </c>
      <c r="AW70" s="90">
        <v>0.93457943925233644</v>
      </c>
      <c r="AX70" s="90">
        <v>0</v>
      </c>
      <c r="AY70" s="90">
        <v>0</v>
      </c>
      <c r="AZ70" s="90">
        <v>0</v>
      </c>
      <c r="BA70" s="90">
        <v>0</v>
      </c>
      <c r="BB70" s="90">
        <v>0</v>
      </c>
      <c r="BC70" s="90">
        <v>0</v>
      </c>
      <c r="BD70" s="90">
        <v>0</v>
      </c>
      <c r="BE70" s="90">
        <v>0</v>
      </c>
      <c r="BF70" s="90">
        <v>1.9682736138346564</v>
      </c>
      <c r="BG70" s="90">
        <v>294.67841412625705</v>
      </c>
      <c r="BH70" s="90">
        <v>0</v>
      </c>
      <c r="BI70" s="90">
        <v>294.67841412625705</v>
      </c>
      <c r="BJ70" s="90">
        <v>0</v>
      </c>
      <c r="BK70" s="90">
        <v>0</v>
      </c>
      <c r="BL70" s="90">
        <v>0</v>
      </c>
      <c r="BM70" s="90">
        <v>0</v>
      </c>
      <c r="BN70" s="90">
        <v>0</v>
      </c>
      <c r="BO70" s="90">
        <v>0</v>
      </c>
      <c r="BP70" s="90">
        <v>275.40038703388507</v>
      </c>
      <c r="BQ70" s="90">
        <v>0</v>
      </c>
      <c r="BR70" s="90">
        <v>1.9682736138346564</v>
      </c>
      <c r="BS70" s="90">
        <v>1.839508050312763</v>
      </c>
      <c r="BT70" s="90">
        <v>294.67841412625705</v>
      </c>
      <c r="BU70" s="90">
        <v>275.40038703388507</v>
      </c>
      <c r="BV70" s="90">
        <v>0</v>
      </c>
      <c r="BW70" s="90">
        <v>0</v>
      </c>
      <c r="BX70" s="90">
        <v>294.67841412625705</v>
      </c>
      <c r="BY70" s="90">
        <v>275.40038703388507</v>
      </c>
      <c r="CT70" s="90" t="s">
        <v>155</v>
      </c>
      <c r="CU70" s="90" t="s">
        <v>417</v>
      </c>
      <c r="CV70" s="90" t="s">
        <v>398</v>
      </c>
      <c r="CW70" s="90">
        <v>2022</v>
      </c>
      <c r="CX70" s="90">
        <v>0</v>
      </c>
      <c r="CY70" s="90">
        <v>0</v>
      </c>
      <c r="CZ70" s="90">
        <v>5.8226213435660565E-4</v>
      </c>
      <c r="DA70" s="90">
        <v>0</v>
      </c>
      <c r="DB70" s="90">
        <v>7.7900575334946986E-2</v>
      </c>
      <c r="DC70" s="90">
        <v>3.6425060683952813E-2</v>
      </c>
      <c r="DD70" s="90">
        <v>1.5808724525432759E-3</v>
      </c>
      <c r="DE70" s="90">
        <v>3.9894642198446732E-2</v>
      </c>
      <c r="DF70" s="90">
        <v>0</v>
      </c>
      <c r="DG70" s="90">
        <v>0</v>
      </c>
      <c r="DH70" s="90">
        <v>0</v>
      </c>
      <c r="DI70" s="90">
        <v>0</v>
      </c>
      <c r="DJ70" s="90">
        <v>1.7354947443159598E-2</v>
      </c>
      <c r="DK70" s="90">
        <v>0</v>
      </c>
      <c r="DL70" s="90">
        <v>0</v>
      </c>
      <c r="DM70" s="90">
        <v>0</v>
      </c>
      <c r="DN70" s="90">
        <v>0</v>
      </c>
      <c r="DO70" s="90">
        <v>0</v>
      </c>
      <c r="DP70" s="90">
        <v>0</v>
      </c>
      <c r="DQ70" s="90">
        <v>4.535855526213378E-5</v>
      </c>
      <c r="DR70" s="90">
        <v>0</v>
      </c>
      <c r="DS70" s="90">
        <v>4.535855526213378E-5</v>
      </c>
      <c r="DT70" s="90">
        <v>0</v>
      </c>
      <c r="DU70" s="90">
        <v>0</v>
      </c>
      <c r="DV70" s="90">
        <v>0</v>
      </c>
      <c r="ER70" s="90" t="s">
        <v>1271</v>
      </c>
      <c r="ES70" s="90" t="s">
        <v>155</v>
      </c>
      <c r="ET70" s="90" t="s">
        <v>417</v>
      </c>
      <c r="EU70" s="90" t="s">
        <v>397</v>
      </c>
      <c r="EV70" s="90" t="s">
        <v>286</v>
      </c>
      <c r="EW70" s="90" t="s">
        <v>390</v>
      </c>
      <c r="EX70" s="90">
        <v>2020</v>
      </c>
      <c r="EY70" s="90">
        <v>1.6648977031820001E-4</v>
      </c>
      <c r="EZ70" s="90">
        <v>1</v>
      </c>
      <c r="FA70" s="90">
        <v>1.6648977031820001E-4</v>
      </c>
      <c r="FB70" s="90">
        <v>2020</v>
      </c>
      <c r="FC70" s="90" t="s">
        <v>187</v>
      </c>
      <c r="FD70" s="90">
        <v>0.99900697946751249</v>
      </c>
      <c r="FE70" s="90">
        <v>1</v>
      </c>
      <c r="FF70" s="90">
        <v>0</v>
      </c>
      <c r="FG70" s="90" t="s">
        <v>391</v>
      </c>
      <c r="FH70" s="90">
        <v>3.4743870087443389E-2</v>
      </c>
      <c r="FI70" s="90">
        <v>5.7844989508238294E-6</v>
      </c>
      <c r="FJ70" s="90">
        <v>0</v>
      </c>
      <c r="FK70" s="90">
        <v>0</v>
      </c>
      <c r="FL70" s="90">
        <v>0</v>
      </c>
      <c r="FM70" s="90">
        <v>0</v>
      </c>
      <c r="FN70" s="90">
        <v>0</v>
      </c>
      <c r="FO70" s="90">
        <v>0</v>
      </c>
      <c r="GV70" s="254"/>
      <c r="GW70" s="254"/>
    </row>
    <row r="71" spans="2:205" x14ac:dyDescent="0.25">
      <c r="B71" s="90" t="s">
        <v>806</v>
      </c>
      <c r="C71" s="252" t="s">
        <v>431</v>
      </c>
      <c r="D71" s="252">
        <v>13.481501242406143</v>
      </c>
      <c r="E71" s="252">
        <v>13.481501242406143</v>
      </c>
      <c r="F71" s="252">
        <v>12.59953387140761</v>
      </c>
      <c r="G71" s="252">
        <v>12.206695098728988</v>
      </c>
      <c r="H71" s="252">
        <v>0.14926677951411579</v>
      </c>
      <c r="I71" s="253">
        <v>12.59953387140761</v>
      </c>
      <c r="J71" s="253">
        <v>0</v>
      </c>
      <c r="K71" s="253">
        <v>12.59953387140761</v>
      </c>
      <c r="L71" s="137">
        <v>1.3779578864353899</v>
      </c>
      <c r="M71" s="253">
        <v>1.4928674854381248</v>
      </c>
      <c r="N71" s="253">
        <v>1.4752077985544712</v>
      </c>
      <c r="O71" s="253">
        <v>1.4847159393685161</v>
      </c>
      <c r="P71" s="253">
        <v>1.4752077985544712</v>
      </c>
      <c r="Q71" s="253">
        <v>0</v>
      </c>
      <c r="R71" s="253">
        <v>0</v>
      </c>
      <c r="S71" s="253">
        <v>0</v>
      </c>
      <c r="T71" s="253">
        <v>0</v>
      </c>
      <c r="U71" s="253">
        <v>0</v>
      </c>
      <c r="V71" s="253">
        <v>0</v>
      </c>
      <c r="W71" s="253">
        <v>9783681.6169187538</v>
      </c>
      <c r="X71" s="253">
        <v>9030608.1242365669</v>
      </c>
      <c r="Y71" s="253">
        <v>9138713.3769333493</v>
      </c>
      <c r="Z71" s="253">
        <v>9412874.7782413494</v>
      </c>
      <c r="AA71" s="253">
        <v>8540853.6233021952</v>
      </c>
      <c r="AB71" s="253"/>
      <c r="AC71" s="253"/>
      <c r="AD71" s="253"/>
      <c r="AE71" s="253"/>
      <c r="AF71" s="253"/>
      <c r="AG71" s="253"/>
      <c r="AH71" s="253"/>
      <c r="AI71" s="253"/>
      <c r="AJ71" s="253"/>
      <c r="AK71" s="253"/>
      <c r="AL71" s="253"/>
      <c r="AM71" s="253"/>
      <c r="AN71" s="253"/>
      <c r="AO71" s="253"/>
      <c r="AP71" s="253"/>
      <c r="AQ71" s="253"/>
      <c r="AS71" s="90" t="s">
        <v>800</v>
      </c>
      <c r="AT71" s="90" t="s">
        <v>155</v>
      </c>
      <c r="AU71" s="90" t="s">
        <v>712</v>
      </c>
      <c r="AV71" s="90">
        <v>2023</v>
      </c>
      <c r="AW71" s="90">
        <v>0.87343872827321156</v>
      </c>
      <c r="AX71" s="90">
        <v>0</v>
      </c>
      <c r="AY71" s="90">
        <v>0</v>
      </c>
      <c r="AZ71" s="90">
        <v>0</v>
      </c>
      <c r="BA71" s="90">
        <v>0</v>
      </c>
      <c r="BB71" s="90">
        <v>0</v>
      </c>
      <c r="BC71" s="90">
        <v>0</v>
      </c>
      <c r="BD71" s="90">
        <v>0</v>
      </c>
      <c r="BE71" s="90">
        <v>0</v>
      </c>
      <c r="BF71" s="90">
        <v>0</v>
      </c>
      <c r="BG71" s="90">
        <v>0</v>
      </c>
      <c r="BH71" s="90">
        <v>0</v>
      </c>
      <c r="BI71" s="90">
        <v>0</v>
      </c>
      <c r="BJ71" s="90">
        <v>1.0343632242901792</v>
      </c>
      <c r="BK71" s="90">
        <v>160.53351099158763</v>
      </c>
      <c r="BL71" s="90">
        <v>0</v>
      </c>
      <c r="BM71" s="90">
        <v>160.53351099158763</v>
      </c>
      <c r="BN71" s="90">
        <v>0</v>
      </c>
      <c r="BO71" s="90">
        <v>0</v>
      </c>
      <c r="BP71" s="90">
        <v>0</v>
      </c>
      <c r="BQ71" s="90">
        <v>140.21618568572592</v>
      </c>
      <c r="BR71" s="90">
        <v>0</v>
      </c>
      <c r="BS71" s="90">
        <v>0</v>
      </c>
      <c r="BT71" s="90">
        <v>0</v>
      </c>
      <c r="BU71" s="90">
        <v>0</v>
      </c>
      <c r="BV71" s="90">
        <v>0</v>
      </c>
      <c r="BW71" s="90">
        <v>0</v>
      </c>
      <c r="BX71" s="90">
        <v>0</v>
      </c>
      <c r="BY71" s="90">
        <v>0</v>
      </c>
      <c r="CT71" s="90" t="s">
        <v>155</v>
      </c>
      <c r="CU71" s="90" t="s">
        <v>417</v>
      </c>
      <c r="CV71" s="90" t="s">
        <v>398</v>
      </c>
      <c r="CW71" s="90">
        <v>2023</v>
      </c>
      <c r="CX71" s="90">
        <v>0</v>
      </c>
      <c r="CY71" s="90">
        <v>0</v>
      </c>
      <c r="CZ71" s="90">
        <v>0</v>
      </c>
      <c r="DA71" s="90">
        <v>5.8226213435660565E-4</v>
      </c>
      <c r="DB71" s="90">
        <v>8.040826903697279E-2</v>
      </c>
      <c r="DC71" s="90">
        <v>3.7590224611387807E-2</v>
      </c>
      <c r="DD71" s="90">
        <v>1.6314334115687509E-3</v>
      </c>
      <c r="DE71" s="90">
        <v>4.1186611014015648E-2</v>
      </c>
      <c r="DF71" s="90">
        <v>0</v>
      </c>
      <c r="DG71" s="90">
        <v>0</v>
      </c>
      <c r="DH71" s="90">
        <v>0</v>
      </c>
      <c r="DI71" s="90">
        <v>0</v>
      </c>
      <c r="DJ71" s="90">
        <v>1.7354947443159598E-2</v>
      </c>
      <c r="DK71" s="90">
        <v>0</v>
      </c>
      <c r="DL71" s="90">
        <v>0</v>
      </c>
      <c r="DM71" s="90">
        <v>0</v>
      </c>
      <c r="DN71" s="90">
        <v>0</v>
      </c>
      <c r="DO71" s="90">
        <v>0</v>
      </c>
      <c r="DP71" s="90">
        <v>0</v>
      </c>
      <c r="DQ71" s="90">
        <v>0</v>
      </c>
      <c r="DR71" s="90">
        <v>0</v>
      </c>
      <c r="DS71" s="90">
        <v>0</v>
      </c>
      <c r="DT71" s="90">
        <v>4.6818690349387944E-5</v>
      </c>
      <c r="DU71" s="90">
        <v>0</v>
      </c>
      <c r="DV71" s="90">
        <v>4.6818690349387944E-5</v>
      </c>
      <c r="ER71" s="90" t="s">
        <v>1271</v>
      </c>
      <c r="ES71" s="90" t="s">
        <v>155</v>
      </c>
      <c r="ET71" s="90" t="s">
        <v>417</v>
      </c>
      <c r="EU71" s="90" t="s">
        <v>398</v>
      </c>
      <c r="EV71" s="90" t="s">
        <v>286</v>
      </c>
      <c r="EW71" s="90" t="s">
        <v>390</v>
      </c>
      <c r="EX71" s="90">
        <v>2020</v>
      </c>
      <c r="EY71" s="90">
        <v>1.7215042252631499E-2</v>
      </c>
      <c r="EZ71" s="90">
        <v>1</v>
      </c>
      <c r="FA71" s="90">
        <v>1.7215042252631499E-2</v>
      </c>
      <c r="FB71" s="90">
        <v>2020</v>
      </c>
      <c r="FC71" s="90" t="s">
        <v>187</v>
      </c>
      <c r="FD71" s="90">
        <v>0.99900697946751249</v>
      </c>
      <c r="FE71" s="90">
        <v>1</v>
      </c>
      <c r="FF71" s="90">
        <v>0</v>
      </c>
      <c r="FG71" s="90" t="s">
        <v>391</v>
      </c>
      <c r="FH71" s="90">
        <v>3.4743870087443389E-2</v>
      </c>
      <c r="FI71" s="90">
        <v>5.9811719157527757E-4</v>
      </c>
      <c r="FJ71" s="90">
        <v>0</v>
      </c>
      <c r="FK71" s="90">
        <v>0</v>
      </c>
      <c r="FL71" s="90">
        <v>0</v>
      </c>
      <c r="FM71" s="90">
        <v>0</v>
      </c>
      <c r="FN71" s="90">
        <v>0</v>
      </c>
      <c r="FO71" s="90">
        <v>0</v>
      </c>
      <c r="GV71" s="254"/>
      <c r="GW71" s="254"/>
    </row>
    <row r="72" spans="2:205" x14ac:dyDescent="0.25">
      <c r="B72" s="90" t="s">
        <v>806</v>
      </c>
      <c r="C72" s="252" t="s">
        <v>422</v>
      </c>
      <c r="D72" s="252">
        <v>42.111959248497982</v>
      </c>
      <c r="E72" s="252">
        <v>42.111959248497982</v>
      </c>
      <c r="F72" s="252">
        <v>39.356971260278485</v>
      </c>
      <c r="G72" s="252">
        <v>38.129866794031393</v>
      </c>
      <c r="H72" s="252">
        <v>0.46626235632279278</v>
      </c>
      <c r="I72" s="253">
        <v>39.356971260278485</v>
      </c>
      <c r="J72" s="253">
        <v>0</v>
      </c>
      <c r="K72" s="253">
        <v>39.356971260278485</v>
      </c>
      <c r="L72" s="137">
        <v>5.3353308490282236</v>
      </c>
      <c r="M72" s="253">
        <v>5.7802506353612593</v>
      </c>
      <c r="N72" s="253">
        <v>5.7118738923983283</v>
      </c>
      <c r="O72" s="253">
        <v>5.7486885712077838</v>
      </c>
      <c r="P72" s="253">
        <v>5.7118738923983283</v>
      </c>
      <c r="Q72" s="253">
        <v>0</v>
      </c>
      <c r="R72" s="253">
        <v>0</v>
      </c>
      <c r="S72" s="253">
        <v>0</v>
      </c>
      <c r="T72" s="253">
        <v>0</v>
      </c>
      <c r="U72" s="253">
        <v>0</v>
      </c>
      <c r="V72" s="253">
        <v>0</v>
      </c>
      <c r="W72" s="253">
        <v>7893036.1471713129</v>
      </c>
      <c r="X72" s="253">
        <v>7285490.1811478343</v>
      </c>
      <c r="Y72" s="253">
        <v>7372704.6573179532</v>
      </c>
      <c r="Z72" s="253">
        <v>7593885.7970374925</v>
      </c>
      <c r="AA72" s="253">
        <v>6890378.1844093017</v>
      </c>
      <c r="AB72" s="253"/>
      <c r="AC72" s="253"/>
      <c r="AD72" s="253"/>
      <c r="AE72" s="253"/>
      <c r="AF72" s="253"/>
      <c r="AG72" s="253"/>
      <c r="AH72" s="253"/>
      <c r="AI72" s="253"/>
      <c r="AJ72" s="253"/>
      <c r="AK72" s="253"/>
      <c r="AL72" s="253"/>
      <c r="AM72" s="253"/>
      <c r="AN72" s="253"/>
      <c r="AO72" s="253"/>
      <c r="AP72" s="253"/>
      <c r="AQ72" s="253"/>
      <c r="AS72" s="90" t="s">
        <v>800</v>
      </c>
      <c r="AT72" s="90" t="s">
        <v>155</v>
      </c>
      <c r="AU72" s="90" t="s">
        <v>713</v>
      </c>
      <c r="AV72" s="90">
        <v>2020</v>
      </c>
      <c r="AW72" s="90">
        <v>1</v>
      </c>
      <c r="AX72" s="90">
        <v>1.9150328344717966</v>
      </c>
      <c r="AY72" s="90">
        <v>319.50765466878431</v>
      </c>
      <c r="AZ72" s="90">
        <v>0</v>
      </c>
      <c r="BA72" s="90">
        <v>319.50765466878431</v>
      </c>
      <c r="BB72" s="90">
        <v>0</v>
      </c>
      <c r="BC72" s="90">
        <v>0</v>
      </c>
      <c r="BD72" s="90">
        <v>0</v>
      </c>
      <c r="BE72" s="90">
        <v>0</v>
      </c>
      <c r="BF72" s="90">
        <v>0</v>
      </c>
      <c r="BG72" s="90">
        <v>0</v>
      </c>
      <c r="BH72" s="90">
        <v>0</v>
      </c>
      <c r="BI72" s="90">
        <v>0</v>
      </c>
      <c r="BJ72" s="90">
        <v>0</v>
      </c>
      <c r="BK72" s="90">
        <v>0</v>
      </c>
      <c r="BL72" s="90">
        <v>0</v>
      </c>
      <c r="BM72" s="90">
        <v>0</v>
      </c>
      <c r="BN72" s="90">
        <v>319.50765466878431</v>
      </c>
      <c r="BO72" s="90">
        <v>0</v>
      </c>
      <c r="BP72" s="90">
        <v>0</v>
      </c>
      <c r="BQ72" s="90">
        <v>0</v>
      </c>
      <c r="BR72" s="90">
        <v>0</v>
      </c>
      <c r="BS72" s="90">
        <v>0</v>
      </c>
      <c r="BT72" s="90">
        <v>0</v>
      </c>
      <c r="BU72" s="90">
        <v>0</v>
      </c>
      <c r="BV72" s="90">
        <v>0</v>
      </c>
      <c r="BW72" s="90">
        <v>0</v>
      </c>
      <c r="BX72" s="90">
        <v>0</v>
      </c>
      <c r="BY72" s="90">
        <v>0</v>
      </c>
      <c r="GV72" s="254"/>
      <c r="GW72" s="254"/>
    </row>
    <row r="73" spans="2:205" x14ac:dyDescent="0.25">
      <c r="B73" s="90" t="s">
        <v>806</v>
      </c>
      <c r="C73" s="252" t="s">
        <v>429</v>
      </c>
      <c r="D73" s="252">
        <v>309.77813077860094</v>
      </c>
      <c r="E73" s="252">
        <v>309.77813077860094</v>
      </c>
      <c r="F73" s="252">
        <v>289.51227175570182</v>
      </c>
      <c r="G73" s="252">
        <v>280.48597570064373</v>
      </c>
      <c r="H73" s="252">
        <v>2.85642503626149</v>
      </c>
      <c r="I73" s="253">
        <v>289.51227175570182</v>
      </c>
      <c r="J73" s="253">
        <v>0</v>
      </c>
      <c r="K73" s="253">
        <v>289.51227175570182</v>
      </c>
      <c r="L73" s="137">
        <v>41.133921769264482</v>
      </c>
      <c r="M73" s="253">
        <v>44.56412997986763</v>
      </c>
      <c r="N73" s="253">
        <v>44.03696424723335</v>
      </c>
      <c r="O73" s="253">
        <v>44.320851934660425</v>
      </c>
      <c r="P73" s="253">
        <v>44.03696424723335</v>
      </c>
      <c r="Q73" s="253">
        <v>0</v>
      </c>
      <c r="R73" s="253">
        <v>0</v>
      </c>
      <c r="S73" s="253">
        <v>0</v>
      </c>
      <c r="T73" s="253">
        <v>0</v>
      </c>
      <c r="U73" s="253">
        <v>0</v>
      </c>
      <c r="V73" s="253">
        <v>0</v>
      </c>
      <c r="W73" s="253">
        <v>7530965.136664141</v>
      </c>
      <c r="X73" s="253">
        <v>6951288.6466884203</v>
      </c>
      <c r="Y73" s="253">
        <v>7034502.4021055894</v>
      </c>
      <c r="Z73" s="253">
        <v>7245537.4741687579</v>
      </c>
      <c r="AA73" s="253">
        <v>6574301.3103790553</v>
      </c>
      <c r="AB73" s="253"/>
      <c r="AC73" s="253"/>
      <c r="AD73" s="253"/>
      <c r="AE73" s="253"/>
      <c r="AF73" s="253"/>
      <c r="AG73" s="253"/>
      <c r="AH73" s="253"/>
      <c r="AI73" s="253"/>
      <c r="AJ73" s="253"/>
      <c r="AK73" s="253"/>
      <c r="AL73" s="253"/>
      <c r="AM73" s="253"/>
      <c r="AN73" s="253"/>
      <c r="AO73" s="253"/>
      <c r="AP73" s="253"/>
      <c r="AQ73" s="253"/>
      <c r="AS73" s="90" t="s">
        <v>800</v>
      </c>
      <c r="AT73" s="90" t="s">
        <v>155</v>
      </c>
      <c r="AU73" s="90" t="s">
        <v>713</v>
      </c>
      <c r="AV73" s="90">
        <v>2021</v>
      </c>
      <c r="AW73" s="90">
        <v>1</v>
      </c>
      <c r="AX73" s="90">
        <v>0</v>
      </c>
      <c r="AY73" s="90">
        <v>0</v>
      </c>
      <c r="AZ73" s="90">
        <v>0</v>
      </c>
      <c r="BA73" s="90">
        <v>0</v>
      </c>
      <c r="BB73" s="90">
        <v>1.9150328344717966</v>
      </c>
      <c r="BC73" s="90">
        <v>319.50765466878431</v>
      </c>
      <c r="BD73" s="90">
        <v>0</v>
      </c>
      <c r="BE73" s="90">
        <v>319.50765466878431</v>
      </c>
      <c r="BF73" s="90">
        <v>0</v>
      </c>
      <c r="BG73" s="90">
        <v>0</v>
      </c>
      <c r="BH73" s="90">
        <v>0</v>
      </c>
      <c r="BI73" s="90">
        <v>0</v>
      </c>
      <c r="BJ73" s="90">
        <v>0</v>
      </c>
      <c r="BK73" s="90">
        <v>0</v>
      </c>
      <c r="BL73" s="90">
        <v>0</v>
      </c>
      <c r="BM73" s="90">
        <v>0</v>
      </c>
      <c r="BN73" s="90">
        <v>0</v>
      </c>
      <c r="BO73" s="90">
        <v>319.50765466878431</v>
      </c>
      <c r="BP73" s="90">
        <v>0</v>
      </c>
      <c r="BQ73" s="90">
        <v>0</v>
      </c>
      <c r="BR73" s="90">
        <v>0</v>
      </c>
      <c r="BS73" s="90">
        <v>0</v>
      </c>
      <c r="BT73" s="90">
        <v>0</v>
      </c>
      <c r="BU73" s="90">
        <v>0</v>
      </c>
      <c r="BV73" s="90">
        <v>0</v>
      </c>
      <c r="BW73" s="90">
        <v>0</v>
      </c>
      <c r="BX73" s="90">
        <v>0</v>
      </c>
      <c r="BY73" s="90">
        <v>0</v>
      </c>
      <c r="GV73" s="254"/>
      <c r="GW73" s="254"/>
    </row>
    <row r="74" spans="2:205" x14ac:dyDescent="0.25">
      <c r="B74" s="90" t="s">
        <v>806</v>
      </c>
      <c r="C74" s="252" t="s">
        <v>432</v>
      </c>
      <c r="D74" s="252">
        <v>104.15283628446656</v>
      </c>
      <c r="E74" s="252">
        <v>104.15283628446656</v>
      </c>
      <c r="F74" s="252">
        <v>97.339099331277154</v>
      </c>
      <c r="G74" s="252">
        <v>94.304274168531222</v>
      </c>
      <c r="H74" s="252">
        <v>1.002310613294719</v>
      </c>
      <c r="I74" s="253">
        <v>97.339099331277154</v>
      </c>
      <c r="J74" s="253">
        <v>0</v>
      </c>
      <c r="K74" s="253">
        <v>97.339099331277154</v>
      </c>
      <c r="L74" s="137">
        <v>11.085534567563993</v>
      </c>
      <c r="M74" s="253">
        <v>12.009970897896981</v>
      </c>
      <c r="N74" s="253">
        <v>11.86790046793085</v>
      </c>
      <c r="O74" s="253">
        <v>11.944404479443946</v>
      </c>
      <c r="P74" s="253">
        <v>11.86790046793085</v>
      </c>
      <c r="Q74" s="253">
        <v>0</v>
      </c>
      <c r="R74" s="253">
        <v>0</v>
      </c>
      <c r="S74" s="253">
        <v>0</v>
      </c>
      <c r="T74" s="253">
        <v>0</v>
      </c>
      <c r="U74" s="253">
        <v>0</v>
      </c>
      <c r="V74" s="253">
        <v>0</v>
      </c>
      <c r="W74" s="253">
        <v>9395382.3922226764</v>
      </c>
      <c r="X74" s="253">
        <v>8672197.2242833953</v>
      </c>
      <c r="Y74" s="253">
        <v>8776011.9463342149</v>
      </c>
      <c r="Z74" s="253">
        <v>9039292.3047242407</v>
      </c>
      <c r="AA74" s="253">
        <v>8201880.3236768367</v>
      </c>
      <c r="AB74" s="253"/>
      <c r="AC74" s="253"/>
      <c r="AD74" s="253"/>
      <c r="AE74" s="253"/>
      <c r="AF74" s="253"/>
      <c r="AG74" s="253"/>
      <c r="AH74" s="253"/>
      <c r="AI74" s="253"/>
      <c r="AJ74" s="253"/>
      <c r="AK74" s="253"/>
      <c r="AL74" s="253"/>
      <c r="AM74" s="253"/>
      <c r="AN74" s="253"/>
      <c r="AO74" s="253"/>
      <c r="AP74" s="253"/>
      <c r="AQ74" s="253"/>
      <c r="AS74" s="90" t="s">
        <v>800</v>
      </c>
      <c r="AT74" s="90" t="s">
        <v>155</v>
      </c>
      <c r="AU74" s="90" t="s">
        <v>713</v>
      </c>
      <c r="AV74" s="90">
        <v>2022</v>
      </c>
      <c r="AW74" s="90">
        <v>0.93457943925233644</v>
      </c>
      <c r="AX74" s="90">
        <v>0</v>
      </c>
      <c r="AY74" s="90">
        <v>0</v>
      </c>
      <c r="AZ74" s="90">
        <v>0</v>
      </c>
      <c r="BA74" s="90">
        <v>0</v>
      </c>
      <c r="BB74" s="90">
        <v>0</v>
      </c>
      <c r="BC74" s="90">
        <v>0</v>
      </c>
      <c r="BD74" s="90">
        <v>0</v>
      </c>
      <c r="BE74" s="90">
        <v>0</v>
      </c>
      <c r="BF74" s="90">
        <v>1.8999525784052957</v>
      </c>
      <c r="BG74" s="90">
        <v>315.49631721467699</v>
      </c>
      <c r="BH74" s="90">
        <v>0</v>
      </c>
      <c r="BI74" s="90">
        <v>315.49631721467699</v>
      </c>
      <c r="BJ74" s="90">
        <v>0</v>
      </c>
      <c r="BK74" s="90">
        <v>0</v>
      </c>
      <c r="BL74" s="90">
        <v>0</v>
      </c>
      <c r="BM74" s="90">
        <v>0</v>
      </c>
      <c r="BN74" s="90">
        <v>0</v>
      </c>
      <c r="BO74" s="90">
        <v>0</v>
      </c>
      <c r="BP74" s="90">
        <v>294.85637122867007</v>
      </c>
      <c r="BQ74" s="90">
        <v>0</v>
      </c>
      <c r="BR74" s="90">
        <v>1.8999525784052957</v>
      </c>
      <c r="BS74" s="90">
        <v>1.7756566153320521</v>
      </c>
      <c r="BT74" s="90">
        <v>315.49631721467699</v>
      </c>
      <c r="BU74" s="90">
        <v>294.85637122867007</v>
      </c>
      <c r="BV74" s="90">
        <v>0</v>
      </c>
      <c r="BW74" s="90">
        <v>0</v>
      </c>
      <c r="BX74" s="90">
        <v>315.49631721467699</v>
      </c>
      <c r="BY74" s="90">
        <v>294.85637122867007</v>
      </c>
      <c r="GV74" s="254"/>
      <c r="GW74" s="254"/>
    </row>
    <row r="75" spans="2:205" x14ac:dyDescent="0.25">
      <c r="B75" s="90" t="s">
        <v>806</v>
      </c>
      <c r="C75" s="252" t="s">
        <v>423</v>
      </c>
      <c r="D75" s="252">
        <v>288.75415601184255</v>
      </c>
      <c r="E75" s="252">
        <v>288.75415601184255</v>
      </c>
      <c r="F75" s="252">
        <v>269.86369720732949</v>
      </c>
      <c r="G75" s="252">
        <v>261.45001448610793</v>
      </c>
      <c r="H75" s="252">
        <v>2.6337231198985607</v>
      </c>
      <c r="I75" s="253">
        <v>269.86369720732949</v>
      </c>
      <c r="J75" s="253">
        <v>0</v>
      </c>
      <c r="K75" s="253">
        <v>269.86369720732949</v>
      </c>
      <c r="L75" s="137">
        <v>45.525248020404739</v>
      </c>
      <c r="M75" s="253">
        <v>49.321654315561887</v>
      </c>
      <c r="N75" s="253">
        <v>48.738210051223184</v>
      </c>
      <c r="O75" s="253">
        <v>49.052408069784107</v>
      </c>
      <c r="P75" s="253">
        <v>48.738210051223184</v>
      </c>
      <c r="Q75" s="253">
        <v>0</v>
      </c>
      <c r="R75" s="253">
        <v>0</v>
      </c>
      <c r="S75" s="253">
        <v>0</v>
      </c>
      <c r="T75" s="253">
        <v>0</v>
      </c>
      <c r="U75" s="253">
        <v>0</v>
      </c>
      <c r="V75" s="253">
        <v>0</v>
      </c>
      <c r="W75" s="253">
        <v>6342725.5988242151</v>
      </c>
      <c r="X75" s="253">
        <v>5854510.7624408156</v>
      </c>
      <c r="Y75" s="253">
        <v>5924595.0088927336</v>
      </c>
      <c r="Z75" s="253">
        <v>6102332.8591595162</v>
      </c>
      <c r="AA75" s="253">
        <v>5537004.6812081626</v>
      </c>
      <c r="AB75" s="253"/>
      <c r="AC75" s="253"/>
      <c r="AD75" s="253"/>
      <c r="AE75" s="253"/>
      <c r="AF75" s="253"/>
      <c r="AG75" s="253"/>
      <c r="AH75" s="253"/>
      <c r="AI75" s="253"/>
      <c r="AJ75" s="253"/>
      <c r="AK75" s="253"/>
      <c r="AL75" s="253"/>
      <c r="AM75" s="253"/>
      <c r="AN75" s="253"/>
      <c r="AO75" s="253"/>
      <c r="AP75" s="253"/>
      <c r="AQ75" s="253"/>
      <c r="AS75" s="90" t="s">
        <v>800</v>
      </c>
      <c r="AT75" s="90" t="s">
        <v>155</v>
      </c>
      <c r="AU75" s="90" t="s">
        <v>713</v>
      </c>
      <c r="AV75" s="90">
        <v>2023</v>
      </c>
      <c r="AW75" s="90">
        <v>0.87343872827321156</v>
      </c>
      <c r="AX75" s="90">
        <v>0</v>
      </c>
      <c r="AY75" s="90">
        <v>0</v>
      </c>
      <c r="AZ75" s="90">
        <v>0</v>
      </c>
      <c r="BA75" s="90">
        <v>0</v>
      </c>
      <c r="BB75" s="90">
        <v>0</v>
      </c>
      <c r="BC75" s="90">
        <v>0</v>
      </c>
      <c r="BD75" s="90">
        <v>0</v>
      </c>
      <c r="BE75" s="90">
        <v>0</v>
      </c>
      <c r="BF75" s="90">
        <v>0</v>
      </c>
      <c r="BG75" s="90">
        <v>0</v>
      </c>
      <c r="BH75" s="90">
        <v>0</v>
      </c>
      <c r="BI75" s="90">
        <v>0</v>
      </c>
      <c r="BJ75" s="90">
        <v>0.99845929000134959</v>
      </c>
      <c r="BK75" s="90">
        <v>171.87444060376382</v>
      </c>
      <c r="BL75" s="90">
        <v>0</v>
      </c>
      <c r="BM75" s="90">
        <v>171.87444060376382</v>
      </c>
      <c r="BN75" s="90">
        <v>0</v>
      </c>
      <c r="BO75" s="90">
        <v>0</v>
      </c>
      <c r="BP75" s="90">
        <v>0</v>
      </c>
      <c r="BQ75" s="90">
        <v>150.12179282362109</v>
      </c>
      <c r="BR75" s="90">
        <v>0</v>
      </c>
      <c r="BS75" s="90">
        <v>0</v>
      </c>
      <c r="BT75" s="90">
        <v>0</v>
      </c>
      <c r="BU75" s="90">
        <v>0</v>
      </c>
      <c r="BV75" s="90">
        <v>0</v>
      </c>
      <c r="BW75" s="90">
        <v>0</v>
      </c>
      <c r="BX75" s="90">
        <v>0</v>
      </c>
      <c r="BY75" s="90">
        <v>0</v>
      </c>
      <c r="GV75" s="254"/>
      <c r="GW75" s="254"/>
    </row>
    <row r="76" spans="2:205" x14ac:dyDescent="0.25">
      <c r="B76" s="90" t="s">
        <v>806</v>
      </c>
      <c r="C76" s="252" t="s">
        <v>430</v>
      </c>
      <c r="D76" s="252">
        <v>0.72105236870780076</v>
      </c>
      <c r="E76" s="252">
        <v>0.72105236870780076</v>
      </c>
      <c r="F76" s="252">
        <v>0.67388071841850539</v>
      </c>
      <c r="G76" s="252">
        <v>0.65286990349017993</v>
      </c>
      <c r="H76" s="252">
        <v>7.9834703126003704E-3</v>
      </c>
      <c r="I76" s="253">
        <v>0.67388071841850539</v>
      </c>
      <c r="J76" s="253">
        <v>0</v>
      </c>
      <c r="K76" s="253">
        <v>0.67388071841850539</v>
      </c>
      <c r="L76" s="137">
        <v>33.695460141008155</v>
      </c>
      <c r="M76" s="253">
        <v>36.505365908906548</v>
      </c>
      <c r="N76" s="253">
        <v>36.073530305403345</v>
      </c>
      <c r="O76" s="253">
        <v>36.306034638785789</v>
      </c>
      <c r="P76" s="253">
        <v>36.073530305403345</v>
      </c>
      <c r="Q76" s="253">
        <v>0</v>
      </c>
      <c r="R76" s="253">
        <v>0</v>
      </c>
      <c r="S76" s="253">
        <v>0</v>
      </c>
      <c r="T76" s="253">
        <v>0</v>
      </c>
      <c r="U76" s="253">
        <v>0</v>
      </c>
      <c r="V76" s="253">
        <v>0</v>
      </c>
      <c r="W76" s="253">
        <v>21399.095477264706</v>
      </c>
      <c r="X76" s="253">
        <v>19751.955657890805</v>
      </c>
      <c r="Y76" s="253">
        <v>19988.405975330796</v>
      </c>
      <c r="Z76" s="253">
        <v>20588.058154590723</v>
      </c>
      <c r="AA76" s="253">
        <v>18680.753247972705</v>
      </c>
      <c r="AB76" s="253"/>
      <c r="AC76" s="253"/>
      <c r="AD76" s="253"/>
      <c r="AE76" s="253"/>
      <c r="AF76" s="253"/>
      <c r="AG76" s="253"/>
      <c r="AH76" s="253"/>
      <c r="AI76" s="253"/>
      <c r="AJ76" s="253"/>
      <c r="AK76" s="253"/>
      <c r="AL76" s="253"/>
      <c r="AM76" s="253"/>
      <c r="AN76" s="253"/>
      <c r="AO76" s="253"/>
      <c r="AP76" s="253"/>
      <c r="AQ76" s="253"/>
      <c r="AS76" s="90" t="s">
        <v>800</v>
      </c>
      <c r="AT76" s="90" t="s">
        <v>155</v>
      </c>
      <c r="AU76" s="90" t="s">
        <v>714</v>
      </c>
      <c r="AV76" s="90">
        <v>2020</v>
      </c>
      <c r="AW76" s="90">
        <v>1</v>
      </c>
      <c r="AX76" s="90">
        <v>1.9482706663788285</v>
      </c>
      <c r="AY76" s="90">
        <v>99.791629860113943</v>
      </c>
      <c r="AZ76" s="90">
        <v>0</v>
      </c>
      <c r="BA76" s="90">
        <v>99.791629860113943</v>
      </c>
      <c r="BB76" s="90">
        <v>0</v>
      </c>
      <c r="BC76" s="90">
        <v>0</v>
      </c>
      <c r="BD76" s="90">
        <v>0</v>
      </c>
      <c r="BE76" s="90">
        <v>0</v>
      </c>
      <c r="BF76" s="90">
        <v>0</v>
      </c>
      <c r="BG76" s="90">
        <v>0</v>
      </c>
      <c r="BH76" s="90">
        <v>0</v>
      </c>
      <c r="BI76" s="90">
        <v>0</v>
      </c>
      <c r="BJ76" s="90">
        <v>0</v>
      </c>
      <c r="BK76" s="90">
        <v>0</v>
      </c>
      <c r="BL76" s="90">
        <v>0</v>
      </c>
      <c r="BM76" s="90">
        <v>0</v>
      </c>
      <c r="BN76" s="90">
        <v>99.791629860113943</v>
      </c>
      <c r="BO76" s="90">
        <v>0</v>
      </c>
      <c r="BP76" s="90">
        <v>0</v>
      </c>
      <c r="BQ76" s="90">
        <v>0</v>
      </c>
      <c r="BR76" s="90">
        <v>0</v>
      </c>
      <c r="BS76" s="90">
        <v>0</v>
      </c>
      <c r="BT76" s="90">
        <v>0</v>
      </c>
      <c r="BU76" s="90">
        <v>0</v>
      </c>
      <c r="BV76" s="90">
        <v>0</v>
      </c>
      <c r="BW76" s="90">
        <v>0</v>
      </c>
      <c r="BX76" s="90">
        <v>0</v>
      </c>
      <c r="BY76" s="90">
        <v>0</v>
      </c>
      <c r="GV76" s="254"/>
      <c r="GW76" s="254"/>
    </row>
    <row r="77" spans="2:205" x14ac:dyDescent="0.25">
      <c r="B77" s="90" t="s">
        <v>806</v>
      </c>
      <c r="C77" s="252" t="s">
        <v>433</v>
      </c>
      <c r="D77" s="252">
        <v>0.49710389443503356</v>
      </c>
      <c r="E77" s="252">
        <v>0.49710389443503356</v>
      </c>
      <c r="F77" s="252">
        <v>0.46458307891124628</v>
      </c>
      <c r="G77" s="252">
        <v>0.45009792030225038</v>
      </c>
      <c r="H77" s="252">
        <v>5.5039194873070275E-3</v>
      </c>
      <c r="I77" s="253">
        <v>0.46458307891124628</v>
      </c>
      <c r="J77" s="253">
        <v>0</v>
      </c>
      <c r="K77" s="253">
        <v>0.46458307891124628</v>
      </c>
      <c r="L77" s="137">
        <v>9.5168620953980696</v>
      </c>
      <c r="M77" s="253">
        <v>10.310484903403815</v>
      </c>
      <c r="N77" s="253">
        <v>10.188518327810998</v>
      </c>
      <c r="O77" s="253">
        <v>10.254186274416361</v>
      </c>
      <c r="P77" s="253">
        <v>10.188518327810998</v>
      </c>
      <c r="Q77" s="253">
        <v>0</v>
      </c>
      <c r="R77" s="253">
        <v>0</v>
      </c>
      <c r="S77" s="253">
        <v>0</v>
      </c>
      <c r="T77" s="253">
        <v>0</v>
      </c>
      <c r="U77" s="253">
        <v>0</v>
      </c>
      <c r="V77" s="253">
        <v>0</v>
      </c>
      <c r="W77" s="253">
        <v>52234.012582299671</v>
      </c>
      <c r="X77" s="253">
        <v>48213.435070442123</v>
      </c>
      <c r="Y77" s="253">
        <v>48790.597262618481</v>
      </c>
      <c r="Z77" s="253">
        <v>50254.31518049704</v>
      </c>
      <c r="AA77" s="253">
        <v>45598.689030484558</v>
      </c>
      <c r="AB77" s="253"/>
      <c r="AC77" s="253"/>
      <c r="AD77" s="253"/>
      <c r="AE77" s="253"/>
      <c r="AF77" s="253"/>
      <c r="AG77" s="253"/>
      <c r="AH77" s="253"/>
      <c r="AI77" s="253"/>
      <c r="AJ77" s="253"/>
      <c r="AK77" s="253"/>
      <c r="AL77" s="253"/>
      <c r="AM77" s="253"/>
      <c r="AN77" s="253"/>
      <c r="AO77" s="253"/>
      <c r="AP77" s="253"/>
      <c r="AQ77" s="253"/>
      <c r="AS77" s="90" t="s">
        <v>800</v>
      </c>
      <c r="AT77" s="90" t="s">
        <v>155</v>
      </c>
      <c r="AU77" s="90" t="s">
        <v>714</v>
      </c>
      <c r="AV77" s="90">
        <v>2021</v>
      </c>
      <c r="AW77" s="90">
        <v>1</v>
      </c>
      <c r="AX77" s="90">
        <v>0</v>
      </c>
      <c r="AY77" s="90">
        <v>0</v>
      </c>
      <c r="AZ77" s="90">
        <v>0</v>
      </c>
      <c r="BA77" s="90">
        <v>0</v>
      </c>
      <c r="BB77" s="90">
        <v>1.9482706663788285</v>
      </c>
      <c r="BC77" s="90">
        <v>99.791629860113943</v>
      </c>
      <c r="BD77" s="90">
        <v>0</v>
      </c>
      <c r="BE77" s="90">
        <v>99.791629860113943</v>
      </c>
      <c r="BF77" s="90">
        <v>0</v>
      </c>
      <c r="BG77" s="90">
        <v>0</v>
      </c>
      <c r="BH77" s="90">
        <v>0</v>
      </c>
      <c r="BI77" s="90">
        <v>0</v>
      </c>
      <c r="BJ77" s="90">
        <v>0</v>
      </c>
      <c r="BK77" s="90">
        <v>0</v>
      </c>
      <c r="BL77" s="90">
        <v>0</v>
      </c>
      <c r="BM77" s="90">
        <v>0</v>
      </c>
      <c r="BN77" s="90">
        <v>0</v>
      </c>
      <c r="BO77" s="90">
        <v>99.791629860113943</v>
      </c>
      <c r="BP77" s="90">
        <v>0</v>
      </c>
      <c r="BQ77" s="90">
        <v>0</v>
      </c>
      <c r="BR77" s="90">
        <v>0</v>
      </c>
      <c r="BS77" s="90">
        <v>0</v>
      </c>
      <c r="BT77" s="90">
        <v>0</v>
      </c>
      <c r="BU77" s="90">
        <v>0</v>
      </c>
      <c r="BV77" s="90">
        <v>0</v>
      </c>
      <c r="BW77" s="90">
        <v>0</v>
      </c>
      <c r="BX77" s="90">
        <v>0</v>
      </c>
      <c r="BY77" s="90">
        <v>0</v>
      </c>
      <c r="GV77" s="254"/>
      <c r="GW77" s="254"/>
    </row>
    <row r="78" spans="2:205" x14ac:dyDescent="0.25">
      <c r="B78" s="90" t="s">
        <v>806</v>
      </c>
      <c r="C78" s="252" t="s">
        <v>424</v>
      </c>
      <c r="D78" s="252">
        <v>1.1175922659380224</v>
      </c>
      <c r="E78" s="252">
        <v>1.1175922659380224</v>
      </c>
      <c r="F78" s="252">
        <v>1.044478753213105</v>
      </c>
      <c r="G78" s="252">
        <v>1.0119131237470602</v>
      </c>
      <c r="H78" s="252">
        <v>1.2373948223340979E-2</v>
      </c>
      <c r="I78" s="253">
        <v>1.044478753213105</v>
      </c>
      <c r="J78" s="253">
        <v>0</v>
      </c>
      <c r="K78" s="253">
        <v>1.044478753213105</v>
      </c>
      <c r="L78" s="137">
        <v>36.848446838150423</v>
      </c>
      <c r="M78" s="253">
        <v>39.92128403566371</v>
      </c>
      <c r="N78" s="253">
        <v>39.449040261222933</v>
      </c>
      <c r="O78" s="253">
        <v>39.703300732290224</v>
      </c>
      <c r="P78" s="253">
        <v>39.449040261222933</v>
      </c>
      <c r="Q78" s="253">
        <v>0</v>
      </c>
      <c r="R78" s="253">
        <v>0</v>
      </c>
      <c r="S78" s="253">
        <v>0</v>
      </c>
      <c r="T78" s="253">
        <v>0</v>
      </c>
      <c r="U78" s="253">
        <v>0</v>
      </c>
      <c r="V78" s="253">
        <v>0</v>
      </c>
      <c r="W78" s="253">
        <v>30329.426660690133</v>
      </c>
      <c r="X78" s="253">
        <v>27994.897782837361</v>
      </c>
      <c r="Y78" s="253">
        <v>28330.02421700428</v>
      </c>
      <c r="Z78" s="253">
        <v>29179.924943514408</v>
      </c>
      <c r="AA78" s="253">
        <v>26476.658146732971</v>
      </c>
      <c r="AB78" s="253"/>
      <c r="AC78" s="253"/>
      <c r="AD78" s="253"/>
      <c r="AE78" s="253"/>
      <c r="AF78" s="253"/>
      <c r="AG78" s="253"/>
      <c r="AH78" s="253"/>
      <c r="AI78" s="253"/>
      <c r="AJ78" s="253"/>
      <c r="AK78" s="253"/>
      <c r="AL78" s="253"/>
      <c r="AM78" s="253"/>
      <c r="AN78" s="253"/>
      <c r="AO78" s="253"/>
      <c r="AP78" s="253"/>
      <c r="AQ78" s="253"/>
      <c r="AS78" s="90" t="s">
        <v>800</v>
      </c>
      <c r="AT78" s="90" t="s">
        <v>155</v>
      </c>
      <c r="AU78" s="90" t="s">
        <v>714</v>
      </c>
      <c r="AV78" s="90">
        <v>2022</v>
      </c>
      <c r="AW78" s="90">
        <v>0.93457943925233644</v>
      </c>
      <c r="AX78" s="90">
        <v>0</v>
      </c>
      <c r="AY78" s="90">
        <v>0</v>
      </c>
      <c r="AZ78" s="90">
        <v>0</v>
      </c>
      <c r="BA78" s="90">
        <v>0</v>
      </c>
      <c r="BB78" s="90">
        <v>0</v>
      </c>
      <c r="BC78" s="90">
        <v>0</v>
      </c>
      <c r="BD78" s="90">
        <v>0</v>
      </c>
      <c r="BE78" s="90">
        <v>0</v>
      </c>
      <c r="BF78" s="90">
        <v>2.0492745118238127</v>
      </c>
      <c r="BG78" s="90">
        <v>103.82007080212414</v>
      </c>
      <c r="BH78" s="90">
        <v>0</v>
      </c>
      <c r="BI78" s="90">
        <v>103.82007080212414</v>
      </c>
      <c r="BJ78" s="90">
        <v>0</v>
      </c>
      <c r="BK78" s="90">
        <v>0</v>
      </c>
      <c r="BL78" s="90">
        <v>0</v>
      </c>
      <c r="BM78" s="90">
        <v>0</v>
      </c>
      <c r="BN78" s="90">
        <v>0</v>
      </c>
      <c r="BO78" s="90">
        <v>0</v>
      </c>
      <c r="BP78" s="90">
        <v>97.028103553387041</v>
      </c>
      <c r="BQ78" s="90">
        <v>0</v>
      </c>
      <c r="BR78" s="90">
        <v>2.0492745118238127</v>
      </c>
      <c r="BS78" s="90">
        <v>1.9152098241344044</v>
      </c>
      <c r="BT78" s="90">
        <v>103.82007080212414</v>
      </c>
      <c r="BU78" s="90">
        <v>97.028103553387041</v>
      </c>
      <c r="BV78" s="90">
        <v>0</v>
      </c>
      <c r="BW78" s="90">
        <v>0</v>
      </c>
      <c r="BX78" s="90">
        <v>103.82007080212414</v>
      </c>
      <c r="BY78" s="90">
        <v>97.028103553387041</v>
      </c>
      <c r="GV78" s="254"/>
      <c r="GW78" s="254"/>
    </row>
    <row r="79" spans="2:205" x14ac:dyDescent="0.25">
      <c r="B79" s="90" t="s">
        <v>806</v>
      </c>
      <c r="C79" s="252" t="s">
        <v>425</v>
      </c>
      <c r="D79" s="252">
        <v>0.10966939576172896</v>
      </c>
      <c r="E79" s="252">
        <v>0.10966939576172896</v>
      </c>
      <c r="F79" s="252">
        <v>0.10249476239413921</v>
      </c>
      <c r="G79" s="252">
        <v>9.9282287976809894E-2</v>
      </c>
      <c r="H79" s="252">
        <v>0.13641985757852615</v>
      </c>
      <c r="I79" s="253">
        <v>0.10249476239413921</v>
      </c>
      <c r="J79" s="253">
        <v>0</v>
      </c>
      <c r="K79" s="253">
        <v>0.10249476239413921</v>
      </c>
      <c r="L79" s="137">
        <v>7.3443304344881681E-3</v>
      </c>
      <c r="M79" s="253">
        <v>7.9567831614388955E-3</v>
      </c>
      <c r="N79" s="253">
        <v>7.8626594025636085E-3</v>
      </c>
      <c r="O79" s="253">
        <v>7.9119971133681227E-3</v>
      </c>
      <c r="P79" s="253">
        <v>7.8626594025636085E-3</v>
      </c>
      <c r="Q79" s="253">
        <v>0</v>
      </c>
      <c r="R79" s="253">
        <v>0</v>
      </c>
      <c r="S79" s="253">
        <v>0</v>
      </c>
      <c r="T79" s="253">
        <v>0</v>
      </c>
      <c r="U79" s="253">
        <v>0</v>
      </c>
      <c r="V79" s="253">
        <v>0</v>
      </c>
      <c r="W79" s="253">
        <v>14932524.719576007</v>
      </c>
      <c r="X79" s="253">
        <v>13783132.39617007</v>
      </c>
      <c r="Y79" s="253">
        <v>13948130.03421863</v>
      </c>
      <c r="Z79" s="253">
        <v>14366573.93524519</v>
      </c>
      <c r="AA79" s="253">
        <v>13035635.545998719</v>
      </c>
      <c r="AB79" s="253"/>
      <c r="AC79" s="253"/>
      <c r="AD79" s="253"/>
      <c r="AE79" s="253"/>
      <c r="AF79" s="253"/>
      <c r="AG79" s="253"/>
      <c r="AH79" s="253"/>
      <c r="AI79" s="253"/>
      <c r="AJ79" s="253"/>
      <c r="AK79" s="253"/>
      <c r="AL79" s="253"/>
      <c r="AM79" s="253"/>
      <c r="AN79" s="253"/>
      <c r="AO79" s="253"/>
      <c r="AP79" s="253"/>
      <c r="AQ79" s="253"/>
      <c r="AS79" s="90" t="s">
        <v>800</v>
      </c>
      <c r="AT79" s="90" t="s">
        <v>155</v>
      </c>
      <c r="AU79" s="90" t="s">
        <v>714</v>
      </c>
      <c r="AV79" s="90">
        <v>2023</v>
      </c>
      <c r="AW79" s="90">
        <v>0.87343872827321156</v>
      </c>
      <c r="AX79" s="90">
        <v>0</v>
      </c>
      <c r="AY79" s="90">
        <v>0</v>
      </c>
      <c r="AZ79" s="90">
        <v>0</v>
      </c>
      <c r="BA79" s="90">
        <v>0</v>
      </c>
      <c r="BB79" s="90">
        <v>0</v>
      </c>
      <c r="BC79" s="90">
        <v>0</v>
      </c>
      <c r="BD79" s="90">
        <v>0</v>
      </c>
      <c r="BE79" s="90">
        <v>0</v>
      </c>
      <c r="BF79" s="90">
        <v>0</v>
      </c>
      <c r="BG79" s="90">
        <v>0</v>
      </c>
      <c r="BH79" s="90">
        <v>0</v>
      </c>
      <c r="BI79" s="90">
        <v>0</v>
      </c>
      <c r="BJ79" s="90">
        <v>1.0769306546644715</v>
      </c>
      <c r="BK79" s="90">
        <v>56.558453191412887</v>
      </c>
      <c r="BL79" s="90">
        <v>0</v>
      </c>
      <c r="BM79" s="90">
        <v>56.558453191412887</v>
      </c>
      <c r="BN79" s="90">
        <v>0</v>
      </c>
      <c r="BO79" s="90">
        <v>0</v>
      </c>
      <c r="BP79" s="90">
        <v>0</v>
      </c>
      <c r="BQ79" s="90">
        <v>49.400343428607634</v>
      </c>
      <c r="BR79" s="90">
        <v>0</v>
      </c>
      <c r="BS79" s="90">
        <v>0</v>
      </c>
      <c r="BT79" s="90">
        <v>0</v>
      </c>
      <c r="BU79" s="90">
        <v>0</v>
      </c>
      <c r="BV79" s="90">
        <v>0</v>
      </c>
      <c r="BW79" s="90">
        <v>0</v>
      </c>
      <c r="BX79" s="90">
        <v>0</v>
      </c>
      <c r="BY79" s="90">
        <v>0</v>
      </c>
      <c r="GV79" s="254"/>
      <c r="GW79" s="254"/>
    </row>
    <row r="80" spans="2:205" x14ac:dyDescent="0.25">
      <c r="B80" s="90" t="s">
        <v>806</v>
      </c>
      <c r="C80" s="252" t="s">
        <v>427</v>
      </c>
      <c r="D80" s="252">
        <v>2.7417348940420534E-2</v>
      </c>
      <c r="E80" s="252">
        <v>2.7417348940420534E-2</v>
      </c>
      <c r="F80" s="252">
        <v>2.5623690598523863E-2</v>
      </c>
      <c r="G80" s="252">
        <v>2.4820571994191857E-2</v>
      </c>
      <c r="H80" s="252">
        <v>3.4104964394631475E-2</v>
      </c>
      <c r="I80" s="253">
        <v>2.5623690598523863E-2</v>
      </c>
      <c r="J80" s="253">
        <v>0</v>
      </c>
      <c r="K80" s="253">
        <v>2.5623690598523863E-2</v>
      </c>
      <c r="L80" s="137">
        <v>1.5932215775938073E-3</v>
      </c>
      <c r="M80" s="253">
        <v>1.7260822799461887E-3</v>
      </c>
      <c r="N80" s="253">
        <v>1.7056638081818804E-3</v>
      </c>
      <c r="O80" s="253">
        <v>1.7163667451131634E-3</v>
      </c>
      <c r="P80" s="253">
        <v>1.7056638081818804E-3</v>
      </c>
      <c r="Q80" s="253">
        <v>0</v>
      </c>
      <c r="R80" s="253">
        <v>0</v>
      </c>
      <c r="S80" s="253">
        <v>0</v>
      </c>
      <c r="T80" s="253">
        <v>0</v>
      </c>
      <c r="U80" s="253">
        <v>0</v>
      </c>
      <c r="V80" s="253">
        <v>0</v>
      </c>
      <c r="W80" s="253">
        <v>17208748.190460801</v>
      </c>
      <c r="X80" s="253">
        <v>15884149.474772014</v>
      </c>
      <c r="Y80" s="253">
        <v>16074298.351704801</v>
      </c>
      <c r="Z80" s="253">
        <v>16556527.302255945</v>
      </c>
      <c r="AA80" s="253">
        <v>15022708.739911029</v>
      </c>
      <c r="AB80" s="253"/>
      <c r="AC80" s="253"/>
      <c r="AD80" s="253"/>
      <c r="AE80" s="253"/>
      <c r="AF80" s="253"/>
      <c r="AG80" s="253"/>
      <c r="AH80" s="253"/>
      <c r="AI80" s="253"/>
      <c r="AJ80" s="253"/>
      <c r="AK80" s="253"/>
      <c r="AL80" s="253"/>
      <c r="AM80" s="253"/>
      <c r="AN80" s="253"/>
      <c r="AO80" s="253"/>
      <c r="AP80" s="253"/>
      <c r="AQ80" s="253"/>
      <c r="AS80" s="90" t="s">
        <v>800</v>
      </c>
      <c r="AT80" s="90" t="s">
        <v>155</v>
      </c>
      <c r="AU80" s="90" t="s">
        <v>715</v>
      </c>
      <c r="AV80" s="90">
        <v>2020</v>
      </c>
      <c r="AW80" s="90">
        <v>1</v>
      </c>
      <c r="AX80" s="90">
        <v>1.4572993644819334</v>
      </c>
      <c r="AY80" s="90">
        <v>81.914559420147626</v>
      </c>
      <c r="AZ80" s="90">
        <v>0</v>
      </c>
      <c r="BA80" s="90">
        <v>81.914559420147626</v>
      </c>
      <c r="BB80" s="90">
        <v>0</v>
      </c>
      <c r="BC80" s="90">
        <v>0</v>
      </c>
      <c r="BD80" s="90">
        <v>0</v>
      </c>
      <c r="BE80" s="90">
        <v>0</v>
      </c>
      <c r="BF80" s="90">
        <v>0</v>
      </c>
      <c r="BG80" s="90">
        <v>0</v>
      </c>
      <c r="BH80" s="90">
        <v>0</v>
      </c>
      <c r="BI80" s="90">
        <v>0</v>
      </c>
      <c r="BJ80" s="90">
        <v>0</v>
      </c>
      <c r="BK80" s="90">
        <v>0</v>
      </c>
      <c r="BL80" s="90">
        <v>0</v>
      </c>
      <c r="BM80" s="90">
        <v>0</v>
      </c>
      <c r="BN80" s="90">
        <v>81.914559420147626</v>
      </c>
      <c r="BO80" s="90">
        <v>0</v>
      </c>
      <c r="BP80" s="90">
        <v>0</v>
      </c>
      <c r="BQ80" s="90">
        <v>0</v>
      </c>
      <c r="BR80" s="90">
        <v>0</v>
      </c>
      <c r="BS80" s="90">
        <v>0</v>
      </c>
      <c r="BT80" s="90">
        <v>0</v>
      </c>
      <c r="BU80" s="90">
        <v>0</v>
      </c>
      <c r="BV80" s="90">
        <v>0</v>
      </c>
      <c r="BW80" s="90">
        <v>0</v>
      </c>
      <c r="BX80" s="90">
        <v>0</v>
      </c>
      <c r="BY80" s="90">
        <v>0</v>
      </c>
      <c r="GV80" s="254"/>
      <c r="GW80" s="254"/>
    </row>
    <row r="81" spans="2:205" x14ac:dyDescent="0.25">
      <c r="B81" s="90" t="s">
        <v>806</v>
      </c>
      <c r="C81" s="252" t="s">
        <v>426</v>
      </c>
      <c r="D81" s="252">
        <v>0.19192144258295621</v>
      </c>
      <c r="E81" s="252">
        <v>0.19192144258295621</v>
      </c>
      <c r="F81" s="252">
        <v>0.17936583418967869</v>
      </c>
      <c r="G81" s="252">
        <v>0.17374400395935438</v>
      </c>
      <c r="H81" s="252">
        <v>0.23873475076242093</v>
      </c>
      <c r="I81" s="253">
        <v>0.17936583418967869</v>
      </c>
      <c r="J81" s="253">
        <v>0</v>
      </c>
      <c r="K81" s="253">
        <v>0.17936583418967869</v>
      </c>
      <c r="L81" s="137">
        <v>1.5463813321558597E-2</v>
      </c>
      <c r="M81" s="253">
        <v>1.6753359689648393E-2</v>
      </c>
      <c r="N81" s="253">
        <v>1.6555177942604995E-2</v>
      </c>
      <c r="O81" s="253">
        <v>1.6659060679962687E-2</v>
      </c>
      <c r="P81" s="253">
        <v>1.6555177942604995E-2</v>
      </c>
      <c r="Q81" s="253">
        <v>0</v>
      </c>
      <c r="R81" s="253">
        <v>0</v>
      </c>
      <c r="S81" s="253">
        <v>0</v>
      </c>
      <c r="T81" s="253">
        <v>0</v>
      </c>
      <c r="U81" s="253">
        <v>0</v>
      </c>
      <c r="V81" s="253">
        <v>0</v>
      </c>
      <c r="W81" s="253">
        <v>12411003.585732142</v>
      </c>
      <c r="X81" s="253">
        <v>11455698.805388933</v>
      </c>
      <c r="Y81" s="253">
        <v>11592834.776426265</v>
      </c>
      <c r="Z81" s="253">
        <v>11940619.819719054</v>
      </c>
      <c r="AA81" s="253">
        <v>10834425.024697443</v>
      </c>
      <c r="AB81" s="253"/>
      <c r="AC81" s="253"/>
      <c r="AD81" s="253"/>
      <c r="AE81" s="253"/>
      <c r="AF81" s="253"/>
      <c r="AG81" s="253"/>
      <c r="AH81" s="253"/>
      <c r="AI81" s="253"/>
      <c r="AJ81" s="253"/>
      <c r="AK81" s="253"/>
      <c r="AL81" s="253"/>
      <c r="AM81" s="253"/>
      <c r="AN81" s="253"/>
      <c r="AO81" s="253"/>
      <c r="AP81" s="253"/>
      <c r="AQ81" s="253"/>
      <c r="AS81" s="90" t="s">
        <v>800</v>
      </c>
      <c r="AT81" s="90" t="s">
        <v>155</v>
      </c>
      <c r="AU81" s="90" t="s">
        <v>715</v>
      </c>
      <c r="AV81" s="90">
        <v>2021</v>
      </c>
      <c r="AW81" s="90">
        <v>1</v>
      </c>
      <c r="AX81" s="90">
        <v>0</v>
      </c>
      <c r="AY81" s="90">
        <v>0</v>
      </c>
      <c r="AZ81" s="90">
        <v>0</v>
      </c>
      <c r="BA81" s="90">
        <v>0</v>
      </c>
      <c r="BB81" s="90">
        <v>1.4572993644819334</v>
      </c>
      <c r="BC81" s="90">
        <v>81.914559420147626</v>
      </c>
      <c r="BD81" s="90">
        <v>0</v>
      </c>
      <c r="BE81" s="90">
        <v>81.914559420147626</v>
      </c>
      <c r="BF81" s="90">
        <v>0</v>
      </c>
      <c r="BG81" s="90">
        <v>0</v>
      </c>
      <c r="BH81" s="90">
        <v>0</v>
      </c>
      <c r="BI81" s="90">
        <v>0</v>
      </c>
      <c r="BJ81" s="90">
        <v>0</v>
      </c>
      <c r="BK81" s="90">
        <v>0</v>
      </c>
      <c r="BL81" s="90">
        <v>0</v>
      </c>
      <c r="BM81" s="90">
        <v>0</v>
      </c>
      <c r="BN81" s="90">
        <v>0</v>
      </c>
      <c r="BO81" s="90">
        <v>81.914559420147626</v>
      </c>
      <c r="BP81" s="90">
        <v>0</v>
      </c>
      <c r="BQ81" s="90">
        <v>0</v>
      </c>
      <c r="BR81" s="90">
        <v>0</v>
      </c>
      <c r="BS81" s="90">
        <v>0</v>
      </c>
      <c r="BT81" s="90">
        <v>0</v>
      </c>
      <c r="BU81" s="90">
        <v>0</v>
      </c>
      <c r="BV81" s="90">
        <v>0</v>
      </c>
      <c r="BW81" s="90">
        <v>0</v>
      </c>
      <c r="BX81" s="90">
        <v>0</v>
      </c>
      <c r="BY81" s="90">
        <v>0</v>
      </c>
      <c r="GV81" s="254"/>
      <c r="GW81" s="254"/>
    </row>
    <row r="82" spans="2:205" x14ac:dyDescent="0.25">
      <c r="B82" s="90" t="s">
        <v>812</v>
      </c>
      <c r="C82" s="252" t="s">
        <v>698</v>
      </c>
      <c r="D82" s="252">
        <v>2.0112563549013678</v>
      </c>
      <c r="E82" s="252">
        <v>2.0112563549013678</v>
      </c>
      <c r="F82" s="252">
        <v>1.6687033572458132</v>
      </c>
      <c r="G82" s="252">
        <v>1.6166754747881908</v>
      </c>
      <c r="H82" s="252">
        <v>1.9158064275777156E-3</v>
      </c>
      <c r="I82" s="253">
        <v>1.6687033572458132</v>
      </c>
      <c r="J82" s="253">
        <v>0</v>
      </c>
      <c r="K82" s="253">
        <v>1.6687033572458132</v>
      </c>
      <c r="L82" s="137">
        <v>293.995897072947</v>
      </c>
      <c r="M82" s="253">
        <v>216.71517825606833</v>
      </c>
      <c r="N82" s="253">
        <v>206.13013835903888</v>
      </c>
      <c r="O82" s="253">
        <v>207.69198015725499</v>
      </c>
      <c r="P82" s="253">
        <v>206.13013835903888</v>
      </c>
      <c r="Q82" s="253">
        <v>0</v>
      </c>
      <c r="R82" s="253">
        <v>0</v>
      </c>
      <c r="S82" s="253">
        <v>0</v>
      </c>
      <c r="T82" s="253">
        <v>0</v>
      </c>
      <c r="U82" s="253">
        <v>0</v>
      </c>
      <c r="V82" s="253">
        <v>0</v>
      </c>
      <c r="W82" s="253">
        <v>6841.1034811221525</v>
      </c>
      <c r="X82" s="253">
        <v>9280.6437051902703</v>
      </c>
      <c r="Y82" s="253">
        <v>8662.0646862566118</v>
      </c>
      <c r="Z82" s="253">
        <v>8911.9076705973803</v>
      </c>
      <c r="AA82" s="253">
        <v>8095.3875572491697</v>
      </c>
      <c r="AB82" s="253"/>
      <c r="AC82" s="253"/>
      <c r="AD82" s="253"/>
      <c r="AE82" s="253"/>
      <c r="AF82" s="253"/>
      <c r="AG82" s="253"/>
      <c r="AH82" s="253"/>
      <c r="AI82" s="253"/>
      <c r="AJ82" s="253"/>
      <c r="AK82" s="253"/>
      <c r="AL82" s="253"/>
      <c r="AM82" s="253"/>
      <c r="AN82" s="253"/>
      <c r="AO82" s="253"/>
      <c r="AP82" s="253"/>
      <c r="AQ82" s="253"/>
      <c r="AS82" s="90" t="s">
        <v>800</v>
      </c>
      <c r="AT82" s="90" t="s">
        <v>155</v>
      </c>
      <c r="AU82" s="90" t="s">
        <v>715</v>
      </c>
      <c r="AV82" s="90">
        <v>2022</v>
      </c>
      <c r="AW82" s="90">
        <v>0.93457943925233644</v>
      </c>
      <c r="AX82" s="90">
        <v>0</v>
      </c>
      <c r="AY82" s="90">
        <v>0</v>
      </c>
      <c r="AZ82" s="90">
        <v>0</v>
      </c>
      <c r="BA82" s="90">
        <v>0</v>
      </c>
      <c r="BB82" s="90">
        <v>0</v>
      </c>
      <c r="BC82" s="90">
        <v>0</v>
      </c>
      <c r="BD82" s="90">
        <v>0</v>
      </c>
      <c r="BE82" s="90">
        <v>0</v>
      </c>
      <c r="BF82" s="90">
        <v>1.386035889715713</v>
      </c>
      <c r="BG82" s="90">
        <v>76.240870705423063</v>
      </c>
      <c r="BH82" s="90">
        <v>0</v>
      </c>
      <c r="BI82" s="90">
        <v>76.240870705423063</v>
      </c>
      <c r="BJ82" s="90">
        <v>0</v>
      </c>
      <c r="BK82" s="90">
        <v>0</v>
      </c>
      <c r="BL82" s="90">
        <v>0</v>
      </c>
      <c r="BM82" s="90">
        <v>0</v>
      </c>
      <c r="BN82" s="90">
        <v>0</v>
      </c>
      <c r="BO82" s="90">
        <v>0</v>
      </c>
      <c r="BP82" s="90">
        <v>71.253150191984176</v>
      </c>
      <c r="BQ82" s="90">
        <v>0</v>
      </c>
      <c r="BR82" s="90">
        <v>1.386035889715713</v>
      </c>
      <c r="BS82" s="90">
        <v>1.2953606445941244</v>
      </c>
      <c r="BT82" s="90">
        <v>76.240870705423063</v>
      </c>
      <c r="BU82" s="90">
        <v>71.253150191984176</v>
      </c>
      <c r="BV82" s="90">
        <v>0</v>
      </c>
      <c r="BW82" s="90">
        <v>0</v>
      </c>
      <c r="BX82" s="90">
        <v>76.240870705423063</v>
      </c>
      <c r="BY82" s="90">
        <v>71.253150191984176</v>
      </c>
      <c r="GV82" s="254"/>
      <c r="GW82" s="254"/>
    </row>
    <row r="83" spans="2:205" x14ac:dyDescent="0.25">
      <c r="B83" s="90" t="s">
        <v>812</v>
      </c>
      <c r="C83" s="252" t="s">
        <v>699</v>
      </c>
      <c r="D83" s="252">
        <v>4.8180600902910458</v>
      </c>
      <c r="E83" s="252">
        <v>4.8180600902910458</v>
      </c>
      <c r="F83" s="252">
        <v>4.2620383368021626</v>
      </c>
      <c r="G83" s="252">
        <v>4.1291648205566815</v>
      </c>
      <c r="H83" s="252">
        <v>4.1388682640024115E-3</v>
      </c>
      <c r="I83" s="253">
        <v>4.2620383368021626</v>
      </c>
      <c r="J83" s="253">
        <v>0</v>
      </c>
      <c r="K83" s="253">
        <v>4.2620383368021626</v>
      </c>
      <c r="L83" s="137">
        <v>379.26949078628957</v>
      </c>
      <c r="M83" s="253">
        <v>279.57347745722086</v>
      </c>
      <c r="N83" s="253">
        <v>243.69674555848704</v>
      </c>
      <c r="O83" s="253">
        <v>245.54388220936295</v>
      </c>
      <c r="P83" s="253">
        <v>243.69674555848704</v>
      </c>
      <c r="Q83" s="253">
        <v>0</v>
      </c>
      <c r="R83" s="253">
        <v>0</v>
      </c>
      <c r="S83" s="253">
        <v>0</v>
      </c>
      <c r="T83" s="253">
        <v>0</v>
      </c>
      <c r="U83" s="253">
        <v>0</v>
      </c>
      <c r="V83" s="253">
        <v>0</v>
      </c>
      <c r="W83" s="253">
        <v>12703.52666728451</v>
      </c>
      <c r="X83" s="253">
        <v>17233.609332731801</v>
      </c>
      <c r="Y83" s="253">
        <v>18713.34395511583</v>
      </c>
      <c r="Z83" s="253">
        <v>19253.099529575979</v>
      </c>
      <c r="AA83" s="253">
        <v>17489.106500108253</v>
      </c>
      <c r="AB83" s="253"/>
      <c r="AC83" s="253"/>
      <c r="AD83" s="253"/>
      <c r="AE83" s="253"/>
      <c r="AF83" s="253"/>
      <c r="AG83" s="253"/>
      <c r="AH83" s="253"/>
      <c r="AI83" s="253"/>
      <c r="AJ83" s="253"/>
      <c r="AK83" s="253"/>
      <c r="AL83" s="253"/>
      <c r="AM83" s="253"/>
      <c r="AN83" s="253"/>
      <c r="AO83" s="253"/>
      <c r="AP83" s="253"/>
      <c r="AQ83" s="253"/>
      <c r="AS83" s="90" t="s">
        <v>800</v>
      </c>
      <c r="AT83" s="90" t="s">
        <v>155</v>
      </c>
      <c r="AU83" s="90" t="s">
        <v>715</v>
      </c>
      <c r="AV83" s="90">
        <v>2023</v>
      </c>
      <c r="AW83" s="90">
        <v>0.87343872827321156</v>
      </c>
      <c r="AX83" s="90">
        <v>0</v>
      </c>
      <c r="AY83" s="90">
        <v>0</v>
      </c>
      <c r="AZ83" s="90">
        <v>0</v>
      </c>
      <c r="BA83" s="90">
        <v>0</v>
      </c>
      <c r="BB83" s="90">
        <v>0</v>
      </c>
      <c r="BC83" s="90">
        <v>0</v>
      </c>
      <c r="BD83" s="90">
        <v>0</v>
      </c>
      <c r="BE83" s="90">
        <v>0</v>
      </c>
      <c r="BF83" s="90">
        <v>0</v>
      </c>
      <c r="BG83" s="90">
        <v>0</v>
      </c>
      <c r="BH83" s="90">
        <v>0</v>
      </c>
      <c r="BI83" s="90">
        <v>0</v>
      </c>
      <c r="BJ83" s="90">
        <v>0.72838681664544547</v>
      </c>
      <c r="BK83" s="90">
        <v>41.534034057347654</v>
      </c>
      <c r="BL83" s="90">
        <v>0</v>
      </c>
      <c r="BM83" s="90">
        <v>41.534034057347654</v>
      </c>
      <c r="BN83" s="90">
        <v>0</v>
      </c>
      <c r="BO83" s="90">
        <v>0</v>
      </c>
      <c r="BP83" s="90">
        <v>0</v>
      </c>
      <c r="BQ83" s="90">
        <v>36.277433887105992</v>
      </c>
      <c r="BR83" s="90">
        <v>0</v>
      </c>
      <c r="BS83" s="90">
        <v>0</v>
      </c>
      <c r="BT83" s="90">
        <v>0</v>
      </c>
      <c r="BU83" s="90">
        <v>0</v>
      </c>
      <c r="BV83" s="90">
        <v>0</v>
      </c>
      <c r="BW83" s="90">
        <v>0</v>
      </c>
      <c r="BX83" s="90">
        <v>0</v>
      </c>
      <c r="BY83" s="90">
        <v>0</v>
      </c>
      <c r="GV83" s="254"/>
      <c r="GW83" s="254"/>
    </row>
    <row r="84" spans="2:205" x14ac:dyDescent="0.25">
      <c r="B84" s="90" t="s">
        <v>812</v>
      </c>
      <c r="C84" s="252" t="s">
        <v>700</v>
      </c>
      <c r="D84" s="252">
        <v>13.306676383893643</v>
      </c>
      <c r="E84" s="252">
        <v>13.306676383893643</v>
      </c>
      <c r="F84" s="252">
        <v>12.241837566670618</v>
      </c>
      <c r="G84" s="252">
        <v>11.860198664469809</v>
      </c>
      <c r="H84" s="252">
        <v>1.1870498653728457E-2</v>
      </c>
      <c r="I84" s="253">
        <v>12.241837566670618</v>
      </c>
      <c r="J84" s="253">
        <v>0</v>
      </c>
      <c r="K84" s="253">
        <v>12.241837566670618</v>
      </c>
      <c r="L84" s="137">
        <v>342.69592814429325</v>
      </c>
      <c r="M84" s="253">
        <v>252.61376058248823</v>
      </c>
      <c r="N84" s="253">
        <v>244.05720349266497</v>
      </c>
      <c r="O84" s="253">
        <v>245.90734652030096</v>
      </c>
      <c r="P84" s="253">
        <v>244.05720349266497</v>
      </c>
      <c r="Q84" s="253">
        <v>0</v>
      </c>
      <c r="R84" s="253">
        <v>0</v>
      </c>
      <c r="S84" s="253">
        <v>0</v>
      </c>
      <c r="T84" s="253">
        <v>0</v>
      </c>
      <c r="U84" s="253">
        <v>0</v>
      </c>
      <c r="V84" s="253">
        <v>0</v>
      </c>
      <c r="W84" s="253">
        <v>38829.397407636614</v>
      </c>
      <c r="X84" s="253">
        <v>52675.97597696384</v>
      </c>
      <c r="Y84" s="253">
        <v>53670.885386225607</v>
      </c>
      <c r="Z84" s="253">
        <v>55218.933647557729</v>
      </c>
      <c r="AA84" s="253">
        <v>50159.705968435148</v>
      </c>
      <c r="AB84" s="253"/>
      <c r="AC84" s="253"/>
      <c r="AD84" s="253"/>
      <c r="AE84" s="253"/>
      <c r="AF84" s="253"/>
      <c r="AG84" s="253"/>
      <c r="AH84" s="253"/>
      <c r="AI84" s="253"/>
      <c r="AJ84" s="253"/>
      <c r="AK84" s="253"/>
      <c r="AL84" s="253"/>
      <c r="AM84" s="253"/>
      <c r="AN84" s="253"/>
      <c r="AO84" s="253"/>
      <c r="AP84" s="253"/>
      <c r="AQ84" s="253"/>
      <c r="AS84" s="90" t="s">
        <v>800</v>
      </c>
      <c r="AT84" s="90" t="s">
        <v>155</v>
      </c>
      <c r="AU84" s="90" t="s">
        <v>716</v>
      </c>
      <c r="AV84" s="90">
        <v>2020</v>
      </c>
      <c r="AW84" s="90">
        <v>1</v>
      </c>
      <c r="AX84" s="90">
        <v>2.0118698832445077</v>
      </c>
      <c r="AY84" s="90">
        <v>100.8839919184373</v>
      </c>
      <c r="AZ84" s="90">
        <v>0</v>
      </c>
      <c r="BA84" s="90">
        <v>100.8839919184373</v>
      </c>
      <c r="BB84" s="90">
        <v>0</v>
      </c>
      <c r="BC84" s="90">
        <v>0</v>
      </c>
      <c r="BD84" s="90">
        <v>0</v>
      </c>
      <c r="BE84" s="90">
        <v>0</v>
      </c>
      <c r="BF84" s="90">
        <v>0</v>
      </c>
      <c r="BG84" s="90">
        <v>0</v>
      </c>
      <c r="BH84" s="90">
        <v>0</v>
      </c>
      <c r="BI84" s="90">
        <v>0</v>
      </c>
      <c r="BJ84" s="90">
        <v>0</v>
      </c>
      <c r="BK84" s="90">
        <v>0</v>
      </c>
      <c r="BL84" s="90">
        <v>0</v>
      </c>
      <c r="BM84" s="90">
        <v>0</v>
      </c>
      <c r="BN84" s="90">
        <v>100.8839919184373</v>
      </c>
      <c r="BO84" s="90">
        <v>0</v>
      </c>
      <c r="BP84" s="90">
        <v>0</v>
      </c>
      <c r="BQ84" s="90">
        <v>0</v>
      </c>
      <c r="BR84" s="90">
        <v>0</v>
      </c>
      <c r="BS84" s="90">
        <v>0</v>
      </c>
      <c r="BT84" s="90">
        <v>0</v>
      </c>
      <c r="BU84" s="90">
        <v>0</v>
      </c>
      <c r="BV84" s="90">
        <v>0</v>
      </c>
      <c r="BW84" s="90">
        <v>0</v>
      </c>
      <c r="BX84" s="90">
        <v>0</v>
      </c>
      <c r="BY84" s="90">
        <v>0</v>
      </c>
      <c r="GV84" s="254"/>
      <c r="GW84" s="254"/>
    </row>
    <row r="85" spans="2:205" x14ac:dyDescent="0.25">
      <c r="B85" s="90" t="s">
        <v>812</v>
      </c>
      <c r="C85" s="252" t="s">
        <v>701</v>
      </c>
      <c r="D85" s="252">
        <v>19.882162878119175</v>
      </c>
      <c r="E85" s="252">
        <v>19.882162878119175</v>
      </c>
      <c r="F85" s="252">
        <v>18.385631688010889</v>
      </c>
      <c r="G85" s="252">
        <v>17.812473327516695</v>
      </c>
      <c r="H85" s="252">
        <v>1.736172937420858E-2</v>
      </c>
      <c r="I85" s="253">
        <v>18.385631688010889</v>
      </c>
      <c r="J85" s="253">
        <v>0</v>
      </c>
      <c r="K85" s="253">
        <v>18.385631688010889</v>
      </c>
      <c r="L85" s="137">
        <v>372.46664472035724</v>
      </c>
      <c r="M85" s="253">
        <v>274.55884965967277</v>
      </c>
      <c r="N85" s="253">
        <v>250.61066823118875</v>
      </c>
      <c r="O85" s="253">
        <v>252.51067775033596</v>
      </c>
      <c r="P85" s="253">
        <v>250.61066823118875</v>
      </c>
      <c r="Q85" s="253">
        <v>0</v>
      </c>
      <c r="R85" s="253">
        <v>0</v>
      </c>
      <c r="S85" s="253">
        <v>0</v>
      </c>
      <c r="T85" s="253">
        <v>0</v>
      </c>
      <c r="U85" s="253">
        <v>0</v>
      </c>
      <c r="V85" s="253">
        <v>0</v>
      </c>
      <c r="W85" s="253">
        <v>53379.713754090451</v>
      </c>
      <c r="X85" s="253">
        <v>72414.940923463044</v>
      </c>
      <c r="Y85" s="253">
        <v>78498.756836734581</v>
      </c>
      <c r="Z85" s="253">
        <v>80762.924143894881</v>
      </c>
      <c r="AA85" s="253">
        <v>73363.324146480911</v>
      </c>
      <c r="AB85" s="253"/>
      <c r="AC85" s="253"/>
      <c r="AD85" s="253"/>
      <c r="AE85" s="253"/>
      <c r="AF85" s="253"/>
      <c r="AG85" s="253"/>
      <c r="AH85" s="253"/>
      <c r="AI85" s="253"/>
      <c r="AJ85" s="253"/>
      <c r="AK85" s="253"/>
      <c r="AL85" s="253"/>
      <c r="AM85" s="253"/>
      <c r="AN85" s="253"/>
      <c r="AO85" s="253"/>
      <c r="AP85" s="253"/>
      <c r="AQ85" s="253"/>
      <c r="AS85" s="90" t="s">
        <v>800</v>
      </c>
      <c r="AT85" s="90" t="s">
        <v>155</v>
      </c>
      <c r="AU85" s="90" t="s">
        <v>716</v>
      </c>
      <c r="AV85" s="90">
        <v>2021</v>
      </c>
      <c r="AW85" s="90">
        <v>1</v>
      </c>
      <c r="AX85" s="90">
        <v>0</v>
      </c>
      <c r="AY85" s="90">
        <v>0</v>
      </c>
      <c r="AZ85" s="90">
        <v>0</v>
      </c>
      <c r="BA85" s="90">
        <v>0</v>
      </c>
      <c r="BB85" s="90">
        <v>2.0118698832445077</v>
      </c>
      <c r="BC85" s="90">
        <v>100.8839919184373</v>
      </c>
      <c r="BD85" s="90">
        <v>0</v>
      </c>
      <c r="BE85" s="90">
        <v>100.8839919184373</v>
      </c>
      <c r="BF85" s="90">
        <v>0</v>
      </c>
      <c r="BG85" s="90">
        <v>0</v>
      </c>
      <c r="BH85" s="90">
        <v>0</v>
      </c>
      <c r="BI85" s="90">
        <v>0</v>
      </c>
      <c r="BJ85" s="90">
        <v>0</v>
      </c>
      <c r="BK85" s="90">
        <v>0</v>
      </c>
      <c r="BL85" s="90">
        <v>0</v>
      </c>
      <c r="BM85" s="90">
        <v>0</v>
      </c>
      <c r="BN85" s="90">
        <v>0</v>
      </c>
      <c r="BO85" s="90">
        <v>100.8839919184373</v>
      </c>
      <c r="BP85" s="90">
        <v>0</v>
      </c>
      <c r="BQ85" s="90">
        <v>0</v>
      </c>
      <c r="BR85" s="90">
        <v>0</v>
      </c>
      <c r="BS85" s="90">
        <v>0</v>
      </c>
      <c r="BT85" s="90">
        <v>0</v>
      </c>
      <c r="BU85" s="90">
        <v>0</v>
      </c>
      <c r="BV85" s="90">
        <v>0</v>
      </c>
      <c r="BW85" s="90">
        <v>0</v>
      </c>
      <c r="BX85" s="90">
        <v>0</v>
      </c>
      <c r="BY85" s="90">
        <v>0</v>
      </c>
      <c r="GV85" s="254"/>
      <c r="GW85" s="254"/>
    </row>
    <row r="86" spans="2:205" x14ac:dyDescent="0.25">
      <c r="B86" s="90" t="s">
        <v>812</v>
      </c>
      <c r="C86" s="252" t="s">
        <v>702</v>
      </c>
      <c r="D86" s="252">
        <v>22.088760338262784</v>
      </c>
      <c r="E86" s="252">
        <v>22.088760338262784</v>
      </c>
      <c r="F86" s="252">
        <v>21.27239476514746</v>
      </c>
      <c r="G86" s="252">
        <v>20.609240539170401</v>
      </c>
      <c r="H86" s="252">
        <v>1.8749889579843845E-2</v>
      </c>
      <c r="I86" s="253">
        <v>21.27239476514746</v>
      </c>
      <c r="J86" s="253">
        <v>0</v>
      </c>
      <c r="K86" s="253">
        <v>21.27239476514746</v>
      </c>
      <c r="L86" s="137">
        <v>368.2868232784021</v>
      </c>
      <c r="M86" s="253">
        <v>271.47774969232489</v>
      </c>
      <c r="N86" s="253">
        <v>268.49218577946908</v>
      </c>
      <c r="O86" s="253">
        <v>270.52772263569955</v>
      </c>
      <c r="P86" s="253">
        <v>268.49218577946908</v>
      </c>
      <c r="Q86" s="253">
        <v>0</v>
      </c>
      <c r="R86" s="253">
        <v>0</v>
      </c>
      <c r="S86" s="253">
        <v>0</v>
      </c>
      <c r="T86" s="253">
        <v>0</v>
      </c>
      <c r="U86" s="253">
        <v>0</v>
      </c>
      <c r="V86" s="253">
        <v>0</v>
      </c>
      <c r="W86" s="253">
        <v>59977.058482934226</v>
      </c>
      <c r="X86" s="253">
        <v>81364.90140829861</v>
      </c>
      <c r="Y86" s="253">
        <v>84775.139107412688</v>
      </c>
      <c r="Z86" s="253">
        <v>87220.338320263763</v>
      </c>
      <c r="AA86" s="253">
        <v>79229.101969544572</v>
      </c>
      <c r="AB86" s="253"/>
      <c r="AC86" s="253"/>
      <c r="AD86" s="253"/>
      <c r="AE86" s="253"/>
      <c r="AF86" s="253"/>
      <c r="AG86" s="253"/>
      <c r="AH86" s="253"/>
      <c r="AI86" s="253"/>
      <c r="AJ86" s="253"/>
      <c r="AK86" s="253"/>
      <c r="AL86" s="253"/>
      <c r="AM86" s="253"/>
      <c r="AN86" s="253"/>
      <c r="AO86" s="253"/>
      <c r="AP86" s="253"/>
      <c r="AQ86" s="253"/>
      <c r="AS86" s="90" t="s">
        <v>800</v>
      </c>
      <c r="AT86" s="90" t="s">
        <v>155</v>
      </c>
      <c r="AU86" s="90" t="s">
        <v>716</v>
      </c>
      <c r="AV86" s="90">
        <v>2022</v>
      </c>
      <c r="AW86" s="90">
        <v>0.93457943925233644</v>
      </c>
      <c r="AX86" s="90">
        <v>0</v>
      </c>
      <c r="AY86" s="90">
        <v>0</v>
      </c>
      <c r="AZ86" s="90">
        <v>0</v>
      </c>
      <c r="BA86" s="90">
        <v>0</v>
      </c>
      <c r="BB86" s="90">
        <v>0</v>
      </c>
      <c r="BC86" s="90">
        <v>0</v>
      </c>
      <c r="BD86" s="90">
        <v>0</v>
      </c>
      <c r="BE86" s="90">
        <v>0</v>
      </c>
      <c r="BF86" s="90">
        <v>1.9912074312571191</v>
      </c>
      <c r="BG86" s="90">
        <v>99.874989585781961</v>
      </c>
      <c r="BH86" s="90">
        <v>0</v>
      </c>
      <c r="BI86" s="90">
        <v>99.874989585781961</v>
      </c>
      <c r="BJ86" s="90">
        <v>0</v>
      </c>
      <c r="BK86" s="90">
        <v>0</v>
      </c>
      <c r="BL86" s="90">
        <v>0</v>
      </c>
      <c r="BM86" s="90">
        <v>0</v>
      </c>
      <c r="BN86" s="90">
        <v>0</v>
      </c>
      <c r="BO86" s="90">
        <v>0</v>
      </c>
      <c r="BP86" s="90">
        <v>93.34111176241305</v>
      </c>
      <c r="BQ86" s="90">
        <v>0</v>
      </c>
      <c r="BR86" s="90">
        <v>1.9912074312571191</v>
      </c>
      <c r="BS86" s="90">
        <v>1.8609415245393637</v>
      </c>
      <c r="BT86" s="90">
        <v>99.874989585781961</v>
      </c>
      <c r="BU86" s="90">
        <v>93.34111176241305</v>
      </c>
      <c r="BV86" s="90">
        <v>0</v>
      </c>
      <c r="BW86" s="90">
        <v>0</v>
      </c>
      <c r="BX86" s="90">
        <v>99.874989585781961</v>
      </c>
      <c r="BY86" s="90">
        <v>93.34111176241305</v>
      </c>
      <c r="GV86" s="254"/>
      <c r="GW86" s="254"/>
    </row>
    <row r="87" spans="2:205" x14ac:dyDescent="0.25">
      <c r="B87" s="90" t="s">
        <v>812</v>
      </c>
      <c r="C87" s="252" t="s">
        <v>703</v>
      </c>
      <c r="D87" s="252">
        <v>0.78217498993951629</v>
      </c>
      <c r="E87" s="252">
        <v>0.78217498993951629</v>
      </c>
      <c r="F87" s="252">
        <v>0.77808232829758384</v>
      </c>
      <c r="G87" s="252">
        <v>0.75382429334390266</v>
      </c>
      <c r="H87" s="252">
        <v>2.2684927906843877E-3</v>
      </c>
      <c r="I87" s="253">
        <v>0.77808232829758384</v>
      </c>
      <c r="J87" s="253">
        <v>0</v>
      </c>
      <c r="K87" s="253">
        <v>0.77808232829758384</v>
      </c>
      <c r="L87" s="137">
        <v>117.22332720973731</v>
      </c>
      <c r="M87" s="253">
        <v>86.409621715653785</v>
      </c>
      <c r="N87" s="253">
        <v>81.171230466975899</v>
      </c>
      <c r="O87" s="253">
        <v>81.786425710515019</v>
      </c>
      <c r="P87" s="253">
        <v>81.171230466975899</v>
      </c>
      <c r="Q87" s="253">
        <v>0</v>
      </c>
      <c r="R87" s="253">
        <v>0</v>
      </c>
      <c r="S87" s="253">
        <v>0</v>
      </c>
      <c r="T87" s="253">
        <v>0</v>
      </c>
      <c r="U87" s="253">
        <v>0</v>
      </c>
      <c r="V87" s="253">
        <v>0</v>
      </c>
      <c r="W87" s="253">
        <v>6672.519954497111</v>
      </c>
      <c r="X87" s="253">
        <v>9051.9432258759571</v>
      </c>
      <c r="Y87" s="253">
        <v>10256.689303448869</v>
      </c>
      <c r="Z87" s="253">
        <v>10552.526607584396</v>
      </c>
      <c r="AA87" s="253">
        <v>9585.6909378026812</v>
      </c>
      <c r="AB87" s="253"/>
      <c r="AC87" s="253"/>
      <c r="AD87" s="253"/>
      <c r="AE87" s="253"/>
      <c r="AF87" s="253"/>
      <c r="AG87" s="253"/>
      <c r="AH87" s="253"/>
      <c r="AI87" s="253"/>
      <c r="AJ87" s="253"/>
      <c r="AK87" s="253"/>
      <c r="AL87" s="253"/>
      <c r="AM87" s="253"/>
      <c r="AN87" s="253"/>
      <c r="AO87" s="253"/>
      <c r="AP87" s="253"/>
      <c r="AQ87" s="253"/>
      <c r="AS87" s="90" t="s">
        <v>800</v>
      </c>
      <c r="AT87" s="90" t="s">
        <v>155</v>
      </c>
      <c r="AU87" s="90" t="s">
        <v>716</v>
      </c>
      <c r="AV87" s="90">
        <v>2023</v>
      </c>
      <c r="AW87" s="90">
        <v>0.87343872827321156</v>
      </c>
      <c r="AX87" s="90">
        <v>0</v>
      </c>
      <c r="AY87" s="90">
        <v>0</v>
      </c>
      <c r="AZ87" s="90">
        <v>0</v>
      </c>
      <c r="BA87" s="90">
        <v>0</v>
      </c>
      <c r="BB87" s="90">
        <v>0</v>
      </c>
      <c r="BC87" s="90">
        <v>0</v>
      </c>
      <c r="BD87" s="90">
        <v>0</v>
      </c>
      <c r="BE87" s="90">
        <v>0</v>
      </c>
      <c r="BF87" s="90">
        <v>0</v>
      </c>
      <c r="BG87" s="90">
        <v>0</v>
      </c>
      <c r="BH87" s="90">
        <v>0</v>
      </c>
      <c r="BI87" s="90">
        <v>0</v>
      </c>
      <c r="BJ87" s="90">
        <v>1.0464153582860034</v>
      </c>
      <c r="BK87" s="90">
        <v>54.409324811747844</v>
      </c>
      <c r="BL87" s="90">
        <v>0</v>
      </c>
      <c r="BM87" s="90">
        <v>54.409324811747844</v>
      </c>
      <c r="BN87" s="90">
        <v>0</v>
      </c>
      <c r="BO87" s="90">
        <v>0</v>
      </c>
      <c r="BP87" s="90">
        <v>0</v>
      </c>
      <c r="BQ87" s="90">
        <v>47.523211469777131</v>
      </c>
      <c r="BR87" s="90">
        <v>0</v>
      </c>
      <c r="BS87" s="90">
        <v>0</v>
      </c>
      <c r="BT87" s="90">
        <v>0</v>
      </c>
      <c r="BU87" s="90">
        <v>0</v>
      </c>
      <c r="BV87" s="90">
        <v>0</v>
      </c>
      <c r="BW87" s="90">
        <v>0</v>
      </c>
      <c r="BX87" s="90">
        <v>0</v>
      </c>
      <c r="BY87" s="90">
        <v>0</v>
      </c>
      <c r="GV87" s="254"/>
      <c r="GW87" s="254"/>
    </row>
    <row r="88" spans="2:205" x14ac:dyDescent="0.25">
      <c r="B88" s="90" t="s">
        <v>812</v>
      </c>
      <c r="C88" s="252" t="s">
        <v>704</v>
      </c>
      <c r="D88" s="252">
        <v>2.2349126536194985</v>
      </c>
      <c r="E88" s="252">
        <v>2.2349126536194985</v>
      </c>
      <c r="F88" s="252">
        <v>2.1976480977521122</v>
      </c>
      <c r="G88" s="252">
        <v>2.1291355279372972</v>
      </c>
      <c r="H88" s="252">
        <v>6.3581987858181239E-3</v>
      </c>
      <c r="I88" s="253">
        <v>2.1976480977521122</v>
      </c>
      <c r="J88" s="253">
        <v>0</v>
      </c>
      <c r="K88" s="253">
        <v>2.1976480977521122</v>
      </c>
      <c r="L88" s="137">
        <v>118.12642860593004</v>
      </c>
      <c r="M88" s="253">
        <v>87.07533093815583</v>
      </c>
      <c r="N88" s="253">
        <v>81.797123377406137</v>
      </c>
      <c r="O88" s="253">
        <v>82.417171926050699</v>
      </c>
      <c r="P88" s="253">
        <v>81.797123377406137</v>
      </c>
      <c r="Q88" s="253">
        <v>0</v>
      </c>
      <c r="R88" s="253">
        <v>0</v>
      </c>
      <c r="S88" s="253">
        <v>0</v>
      </c>
      <c r="T88" s="253">
        <v>0</v>
      </c>
      <c r="U88" s="253">
        <v>0</v>
      </c>
      <c r="V88" s="253">
        <v>0</v>
      </c>
      <c r="W88" s="253">
        <v>18919.666665578883</v>
      </c>
      <c r="X88" s="253">
        <v>25666.427328387847</v>
      </c>
      <c r="Y88" s="253">
        <v>28747.752579820954</v>
      </c>
      <c r="Z88" s="253">
        <v>29576.934138465771</v>
      </c>
      <c r="AA88" s="253">
        <v>26867.058485813974</v>
      </c>
      <c r="AB88" s="253"/>
      <c r="AC88" s="253"/>
      <c r="AD88" s="253"/>
      <c r="AE88" s="253"/>
      <c r="AF88" s="253"/>
      <c r="AG88" s="253"/>
      <c r="AH88" s="253"/>
      <c r="AI88" s="253"/>
      <c r="AJ88" s="253"/>
      <c r="AK88" s="253"/>
      <c r="AL88" s="253"/>
      <c r="AM88" s="253"/>
      <c r="AN88" s="253"/>
      <c r="AO88" s="253"/>
      <c r="AP88" s="253"/>
      <c r="AQ88" s="253"/>
      <c r="AS88" s="90" t="s">
        <v>800</v>
      </c>
      <c r="AT88" s="90" t="s">
        <v>155</v>
      </c>
      <c r="AU88" s="90" t="s">
        <v>717</v>
      </c>
      <c r="AV88" s="90">
        <v>2020</v>
      </c>
      <c r="AW88" s="90">
        <v>1</v>
      </c>
      <c r="AX88" s="90">
        <v>1.8105475932718151</v>
      </c>
      <c r="AY88" s="90">
        <v>95.340135439509226</v>
      </c>
      <c r="AZ88" s="90">
        <v>0</v>
      </c>
      <c r="BA88" s="90">
        <v>95.340135439509226</v>
      </c>
      <c r="BB88" s="90">
        <v>0</v>
      </c>
      <c r="BC88" s="90">
        <v>0</v>
      </c>
      <c r="BD88" s="90">
        <v>0</v>
      </c>
      <c r="BE88" s="90">
        <v>0</v>
      </c>
      <c r="BF88" s="90">
        <v>0</v>
      </c>
      <c r="BG88" s="90">
        <v>0</v>
      </c>
      <c r="BH88" s="90">
        <v>0</v>
      </c>
      <c r="BI88" s="90">
        <v>0</v>
      </c>
      <c r="BJ88" s="90">
        <v>0</v>
      </c>
      <c r="BK88" s="90">
        <v>0</v>
      </c>
      <c r="BL88" s="90">
        <v>0</v>
      </c>
      <c r="BM88" s="90">
        <v>0</v>
      </c>
      <c r="BN88" s="90">
        <v>95.340135439509226</v>
      </c>
      <c r="BO88" s="90">
        <v>0</v>
      </c>
      <c r="BP88" s="90">
        <v>0</v>
      </c>
      <c r="BQ88" s="90">
        <v>0</v>
      </c>
      <c r="BR88" s="90">
        <v>0</v>
      </c>
      <c r="BS88" s="90">
        <v>0</v>
      </c>
      <c r="BT88" s="90">
        <v>0</v>
      </c>
      <c r="BU88" s="90">
        <v>0</v>
      </c>
      <c r="BV88" s="90">
        <v>0</v>
      </c>
      <c r="BW88" s="90">
        <v>0</v>
      </c>
      <c r="BX88" s="90">
        <v>0</v>
      </c>
      <c r="BY88" s="90">
        <v>0</v>
      </c>
      <c r="GV88" s="254"/>
      <c r="GW88" s="254"/>
    </row>
    <row r="89" spans="2:205" x14ac:dyDescent="0.25">
      <c r="B89" s="90" t="s">
        <v>812</v>
      </c>
      <c r="C89" s="252" t="s">
        <v>705</v>
      </c>
      <c r="D89" s="252">
        <v>4.3502912215083018</v>
      </c>
      <c r="E89" s="252">
        <v>4.3502912215083018</v>
      </c>
      <c r="F89" s="252">
        <v>4.12856691512828</v>
      </c>
      <c r="G89" s="252">
        <v>3.999861201301246</v>
      </c>
      <c r="H89" s="252">
        <v>1.1081713454255427E-2</v>
      </c>
      <c r="I89" s="253">
        <v>4.12856691512828</v>
      </c>
      <c r="J89" s="253">
        <v>0</v>
      </c>
      <c r="K89" s="253">
        <v>4.12856691512828</v>
      </c>
      <c r="L89" s="137">
        <v>123.22634914482917</v>
      </c>
      <c r="M89" s="253">
        <v>90.834669757789314</v>
      </c>
      <c r="N89" s="253">
        <v>88.16706684110018</v>
      </c>
      <c r="O89" s="253">
        <v>88.835491172141772</v>
      </c>
      <c r="P89" s="253">
        <v>88.16706684110018</v>
      </c>
      <c r="Q89" s="253">
        <v>0</v>
      </c>
      <c r="R89" s="253">
        <v>0</v>
      </c>
      <c r="S89" s="253">
        <v>0</v>
      </c>
      <c r="T89" s="253">
        <v>0</v>
      </c>
      <c r="U89" s="253">
        <v>0</v>
      </c>
      <c r="V89" s="253">
        <v>0</v>
      </c>
      <c r="W89" s="253">
        <v>35303.254958851059</v>
      </c>
      <c r="X89" s="253">
        <v>47892.409727567188</v>
      </c>
      <c r="Y89" s="253">
        <v>50104.497716237463</v>
      </c>
      <c r="Z89" s="253">
        <v>51549.679401174733</v>
      </c>
      <c r="AA89" s="253">
        <v>46826.63337966118</v>
      </c>
      <c r="AB89" s="253"/>
      <c r="AC89" s="253"/>
      <c r="AD89" s="253"/>
      <c r="AE89" s="253"/>
      <c r="AF89" s="253"/>
      <c r="AG89" s="253"/>
      <c r="AH89" s="253"/>
      <c r="AI89" s="253"/>
      <c r="AJ89" s="253"/>
      <c r="AK89" s="253"/>
      <c r="AL89" s="253"/>
      <c r="AM89" s="253"/>
      <c r="AN89" s="253"/>
      <c r="AO89" s="253"/>
      <c r="AP89" s="253"/>
      <c r="AQ89" s="253"/>
      <c r="AS89" s="90" t="s">
        <v>800</v>
      </c>
      <c r="AT89" s="90" t="s">
        <v>155</v>
      </c>
      <c r="AU89" s="90" t="s">
        <v>717</v>
      </c>
      <c r="AV89" s="90">
        <v>2021</v>
      </c>
      <c r="AW89" s="90">
        <v>1</v>
      </c>
      <c r="AX89" s="90">
        <v>0</v>
      </c>
      <c r="AY89" s="90">
        <v>0</v>
      </c>
      <c r="AZ89" s="90">
        <v>0</v>
      </c>
      <c r="BA89" s="90">
        <v>0</v>
      </c>
      <c r="BB89" s="90">
        <v>1.8105475932718151</v>
      </c>
      <c r="BC89" s="90">
        <v>95.340135439509226</v>
      </c>
      <c r="BD89" s="90">
        <v>0</v>
      </c>
      <c r="BE89" s="90">
        <v>95.340135439509226</v>
      </c>
      <c r="BF89" s="90">
        <v>0</v>
      </c>
      <c r="BG89" s="90">
        <v>0</v>
      </c>
      <c r="BH89" s="90">
        <v>0</v>
      </c>
      <c r="BI89" s="90">
        <v>0</v>
      </c>
      <c r="BJ89" s="90">
        <v>0</v>
      </c>
      <c r="BK89" s="90">
        <v>0</v>
      </c>
      <c r="BL89" s="90">
        <v>0</v>
      </c>
      <c r="BM89" s="90">
        <v>0</v>
      </c>
      <c r="BN89" s="90">
        <v>0</v>
      </c>
      <c r="BO89" s="90">
        <v>95.340135439509226</v>
      </c>
      <c r="BP89" s="90">
        <v>0</v>
      </c>
      <c r="BQ89" s="90">
        <v>0</v>
      </c>
      <c r="BR89" s="90">
        <v>0</v>
      </c>
      <c r="BS89" s="90">
        <v>0</v>
      </c>
      <c r="BT89" s="90">
        <v>0</v>
      </c>
      <c r="BU89" s="90">
        <v>0</v>
      </c>
      <c r="BV89" s="90">
        <v>0</v>
      </c>
      <c r="BW89" s="90">
        <v>0</v>
      </c>
      <c r="BX89" s="90">
        <v>0</v>
      </c>
      <c r="BY89" s="90">
        <v>0</v>
      </c>
      <c r="GV89" s="254"/>
      <c r="GW89" s="254"/>
    </row>
    <row r="90" spans="2:205" x14ac:dyDescent="0.25">
      <c r="B90" s="90" t="s">
        <v>812</v>
      </c>
      <c r="C90" s="252" t="s">
        <v>707</v>
      </c>
      <c r="D90" s="252">
        <v>4.8596611753946188</v>
      </c>
      <c r="E90" s="252">
        <v>4.8596611753946188</v>
      </c>
      <c r="F90" s="252">
        <v>4.296036957227571</v>
      </c>
      <c r="G90" s="252">
        <v>4.1621099641514796</v>
      </c>
      <c r="H90" s="252">
        <v>1.2631809571720937E-2</v>
      </c>
      <c r="I90" s="253">
        <v>4.296036957227571</v>
      </c>
      <c r="J90" s="253">
        <v>0</v>
      </c>
      <c r="K90" s="253">
        <v>4.296036957227571</v>
      </c>
      <c r="L90" s="137">
        <v>115.35769508251006</v>
      </c>
      <c r="M90" s="253">
        <v>85.034395724278909</v>
      </c>
      <c r="N90" s="253">
        <v>80.485272709089159</v>
      </c>
      <c r="O90" s="253">
        <v>81.095449090543966</v>
      </c>
      <c r="P90" s="253">
        <v>80.485272709089159</v>
      </c>
      <c r="Q90" s="253">
        <v>0</v>
      </c>
      <c r="R90" s="253">
        <v>0</v>
      </c>
      <c r="S90" s="253">
        <v>0</v>
      </c>
      <c r="T90" s="253">
        <v>0</v>
      </c>
      <c r="U90" s="253">
        <v>0</v>
      </c>
      <c r="V90" s="253">
        <v>0</v>
      </c>
      <c r="W90" s="253">
        <v>42126.892115161681</v>
      </c>
      <c r="X90" s="253">
        <v>57149.358609566683</v>
      </c>
      <c r="Y90" s="253">
        <v>57113.051736164292</v>
      </c>
      <c r="Z90" s="253">
        <v>58760.383614580285</v>
      </c>
      <c r="AA90" s="253">
        <v>53376.683865574101</v>
      </c>
      <c r="AB90" s="253"/>
      <c r="AC90" s="253"/>
      <c r="AD90" s="253"/>
      <c r="AE90" s="253"/>
      <c r="AF90" s="253"/>
      <c r="AG90" s="253"/>
      <c r="AH90" s="253"/>
      <c r="AI90" s="253"/>
      <c r="AJ90" s="253"/>
      <c r="AK90" s="253"/>
      <c r="AL90" s="253"/>
      <c r="AM90" s="253"/>
      <c r="AN90" s="253"/>
      <c r="AO90" s="253"/>
      <c r="AP90" s="253"/>
      <c r="AQ90" s="253"/>
      <c r="AS90" s="90" t="s">
        <v>800</v>
      </c>
      <c r="AT90" s="90" t="s">
        <v>155</v>
      </c>
      <c r="AU90" s="90" t="s">
        <v>717</v>
      </c>
      <c r="AV90" s="90">
        <v>2022</v>
      </c>
      <c r="AW90" s="90">
        <v>0.93457943925233644</v>
      </c>
      <c r="AX90" s="90">
        <v>0</v>
      </c>
      <c r="AY90" s="90">
        <v>0</v>
      </c>
      <c r="AZ90" s="90">
        <v>0</v>
      </c>
      <c r="BA90" s="90">
        <v>0</v>
      </c>
      <c r="BB90" s="90">
        <v>0</v>
      </c>
      <c r="BC90" s="90">
        <v>0</v>
      </c>
      <c r="BD90" s="90">
        <v>0</v>
      </c>
      <c r="BE90" s="90">
        <v>0</v>
      </c>
      <c r="BF90" s="90">
        <v>1.8476682772845285</v>
      </c>
      <c r="BG90" s="90">
        <v>96.570758309084653</v>
      </c>
      <c r="BH90" s="90">
        <v>0</v>
      </c>
      <c r="BI90" s="90">
        <v>96.570758309084653</v>
      </c>
      <c r="BJ90" s="90">
        <v>0</v>
      </c>
      <c r="BK90" s="90">
        <v>0</v>
      </c>
      <c r="BL90" s="90">
        <v>0</v>
      </c>
      <c r="BM90" s="90">
        <v>0</v>
      </c>
      <c r="BN90" s="90">
        <v>0</v>
      </c>
      <c r="BO90" s="90">
        <v>0</v>
      </c>
      <c r="BP90" s="90">
        <v>90.253045148677245</v>
      </c>
      <c r="BQ90" s="90">
        <v>0</v>
      </c>
      <c r="BR90" s="90">
        <v>1.8476682772845285</v>
      </c>
      <c r="BS90" s="90">
        <v>1.7267927825089051</v>
      </c>
      <c r="BT90" s="90">
        <v>96.570758309084653</v>
      </c>
      <c r="BU90" s="90">
        <v>90.253045148677245</v>
      </c>
      <c r="BV90" s="90">
        <v>0</v>
      </c>
      <c r="BW90" s="90">
        <v>0</v>
      </c>
      <c r="BX90" s="90">
        <v>96.570758309084653</v>
      </c>
      <c r="BY90" s="90">
        <v>90.253045148677245</v>
      </c>
      <c r="GV90" s="254"/>
      <c r="GW90" s="254"/>
    </row>
    <row r="91" spans="2:205" x14ac:dyDescent="0.25">
      <c r="B91" s="90" t="s">
        <v>812</v>
      </c>
      <c r="C91" s="252" t="s">
        <v>708</v>
      </c>
      <c r="D91" s="252">
        <v>7.260711093677223</v>
      </c>
      <c r="E91" s="252">
        <v>7.260711093677223</v>
      </c>
      <c r="F91" s="252">
        <v>6.6742688840600026</v>
      </c>
      <c r="G91" s="252">
        <v>6.4662062072823137</v>
      </c>
      <c r="H91" s="252">
        <v>1.7149983460305118E-2</v>
      </c>
      <c r="I91" s="253">
        <v>6.6742688840600026</v>
      </c>
      <c r="J91" s="253">
        <v>0</v>
      </c>
      <c r="K91" s="253">
        <v>6.6742688840600026</v>
      </c>
      <c r="L91" s="137">
        <v>133.63159175755266</v>
      </c>
      <c r="M91" s="253">
        <v>98.50475641568066</v>
      </c>
      <c r="N91" s="253">
        <v>92.098800609659563</v>
      </c>
      <c r="O91" s="253">
        <v>92.797087864159622</v>
      </c>
      <c r="P91" s="253">
        <v>92.098800609659563</v>
      </c>
      <c r="Q91" s="253">
        <v>0</v>
      </c>
      <c r="R91" s="253">
        <v>0</v>
      </c>
      <c r="S91" s="253">
        <v>0</v>
      </c>
      <c r="T91" s="253">
        <v>0</v>
      </c>
      <c r="U91" s="253">
        <v>0</v>
      </c>
      <c r="V91" s="253">
        <v>0</v>
      </c>
      <c r="W91" s="253">
        <v>54333.791868993874</v>
      </c>
      <c r="X91" s="253">
        <v>73709.243673855861</v>
      </c>
      <c r="Y91" s="253">
        <v>77541.375768960745</v>
      </c>
      <c r="Z91" s="253">
        <v>79777.928996592935</v>
      </c>
      <c r="AA91" s="253">
        <v>72468.575485010035</v>
      </c>
      <c r="AB91" s="253"/>
      <c r="AC91" s="253"/>
      <c r="AD91" s="253"/>
      <c r="AE91" s="253"/>
      <c r="AF91" s="253"/>
      <c r="AG91" s="253"/>
      <c r="AH91" s="253"/>
      <c r="AI91" s="253"/>
      <c r="AJ91" s="253"/>
      <c r="AK91" s="253"/>
      <c r="AL91" s="253"/>
      <c r="AM91" s="253"/>
      <c r="AN91" s="253"/>
      <c r="AO91" s="253"/>
      <c r="AP91" s="253"/>
      <c r="AQ91" s="253"/>
      <c r="AS91" s="90" t="s">
        <v>800</v>
      </c>
      <c r="AT91" s="90" t="s">
        <v>155</v>
      </c>
      <c r="AU91" s="90" t="s">
        <v>717</v>
      </c>
      <c r="AV91" s="90">
        <v>2023</v>
      </c>
      <c r="AW91" s="90">
        <v>0.87343872827321156</v>
      </c>
      <c r="AX91" s="90">
        <v>0</v>
      </c>
      <c r="AY91" s="90">
        <v>0</v>
      </c>
      <c r="AZ91" s="90">
        <v>0</v>
      </c>
      <c r="BA91" s="90">
        <v>0</v>
      </c>
      <c r="BB91" s="90">
        <v>0</v>
      </c>
      <c r="BC91" s="90">
        <v>0</v>
      </c>
      <c r="BD91" s="90">
        <v>0</v>
      </c>
      <c r="BE91" s="90">
        <v>0</v>
      </c>
      <c r="BF91" s="90">
        <v>0</v>
      </c>
      <c r="BG91" s="90">
        <v>0</v>
      </c>
      <c r="BH91" s="90">
        <v>0</v>
      </c>
      <c r="BI91" s="90">
        <v>0</v>
      </c>
      <c r="BJ91" s="90">
        <v>0.97098294834493082</v>
      </c>
      <c r="BK91" s="90">
        <v>52.60941072159936</v>
      </c>
      <c r="BL91" s="90">
        <v>0</v>
      </c>
      <c r="BM91" s="90">
        <v>52.60941072159936</v>
      </c>
      <c r="BN91" s="90">
        <v>0</v>
      </c>
      <c r="BO91" s="90">
        <v>0</v>
      </c>
      <c r="BP91" s="90">
        <v>0</v>
      </c>
      <c r="BQ91" s="90">
        <v>45.951096795876808</v>
      </c>
      <c r="BR91" s="90">
        <v>0</v>
      </c>
      <c r="BS91" s="90">
        <v>0</v>
      </c>
      <c r="BT91" s="90">
        <v>0</v>
      </c>
      <c r="BU91" s="90">
        <v>0</v>
      </c>
      <c r="BV91" s="90">
        <v>0</v>
      </c>
      <c r="BW91" s="90">
        <v>0</v>
      </c>
      <c r="BX91" s="90">
        <v>0</v>
      </c>
      <c r="BY91" s="90">
        <v>0</v>
      </c>
      <c r="GV91" s="254"/>
      <c r="GW91" s="254"/>
    </row>
    <row r="92" spans="2:205" x14ac:dyDescent="0.25">
      <c r="B92" s="90" t="s">
        <v>812</v>
      </c>
      <c r="C92" s="252" t="s">
        <v>709</v>
      </c>
      <c r="D92" s="252">
        <v>0.96104153965055372</v>
      </c>
      <c r="E92" s="252">
        <v>0.96104153965055372</v>
      </c>
      <c r="F92" s="252">
        <v>0.87845473408538</v>
      </c>
      <c r="G92" s="252">
        <v>0.85106641937580318</v>
      </c>
      <c r="H92" s="252">
        <v>5.7321400469047918E-3</v>
      </c>
      <c r="I92" s="253">
        <v>0.87845473408538</v>
      </c>
      <c r="J92" s="253">
        <v>0</v>
      </c>
      <c r="K92" s="253">
        <v>0.87845473408538</v>
      </c>
      <c r="L92" s="545">
        <v>52.33988444146808</v>
      </c>
      <c r="M92" s="253">
        <v>38.581651987545783</v>
      </c>
      <c r="N92" s="253">
        <v>36.267412858418474</v>
      </c>
      <c r="O92" s="253">
        <v>36.542239970569916</v>
      </c>
      <c r="P92" s="253">
        <v>36.267412858418474</v>
      </c>
      <c r="Q92" s="253">
        <v>0</v>
      </c>
      <c r="R92" s="253">
        <v>0</v>
      </c>
      <c r="S92" s="253">
        <v>0</v>
      </c>
      <c r="T92" s="253">
        <v>0</v>
      </c>
      <c r="U92" s="253">
        <v>0</v>
      </c>
      <c r="V92" s="253">
        <v>0</v>
      </c>
      <c r="W92" s="253">
        <v>18361.552569442349</v>
      </c>
      <c r="X92" s="253">
        <v>24909.289523444448</v>
      </c>
      <c r="Y92" s="253">
        <v>25917.111020318447</v>
      </c>
      <c r="Z92" s="253">
        <v>26664.647386917168</v>
      </c>
      <c r="AA92" s="253">
        <v>24221.599084409765</v>
      </c>
      <c r="AB92" s="253"/>
      <c r="AC92" s="253"/>
      <c r="AD92" s="253"/>
      <c r="AE92" s="253"/>
      <c r="AF92" s="253"/>
      <c r="AG92" s="253"/>
      <c r="AH92" s="253"/>
      <c r="AI92" s="253"/>
      <c r="AJ92" s="253"/>
      <c r="AK92" s="253"/>
      <c r="AL92" s="253"/>
      <c r="AM92" s="253"/>
      <c r="AN92" s="253"/>
      <c r="AO92" s="253"/>
      <c r="AP92" s="253"/>
      <c r="AQ92" s="253"/>
      <c r="AS92" s="90" t="s">
        <v>800</v>
      </c>
      <c r="AT92" s="90" t="s">
        <v>155</v>
      </c>
      <c r="AU92" s="90" t="s">
        <v>718</v>
      </c>
      <c r="AV92" s="90">
        <v>2020</v>
      </c>
      <c r="AW92" s="90">
        <v>1</v>
      </c>
      <c r="AX92" s="90">
        <v>1.2935919821651847</v>
      </c>
      <c r="AY92" s="90">
        <v>82.350410243528444</v>
      </c>
      <c r="AZ92" s="90">
        <v>0</v>
      </c>
      <c r="BA92" s="90">
        <v>82.350410243528444</v>
      </c>
      <c r="BB92" s="90">
        <v>0</v>
      </c>
      <c r="BC92" s="90">
        <v>0</v>
      </c>
      <c r="BD92" s="90">
        <v>0</v>
      </c>
      <c r="BE92" s="90">
        <v>0</v>
      </c>
      <c r="BF92" s="90">
        <v>0</v>
      </c>
      <c r="BG92" s="90">
        <v>0</v>
      </c>
      <c r="BH92" s="90">
        <v>0</v>
      </c>
      <c r="BI92" s="90">
        <v>0</v>
      </c>
      <c r="BJ92" s="90">
        <v>0</v>
      </c>
      <c r="BK92" s="90">
        <v>0</v>
      </c>
      <c r="BL92" s="90">
        <v>0</v>
      </c>
      <c r="BM92" s="90">
        <v>0</v>
      </c>
      <c r="BN92" s="90">
        <v>82.350410243528444</v>
      </c>
      <c r="BO92" s="90">
        <v>0</v>
      </c>
      <c r="BP92" s="90">
        <v>0</v>
      </c>
      <c r="BQ92" s="90">
        <v>0</v>
      </c>
      <c r="BR92" s="90">
        <v>0</v>
      </c>
      <c r="BS92" s="90">
        <v>0</v>
      </c>
      <c r="BT92" s="90">
        <v>0</v>
      </c>
      <c r="BU92" s="90">
        <v>0</v>
      </c>
      <c r="BV92" s="90">
        <v>0</v>
      </c>
      <c r="BW92" s="90">
        <v>0</v>
      </c>
      <c r="BX92" s="90">
        <v>0</v>
      </c>
      <c r="BY92" s="90">
        <v>0</v>
      </c>
      <c r="GV92" s="254"/>
      <c r="GW92" s="254"/>
    </row>
    <row r="93" spans="2:205" x14ac:dyDescent="0.25">
      <c r="B93" s="90" t="s">
        <v>812</v>
      </c>
      <c r="C93" s="252" t="s">
        <v>710</v>
      </c>
      <c r="D93" s="252">
        <v>1.45447870893578</v>
      </c>
      <c r="E93" s="252">
        <v>1.45447870893578</v>
      </c>
      <c r="F93" s="252">
        <v>1.475507190368931</v>
      </c>
      <c r="G93" s="252">
        <v>1.4295080461793115</v>
      </c>
      <c r="H93" s="252">
        <v>9.2619677176654491E-3</v>
      </c>
      <c r="I93" s="253">
        <v>1.475507190368931</v>
      </c>
      <c r="J93" s="253">
        <v>0</v>
      </c>
      <c r="K93" s="253">
        <v>1.475507190368931</v>
      </c>
      <c r="L93" s="545">
        <v>53.006573486388533</v>
      </c>
      <c r="M93" s="253">
        <v>39.073092979239128</v>
      </c>
      <c r="N93" s="253">
        <v>37.700928690081469</v>
      </c>
      <c r="O93" s="253">
        <v>37.986724246690819</v>
      </c>
      <c r="P93" s="253">
        <v>37.700928690081469</v>
      </c>
      <c r="Q93" s="253">
        <v>0</v>
      </c>
      <c r="R93" s="253">
        <v>0</v>
      </c>
      <c r="S93" s="253">
        <v>0</v>
      </c>
      <c r="T93" s="253">
        <v>0</v>
      </c>
      <c r="U93" s="253">
        <v>0</v>
      </c>
      <c r="V93" s="253">
        <v>0</v>
      </c>
      <c r="W93" s="253">
        <v>27439.591229364658</v>
      </c>
      <c r="X93" s="253">
        <v>37224.560382475851</v>
      </c>
      <c r="Y93" s="253">
        <v>41876.758704623426</v>
      </c>
      <c r="Z93" s="253">
        <v>43084.624813714196</v>
      </c>
      <c r="AA93" s="253">
        <v>39137.157667872358</v>
      </c>
      <c r="AB93" s="253"/>
      <c r="AC93" s="253"/>
      <c r="AD93" s="253"/>
      <c r="AE93" s="253"/>
      <c r="AF93" s="253"/>
      <c r="AG93" s="253"/>
      <c r="AH93" s="253"/>
      <c r="AI93" s="253"/>
      <c r="AJ93" s="253"/>
      <c r="AK93" s="253"/>
      <c r="AL93" s="253"/>
      <c r="AM93" s="253"/>
      <c r="AN93" s="253"/>
      <c r="AO93" s="253"/>
      <c r="AP93" s="253"/>
      <c r="AQ93" s="253"/>
      <c r="AS93" s="90" t="s">
        <v>800</v>
      </c>
      <c r="AT93" s="90" t="s">
        <v>155</v>
      </c>
      <c r="AU93" s="90" t="s">
        <v>718</v>
      </c>
      <c r="AV93" s="90">
        <v>2021</v>
      </c>
      <c r="AW93" s="90">
        <v>1</v>
      </c>
      <c r="AX93" s="90">
        <v>0</v>
      </c>
      <c r="AY93" s="90">
        <v>0</v>
      </c>
      <c r="AZ93" s="90">
        <v>0</v>
      </c>
      <c r="BA93" s="90">
        <v>0</v>
      </c>
      <c r="BB93" s="90">
        <v>1.2935919821651847</v>
      </c>
      <c r="BC93" s="90">
        <v>82.350410243528444</v>
      </c>
      <c r="BD93" s="90">
        <v>0</v>
      </c>
      <c r="BE93" s="90">
        <v>82.350410243528444</v>
      </c>
      <c r="BF93" s="90">
        <v>0</v>
      </c>
      <c r="BG93" s="90">
        <v>0</v>
      </c>
      <c r="BH93" s="90">
        <v>0</v>
      </c>
      <c r="BI93" s="90">
        <v>0</v>
      </c>
      <c r="BJ93" s="90">
        <v>0</v>
      </c>
      <c r="BK93" s="90">
        <v>0</v>
      </c>
      <c r="BL93" s="90">
        <v>0</v>
      </c>
      <c r="BM93" s="90">
        <v>0</v>
      </c>
      <c r="BN93" s="90">
        <v>0</v>
      </c>
      <c r="BO93" s="90">
        <v>82.350410243528444</v>
      </c>
      <c r="BP93" s="90">
        <v>0</v>
      </c>
      <c r="BQ93" s="90">
        <v>0</v>
      </c>
      <c r="BR93" s="90">
        <v>0</v>
      </c>
      <c r="BS93" s="90">
        <v>0</v>
      </c>
      <c r="BT93" s="90">
        <v>0</v>
      </c>
      <c r="BU93" s="90">
        <v>0</v>
      </c>
      <c r="BV93" s="90">
        <v>0</v>
      </c>
      <c r="BW93" s="90">
        <v>0</v>
      </c>
      <c r="BX93" s="90">
        <v>0</v>
      </c>
      <c r="BY93" s="90">
        <v>0</v>
      </c>
      <c r="GV93" s="254"/>
      <c r="GW93" s="254"/>
    </row>
    <row r="94" spans="2:205" x14ac:dyDescent="0.25">
      <c r="B94" s="90" t="s">
        <v>812</v>
      </c>
      <c r="C94" s="252" t="s">
        <v>711</v>
      </c>
      <c r="D94" s="252">
        <v>1.54905348444355</v>
      </c>
      <c r="E94" s="252">
        <v>1.54905348444355</v>
      </c>
      <c r="F94" s="252">
        <v>1.4416653527308607</v>
      </c>
      <c r="G94" s="252">
        <v>1.3967222828619199</v>
      </c>
      <c r="H94" s="252">
        <v>9.2625514595871625E-3</v>
      </c>
      <c r="I94" s="253">
        <v>1.4416653527308607</v>
      </c>
      <c r="J94" s="253">
        <v>0</v>
      </c>
      <c r="K94" s="253">
        <v>1.4416653527308607</v>
      </c>
      <c r="L94" s="545">
        <v>52.398386573854374</v>
      </c>
      <c r="M94" s="253">
        <v>38.62477605891781</v>
      </c>
      <c r="N94" s="253">
        <v>36.833908806936634</v>
      </c>
      <c r="O94" s="253">
        <v>37.113159742428408</v>
      </c>
      <c r="P94" s="253">
        <v>36.833908806936634</v>
      </c>
      <c r="Q94" s="253">
        <v>0</v>
      </c>
      <c r="R94" s="253">
        <v>0</v>
      </c>
      <c r="S94" s="253">
        <v>0</v>
      </c>
      <c r="T94" s="253">
        <v>0</v>
      </c>
      <c r="U94" s="253">
        <v>0</v>
      </c>
      <c r="V94" s="253">
        <v>0</v>
      </c>
      <c r="W94" s="253">
        <v>29562.99965954473</v>
      </c>
      <c r="X94" s="253">
        <v>40105.177103956303</v>
      </c>
      <c r="Y94" s="253">
        <v>41879.398016306077</v>
      </c>
      <c r="Z94" s="253">
        <v>43087.340251993832</v>
      </c>
      <c r="AA94" s="253">
        <v>39139.624314304747</v>
      </c>
      <c r="AB94" s="253"/>
      <c r="AC94" s="253"/>
      <c r="AD94" s="253"/>
      <c r="AE94" s="253"/>
      <c r="AF94" s="253"/>
      <c r="AG94" s="253"/>
      <c r="AH94" s="253"/>
      <c r="AI94" s="253"/>
      <c r="AJ94" s="253"/>
      <c r="AK94" s="253"/>
      <c r="AL94" s="253"/>
      <c r="AM94" s="253"/>
      <c r="AN94" s="253"/>
      <c r="AO94" s="253"/>
      <c r="AP94" s="253"/>
      <c r="AQ94" s="253"/>
      <c r="AS94" s="90" t="s">
        <v>800</v>
      </c>
      <c r="AT94" s="90" t="s">
        <v>155</v>
      </c>
      <c r="AU94" s="90" t="s">
        <v>718</v>
      </c>
      <c r="AV94" s="90">
        <v>2022</v>
      </c>
      <c r="AW94" s="90">
        <v>0.93457943925233644</v>
      </c>
      <c r="AX94" s="90">
        <v>0</v>
      </c>
      <c r="AY94" s="90">
        <v>0</v>
      </c>
      <c r="AZ94" s="90">
        <v>0</v>
      </c>
      <c r="BA94" s="90">
        <v>0</v>
      </c>
      <c r="BB94" s="90">
        <v>0</v>
      </c>
      <c r="BC94" s="90">
        <v>0</v>
      </c>
      <c r="BD94" s="90">
        <v>0</v>
      </c>
      <c r="BE94" s="90">
        <v>0</v>
      </c>
      <c r="BF94" s="90">
        <v>1.249661820040471</v>
      </c>
      <c r="BG94" s="90">
        <v>79.562702689248042</v>
      </c>
      <c r="BH94" s="90">
        <v>0</v>
      </c>
      <c r="BI94" s="90">
        <v>79.562702689248042</v>
      </c>
      <c r="BJ94" s="90">
        <v>0</v>
      </c>
      <c r="BK94" s="90">
        <v>0</v>
      </c>
      <c r="BL94" s="90">
        <v>0</v>
      </c>
      <c r="BM94" s="90">
        <v>0</v>
      </c>
      <c r="BN94" s="90">
        <v>0</v>
      </c>
      <c r="BO94" s="90">
        <v>0</v>
      </c>
      <c r="BP94" s="90">
        <v>74.35766606471779</v>
      </c>
      <c r="BQ94" s="90">
        <v>0</v>
      </c>
      <c r="BR94" s="90">
        <v>1.249661820040471</v>
      </c>
      <c r="BS94" s="90">
        <v>1.1679082430284775</v>
      </c>
      <c r="BT94" s="90">
        <v>79.562702689248042</v>
      </c>
      <c r="BU94" s="90">
        <v>74.35766606471779</v>
      </c>
      <c r="BV94" s="90">
        <v>0</v>
      </c>
      <c r="BW94" s="90">
        <v>0</v>
      </c>
      <c r="BX94" s="90">
        <v>79.562702689248042</v>
      </c>
      <c r="BY94" s="90">
        <v>74.35766606471779</v>
      </c>
      <c r="GV94" s="254"/>
      <c r="GW94" s="254"/>
    </row>
    <row r="95" spans="2:205" x14ac:dyDescent="0.25">
      <c r="B95" s="90" t="s">
        <v>812</v>
      </c>
      <c r="C95" s="252" t="s">
        <v>712</v>
      </c>
      <c r="D95" s="252">
        <v>1.4660779105933273</v>
      </c>
      <c r="E95" s="252">
        <v>1.4660779105933273</v>
      </c>
      <c r="F95" s="252">
        <v>1.2998003903443376</v>
      </c>
      <c r="G95" s="252">
        <v>1.2592810406347454</v>
      </c>
      <c r="H95" s="252">
        <v>8.6818806160352067E-3</v>
      </c>
      <c r="I95" s="253">
        <v>1.2998003903443376</v>
      </c>
      <c r="J95" s="253">
        <v>0</v>
      </c>
      <c r="K95" s="253">
        <v>1.2998003903443376</v>
      </c>
      <c r="L95" s="545">
        <v>52.116615998810794</v>
      </c>
      <c r="M95" s="253">
        <v>38.417072614734252</v>
      </c>
      <c r="N95" s="253">
        <v>35.430463560006103</v>
      </c>
      <c r="O95" s="253">
        <v>35.699107458676245</v>
      </c>
      <c r="P95" s="253">
        <v>35.430463560006103</v>
      </c>
      <c r="Q95" s="253">
        <v>0</v>
      </c>
      <c r="R95" s="253">
        <v>0</v>
      </c>
      <c r="S95" s="253">
        <v>0</v>
      </c>
      <c r="T95" s="253">
        <v>0</v>
      </c>
      <c r="U95" s="253">
        <v>0</v>
      </c>
      <c r="V95" s="253">
        <v>0</v>
      </c>
      <c r="W95" s="253">
        <v>28130.719589061202</v>
      </c>
      <c r="X95" s="253">
        <v>38162.145390303282</v>
      </c>
      <c r="Y95" s="253">
        <v>39253.971806294983</v>
      </c>
      <c r="Z95" s="253">
        <v>40386.187948581886</v>
      </c>
      <c r="AA95" s="253">
        <v>36685.954959154187</v>
      </c>
      <c r="AB95" s="253"/>
      <c r="AC95" s="253"/>
      <c r="AD95" s="253"/>
      <c r="AE95" s="253"/>
      <c r="AF95" s="253"/>
      <c r="AG95" s="253"/>
      <c r="AH95" s="253"/>
      <c r="AI95" s="253"/>
      <c r="AJ95" s="253"/>
      <c r="AK95" s="253"/>
      <c r="AL95" s="253"/>
      <c r="AM95" s="253"/>
      <c r="AN95" s="253"/>
      <c r="AO95" s="253"/>
      <c r="AP95" s="253"/>
      <c r="AQ95" s="253"/>
      <c r="AS95" s="90" t="s">
        <v>800</v>
      </c>
      <c r="AT95" s="90" t="s">
        <v>155</v>
      </c>
      <c r="AU95" s="90" t="s">
        <v>718</v>
      </c>
      <c r="AV95" s="90">
        <v>2023</v>
      </c>
      <c r="AW95" s="90">
        <v>0.87343872827321156</v>
      </c>
      <c r="AX95" s="90">
        <v>0</v>
      </c>
      <c r="AY95" s="90">
        <v>0</v>
      </c>
      <c r="AZ95" s="90">
        <v>0</v>
      </c>
      <c r="BA95" s="90">
        <v>0</v>
      </c>
      <c r="BB95" s="90">
        <v>0</v>
      </c>
      <c r="BC95" s="90">
        <v>0</v>
      </c>
      <c r="BD95" s="90">
        <v>0</v>
      </c>
      <c r="BE95" s="90">
        <v>0</v>
      </c>
      <c r="BF95" s="90">
        <v>0</v>
      </c>
      <c r="BG95" s="90">
        <v>0</v>
      </c>
      <c r="BH95" s="90">
        <v>0</v>
      </c>
      <c r="BI95" s="90">
        <v>0</v>
      </c>
      <c r="BJ95" s="90">
        <v>0.65671978751526361</v>
      </c>
      <c r="BK95" s="90">
        <v>43.343853685150926</v>
      </c>
      <c r="BL95" s="90">
        <v>0</v>
      </c>
      <c r="BM95" s="90">
        <v>43.343853685150926</v>
      </c>
      <c r="BN95" s="90">
        <v>0</v>
      </c>
      <c r="BO95" s="90">
        <v>0</v>
      </c>
      <c r="BP95" s="90">
        <v>0</v>
      </c>
      <c r="BQ95" s="90">
        <v>37.858200441218379</v>
      </c>
      <c r="BR95" s="90">
        <v>0</v>
      </c>
      <c r="BS95" s="90">
        <v>0</v>
      </c>
      <c r="BT95" s="90">
        <v>0</v>
      </c>
      <c r="BU95" s="90">
        <v>0</v>
      </c>
      <c r="BV95" s="90">
        <v>0</v>
      </c>
      <c r="BW95" s="90">
        <v>0</v>
      </c>
      <c r="BX95" s="90">
        <v>0</v>
      </c>
      <c r="BY95" s="90">
        <v>0</v>
      </c>
      <c r="GV95" s="254"/>
      <c r="GW95" s="254"/>
    </row>
    <row r="96" spans="2:205" x14ac:dyDescent="0.25">
      <c r="B96" s="90" t="s">
        <v>812</v>
      </c>
      <c r="C96" s="252" t="s">
        <v>713</v>
      </c>
      <c r="D96" s="252">
        <v>1.5079723697170835</v>
      </c>
      <c r="E96" s="252">
        <v>1.5079723697170835</v>
      </c>
      <c r="F96" s="252">
        <v>1.3916263174001458</v>
      </c>
      <c r="G96" s="252">
        <v>1.3482432613920994</v>
      </c>
      <c r="H96" s="252">
        <v>8.3805225787214766E-3</v>
      </c>
      <c r="I96" s="253">
        <v>1.3916263174001458</v>
      </c>
      <c r="J96" s="253">
        <v>0</v>
      </c>
      <c r="K96" s="253">
        <v>1.3916263174001458</v>
      </c>
      <c r="L96" s="545">
        <v>56.289452493625781</v>
      </c>
      <c r="M96" s="253">
        <v>41.493023720891607</v>
      </c>
      <c r="N96" s="253">
        <v>39.297553491736956</v>
      </c>
      <c r="O96" s="253">
        <v>39.59548443424282</v>
      </c>
      <c r="P96" s="253">
        <v>39.297553491736956</v>
      </c>
      <c r="Q96" s="253">
        <v>0</v>
      </c>
      <c r="R96" s="253">
        <v>0</v>
      </c>
      <c r="S96" s="253">
        <v>0</v>
      </c>
      <c r="T96" s="253">
        <v>0</v>
      </c>
      <c r="U96" s="253">
        <v>0</v>
      </c>
      <c r="V96" s="253">
        <v>0</v>
      </c>
      <c r="W96" s="253">
        <v>26789.608051132604</v>
      </c>
      <c r="X96" s="253">
        <v>36342.792944198569</v>
      </c>
      <c r="Y96" s="253">
        <v>37891.421406965055</v>
      </c>
      <c r="Z96" s="253">
        <v>38984.337027908194</v>
      </c>
      <c r="AA96" s="253">
        <v>35412.54337099538</v>
      </c>
      <c r="AB96" s="253"/>
      <c r="AC96" s="253"/>
      <c r="AD96" s="253"/>
      <c r="AE96" s="253"/>
      <c r="AF96" s="253"/>
      <c r="AG96" s="253"/>
      <c r="AH96" s="253"/>
      <c r="AI96" s="253"/>
      <c r="AJ96" s="253"/>
      <c r="AK96" s="253"/>
      <c r="AL96" s="253"/>
      <c r="AM96" s="253"/>
      <c r="AN96" s="253"/>
      <c r="AO96" s="253"/>
      <c r="AP96" s="253"/>
      <c r="AQ96" s="253"/>
      <c r="AS96" s="90" t="s">
        <v>800</v>
      </c>
      <c r="AT96" s="90" t="s">
        <v>155</v>
      </c>
      <c r="AU96" s="90" t="s">
        <v>719</v>
      </c>
      <c r="AV96" s="90">
        <v>2020</v>
      </c>
      <c r="AW96" s="90">
        <v>1</v>
      </c>
      <c r="AX96" s="90">
        <v>1.8967473665289891</v>
      </c>
      <c r="AY96" s="90">
        <v>10.951052301511533</v>
      </c>
      <c r="AZ96" s="90">
        <v>0</v>
      </c>
      <c r="BA96" s="90">
        <v>10.951052301511533</v>
      </c>
      <c r="BB96" s="90">
        <v>0</v>
      </c>
      <c r="BC96" s="90">
        <v>0</v>
      </c>
      <c r="BD96" s="90">
        <v>0</v>
      </c>
      <c r="BE96" s="90">
        <v>0</v>
      </c>
      <c r="BF96" s="90">
        <v>0</v>
      </c>
      <c r="BG96" s="90">
        <v>0</v>
      </c>
      <c r="BH96" s="90">
        <v>0</v>
      </c>
      <c r="BI96" s="90">
        <v>0</v>
      </c>
      <c r="BJ96" s="90">
        <v>0</v>
      </c>
      <c r="BK96" s="90">
        <v>0</v>
      </c>
      <c r="BL96" s="90">
        <v>0</v>
      </c>
      <c r="BM96" s="90">
        <v>0</v>
      </c>
      <c r="BN96" s="90">
        <v>10.951052301511533</v>
      </c>
      <c r="BO96" s="90">
        <v>0</v>
      </c>
      <c r="BP96" s="90">
        <v>0</v>
      </c>
      <c r="BQ96" s="90">
        <v>0</v>
      </c>
      <c r="BR96" s="90">
        <v>0</v>
      </c>
      <c r="BS96" s="90">
        <v>0</v>
      </c>
      <c r="BT96" s="90">
        <v>0</v>
      </c>
      <c r="BU96" s="90">
        <v>0</v>
      </c>
      <c r="BV96" s="90">
        <v>0</v>
      </c>
      <c r="BW96" s="90">
        <v>0</v>
      </c>
      <c r="BX96" s="90">
        <v>0</v>
      </c>
      <c r="BY96" s="90">
        <v>0</v>
      </c>
      <c r="GV96" s="254"/>
      <c r="GW96" s="254"/>
    </row>
    <row r="97" spans="2:205" x14ac:dyDescent="0.25">
      <c r="B97" s="90" t="s">
        <v>812</v>
      </c>
      <c r="C97" s="252" t="s">
        <v>714</v>
      </c>
      <c r="D97" s="252">
        <v>0.47098408554274984</v>
      </c>
      <c r="E97" s="252">
        <v>0.47098408554274984</v>
      </c>
      <c r="F97" s="252">
        <v>0.45794113883197252</v>
      </c>
      <c r="G97" s="252">
        <v>0.44366430006820368</v>
      </c>
      <c r="H97" s="252">
        <v>9.0391684042728498E-3</v>
      </c>
      <c r="I97" s="253">
        <v>0.45794113883197252</v>
      </c>
      <c r="J97" s="253">
        <v>0</v>
      </c>
      <c r="K97" s="253">
        <v>0.45794113883197252</v>
      </c>
      <c r="L97" s="545">
        <v>17.280917859462122</v>
      </c>
      <c r="M97" s="253">
        <v>12.738399520632019</v>
      </c>
      <c r="N97" s="253">
        <v>11.989336879887837</v>
      </c>
      <c r="O97" s="253">
        <v>12.080210706809828</v>
      </c>
      <c r="P97" s="253">
        <v>11.989336879887837</v>
      </c>
      <c r="Q97" s="253">
        <v>0</v>
      </c>
      <c r="R97" s="253">
        <v>0</v>
      </c>
      <c r="S97" s="253">
        <v>0</v>
      </c>
      <c r="T97" s="253">
        <v>0</v>
      </c>
      <c r="U97" s="253">
        <v>0</v>
      </c>
      <c r="V97" s="253">
        <v>0</v>
      </c>
      <c r="W97" s="253">
        <v>27254.57579123112</v>
      </c>
      <c r="X97" s="253">
        <v>36973.568365469342</v>
      </c>
      <c r="Y97" s="253">
        <v>40869.401156971631</v>
      </c>
      <c r="Z97" s="253">
        <v>42048.211697312974</v>
      </c>
      <c r="AA97" s="253">
        <v>38195.702015861338</v>
      </c>
      <c r="AB97" s="253"/>
      <c r="AC97" s="253"/>
      <c r="AD97" s="253"/>
      <c r="AE97" s="253"/>
      <c r="AF97" s="253"/>
      <c r="AG97" s="253"/>
      <c r="AH97" s="253"/>
      <c r="AI97" s="253"/>
      <c r="AJ97" s="253"/>
      <c r="AK97" s="253"/>
      <c r="AL97" s="253"/>
      <c r="AM97" s="253"/>
      <c r="AN97" s="253"/>
      <c r="AO97" s="253"/>
      <c r="AP97" s="253"/>
      <c r="AQ97" s="253"/>
      <c r="AS97" s="90" t="s">
        <v>800</v>
      </c>
      <c r="AT97" s="90" t="s">
        <v>155</v>
      </c>
      <c r="AU97" s="90" t="s">
        <v>719</v>
      </c>
      <c r="AV97" s="90">
        <v>2021</v>
      </c>
      <c r="AW97" s="90">
        <v>1</v>
      </c>
      <c r="AX97" s="90">
        <v>0</v>
      </c>
      <c r="AY97" s="90">
        <v>0</v>
      </c>
      <c r="AZ97" s="90">
        <v>0</v>
      </c>
      <c r="BA97" s="90">
        <v>0</v>
      </c>
      <c r="BB97" s="90">
        <v>1.8967473665289891</v>
      </c>
      <c r="BC97" s="90">
        <v>10.951052301511533</v>
      </c>
      <c r="BD97" s="90">
        <v>0</v>
      </c>
      <c r="BE97" s="90">
        <v>10.951052301511533</v>
      </c>
      <c r="BF97" s="90">
        <v>0</v>
      </c>
      <c r="BG97" s="90">
        <v>0</v>
      </c>
      <c r="BH97" s="90">
        <v>0</v>
      </c>
      <c r="BI97" s="90">
        <v>0</v>
      </c>
      <c r="BJ97" s="90">
        <v>0</v>
      </c>
      <c r="BK97" s="90">
        <v>0</v>
      </c>
      <c r="BL97" s="90">
        <v>0</v>
      </c>
      <c r="BM97" s="90">
        <v>0</v>
      </c>
      <c r="BN97" s="90">
        <v>0</v>
      </c>
      <c r="BO97" s="90">
        <v>10.951052301511533</v>
      </c>
      <c r="BP97" s="90">
        <v>0</v>
      </c>
      <c r="BQ97" s="90">
        <v>0</v>
      </c>
      <c r="BR97" s="90">
        <v>0</v>
      </c>
      <c r="BS97" s="90">
        <v>0</v>
      </c>
      <c r="BT97" s="90">
        <v>0</v>
      </c>
      <c r="BU97" s="90">
        <v>0</v>
      </c>
      <c r="BV97" s="90">
        <v>0</v>
      </c>
      <c r="BW97" s="90">
        <v>0</v>
      </c>
      <c r="BX97" s="90">
        <v>0</v>
      </c>
      <c r="BY97" s="90">
        <v>0</v>
      </c>
      <c r="GV97" s="254"/>
      <c r="GW97" s="254"/>
    </row>
    <row r="98" spans="2:205" x14ac:dyDescent="0.25">
      <c r="B98" s="90" t="s">
        <v>812</v>
      </c>
      <c r="C98" s="252" t="s">
        <v>715</v>
      </c>
      <c r="D98" s="252">
        <v>0.38661011865641276</v>
      </c>
      <c r="E98" s="252">
        <v>0.38661011865641276</v>
      </c>
      <c r="F98" s="252">
        <v>0.33629172939909296</v>
      </c>
      <c r="G98" s="252">
        <v>0.32580749842465329</v>
      </c>
      <c r="H98" s="252">
        <v>6.1136815732687156E-3</v>
      </c>
      <c r="I98" s="253">
        <v>0.33629172939909296</v>
      </c>
      <c r="J98" s="253">
        <v>0</v>
      </c>
      <c r="K98" s="253">
        <v>0.33629172939909296</v>
      </c>
      <c r="L98" s="545">
        <v>18.96419035722861</v>
      </c>
      <c r="M98" s="253">
        <v>13.979201528547417</v>
      </c>
      <c r="N98" s="253">
        <v>13.017492994101316</v>
      </c>
      <c r="O98" s="253">
        <v>13.116161730951537</v>
      </c>
      <c r="P98" s="253">
        <v>13.017492994101316</v>
      </c>
      <c r="Q98" s="253">
        <v>0</v>
      </c>
      <c r="R98" s="253">
        <v>0</v>
      </c>
      <c r="S98" s="253">
        <v>0</v>
      </c>
      <c r="T98" s="253">
        <v>0</v>
      </c>
      <c r="U98" s="253">
        <v>0</v>
      </c>
      <c r="V98" s="253">
        <v>0</v>
      </c>
      <c r="W98" s="253">
        <v>20386.323453510788</v>
      </c>
      <c r="X98" s="253">
        <v>27656.094510612977</v>
      </c>
      <c r="Y98" s="253">
        <v>27642.200431379686</v>
      </c>
      <c r="Z98" s="253">
        <v>28439.494159799779</v>
      </c>
      <c r="AA98" s="253">
        <v>25833.83217885952</v>
      </c>
      <c r="AB98" s="253"/>
      <c r="AC98" s="253"/>
      <c r="AD98" s="253"/>
      <c r="AE98" s="253"/>
      <c r="AF98" s="253"/>
      <c r="AG98" s="253"/>
      <c r="AH98" s="253"/>
      <c r="AI98" s="253"/>
      <c r="AJ98" s="253"/>
      <c r="AK98" s="253"/>
      <c r="AL98" s="253"/>
      <c r="AM98" s="253"/>
      <c r="AN98" s="253"/>
      <c r="AO98" s="253"/>
      <c r="AP98" s="253"/>
      <c r="AQ98" s="253"/>
      <c r="AS98" s="90" t="s">
        <v>800</v>
      </c>
      <c r="AT98" s="90" t="s">
        <v>155</v>
      </c>
      <c r="AU98" s="90" t="s">
        <v>719</v>
      </c>
      <c r="AV98" s="90">
        <v>2022</v>
      </c>
      <c r="AW98" s="90">
        <v>0.93457943925233644</v>
      </c>
      <c r="AX98" s="90">
        <v>0</v>
      </c>
      <c r="AY98" s="90">
        <v>0</v>
      </c>
      <c r="AZ98" s="90">
        <v>0</v>
      </c>
      <c r="BA98" s="90">
        <v>0</v>
      </c>
      <c r="BB98" s="90">
        <v>0</v>
      </c>
      <c r="BC98" s="90">
        <v>0</v>
      </c>
      <c r="BD98" s="90">
        <v>0</v>
      </c>
      <c r="BE98" s="90">
        <v>0</v>
      </c>
      <c r="BF98" s="90">
        <v>1.9976076949846728</v>
      </c>
      <c r="BG98" s="90">
        <v>11.453230397398684</v>
      </c>
      <c r="BH98" s="90">
        <v>0</v>
      </c>
      <c r="BI98" s="90">
        <v>11.453230397398684</v>
      </c>
      <c r="BJ98" s="90">
        <v>0</v>
      </c>
      <c r="BK98" s="90">
        <v>0</v>
      </c>
      <c r="BL98" s="90">
        <v>0</v>
      </c>
      <c r="BM98" s="90">
        <v>0</v>
      </c>
      <c r="BN98" s="90">
        <v>0</v>
      </c>
      <c r="BO98" s="90">
        <v>0</v>
      </c>
      <c r="BP98" s="90">
        <v>10.703953642428676</v>
      </c>
      <c r="BQ98" s="90">
        <v>0</v>
      </c>
      <c r="BR98" s="90">
        <v>1.9976076949846728</v>
      </c>
      <c r="BS98" s="90">
        <v>1.8669230794249279</v>
      </c>
      <c r="BT98" s="90">
        <v>11.453230397398684</v>
      </c>
      <c r="BU98" s="90">
        <v>10.703953642428676</v>
      </c>
      <c r="BV98" s="90">
        <v>0</v>
      </c>
      <c r="BW98" s="90">
        <v>0</v>
      </c>
      <c r="BX98" s="90">
        <v>11.453230397398684</v>
      </c>
      <c r="BY98" s="90">
        <v>10.703953642428676</v>
      </c>
      <c r="GV98" s="254"/>
      <c r="GW98" s="254"/>
    </row>
    <row r="99" spans="2:205" x14ac:dyDescent="0.25">
      <c r="B99" s="90" t="s">
        <v>812</v>
      </c>
      <c r="C99" s="252" t="s">
        <v>716</v>
      </c>
      <c r="D99" s="252">
        <v>0.47613967971274435</v>
      </c>
      <c r="E99" s="252">
        <v>0.47613967971274435</v>
      </c>
      <c r="F99" s="252">
        <v>0.44053973493156789</v>
      </c>
      <c r="G99" s="252">
        <v>0.42680578494768112</v>
      </c>
      <c r="H99" s="252">
        <v>8.7830396538500066E-3</v>
      </c>
      <c r="I99" s="253">
        <v>0.44053973493156789</v>
      </c>
      <c r="J99" s="253">
        <v>0</v>
      </c>
      <c r="K99" s="253">
        <v>0.44053973493156789</v>
      </c>
      <c r="L99" s="545">
        <v>16.917818093200502</v>
      </c>
      <c r="M99" s="253">
        <v>12.470745341258898</v>
      </c>
      <c r="N99" s="253">
        <v>11.870095790867044</v>
      </c>
      <c r="O99" s="253">
        <v>11.960076475085385</v>
      </c>
      <c r="P99" s="253">
        <v>11.870095790867044</v>
      </c>
      <c r="Q99" s="253">
        <v>0</v>
      </c>
      <c r="R99" s="253">
        <v>0</v>
      </c>
      <c r="S99" s="253">
        <v>0</v>
      </c>
      <c r="T99" s="253">
        <v>0</v>
      </c>
      <c r="U99" s="253">
        <v>0</v>
      </c>
      <c r="V99" s="253">
        <v>0</v>
      </c>
      <c r="W99" s="253">
        <v>28144.272334037643</v>
      </c>
      <c r="X99" s="253">
        <v>38180.531049532197</v>
      </c>
      <c r="Y99" s="253">
        <v>39711.348979968607</v>
      </c>
      <c r="Z99" s="253">
        <v>40856.757413259904</v>
      </c>
      <c r="AA99" s="253">
        <v>37113.410261652905</v>
      </c>
      <c r="AB99" s="253"/>
      <c r="AC99" s="253"/>
      <c r="AD99" s="253"/>
      <c r="AE99" s="253"/>
      <c r="AF99" s="253"/>
      <c r="AG99" s="253"/>
      <c r="AH99" s="253"/>
      <c r="AI99" s="253"/>
      <c r="AJ99" s="253"/>
      <c r="AK99" s="253"/>
      <c r="AL99" s="253"/>
      <c r="AM99" s="253"/>
      <c r="AN99" s="253"/>
      <c r="AO99" s="253"/>
      <c r="AP99" s="253"/>
      <c r="AQ99" s="253"/>
      <c r="AS99" s="90" t="s">
        <v>800</v>
      </c>
      <c r="AT99" s="90" t="s">
        <v>155</v>
      </c>
      <c r="AU99" s="90" t="s">
        <v>719</v>
      </c>
      <c r="AV99" s="90">
        <v>2023</v>
      </c>
      <c r="AW99" s="90">
        <v>0.87343872827321156</v>
      </c>
      <c r="AX99" s="90">
        <v>0</v>
      </c>
      <c r="AY99" s="90">
        <v>0</v>
      </c>
      <c r="AZ99" s="90">
        <v>0</v>
      </c>
      <c r="BA99" s="90">
        <v>0</v>
      </c>
      <c r="BB99" s="90">
        <v>0</v>
      </c>
      <c r="BC99" s="90">
        <v>0</v>
      </c>
      <c r="BD99" s="90">
        <v>0</v>
      </c>
      <c r="BE99" s="90">
        <v>0</v>
      </c>
      <c r="BF99" s="90">
        <v>0</v>
      </c>
      <c r="BG99" s="90">
        <v>0</v>
      </c>
      <c r="BH99" s="90">
        <v>0</v>
      </c>
      <c r="BI99" s="90">
        <v>0</v>
      </c>
      <c r="BJ99" s="90">
        <v>1.0497788121163085</v>
      </c>
      <c r="BK99" s="90">
        <v>6.2394702197329135</v>
      </c>
      <c r="BL99" s="90">
        <v>0</v>
      </c>
      <c r="BM99" s="90">
        <v>6.2394702197329135</v>
      </c>
      <c r="BN99" s="90">
        <v>0</v>
      </c>
      <c r="BO99" s="90">
        <v>0</v>
      </c>
      <c r="BP99" s="90">
        <v>0</v>
      </c>
      <c r="BQ99" s="90">
        <v>5.4497949338220915</v>
      </c>
      <c r="BR99" s="90">
        <v>0</v>
      </c>
      <c r="BS99" s="90">
        <v>0</v>
      </c>
      <c r="BT99" s="90">
        <v>0</v>
      </c>
      <c r="BU99" s="90">
        <v>0</v>
      </c>
      <c r="BV99" s="90">
        <v>0</v>
      </c>
      <c r="BW99" s="90">
        <v>0</v>
      </c>
      <c r="BX99" s="90">
        <v>0</v>
      </c>
      <c r="BY99" s="90">
        <v>0</v>
      </c>
      <c r="GV99" s="254"/>
      <c r="GW99" s="254"/>
    </row>
    <row r="100" spans="2:205" x14ac:dyDescent="0.25">
      <c r="B100" s="90" t="s">
        <v>812</v>
      </c>
      <c r="C100" s="252" t="s">
        <v>717</v>
      </c>
      <c r="D100" s="252">
        <v>0.4499744775032169</v>
      </c>
      <c r="E100" s="252">
        <v>0.4499744775032169</v>
      </c>
      <c r="F100" s="252">
        <v>0.42596506336638518</v>
      </c>
      <c r="G100" s="252">
        <v>0.41268662892539687</v>
      </c>
      <c r="H100" s="252">
        <v>8.1499011563578548E-3</v>
      </c>
      <c r="I100" s="253">
        <v>0.42596506336638518</v>
      </c>
      <c r="J100" s="253">
        <v>0</v>
      </c>
      <c r="K100" s="253">
        <v>0.42596506336638518</v>
      </c>
      <c r="L100" s="545">
        <v>17.765924038049157</v>
      </c>
      <c r="M100" s="253">
        <v>13.095915395833854</v>
      </c>
      <c r="N100" s="253">
        <v>12.369029356589765</v>
      </c>
      <c r="O100" s="253">
        <v>12.462826792691725</v>
      </c>
      <c r="P100" s="253">
        <v>12.369029356589765</v>
      </c>
      <c r="Q100" s="253">
        <v>0</v>
      </c>
      <c r="R100" s="253">
        <v>0</v>
      </c>
      <c r="S100" s="253">
        <v>0</v>
      </c>
      <c r="T100" s="253">
        <v>0</v>
      </c>
      <c r="U100" s="253">
        <v>0</v>
      </c>
      <c r="V100" s="253">
        <v>0</v>
      </c>
      <c r="W100" s="253">
        <v>25327.952350776108</v>
      </c>
      <c r="X100" s="253">
        <v>34359.910239368626</v>
      </c>
      <c r="Y100" s="253">
        <v>36848.697230976162</v>
      </c>
      <c r="Z100" s="253">
        <v>37911.537191045201</v>
      </c>
      <c r="AA100" s="253">
        <v>34438.034795304826</v>
      </c>
      <c r="AB100" s="253"/>
      <c r="AC100" s="253"/>
      <c r="AD100" s="253"/>
      <c r="AE100" s="253"/>
      <c r="AF100" s="253"/>
      <c r="AG100" s="253"/>
      <c r="AH100" s="253"/>
      <c r="AI100" s="253"/>
      <c r="AJ100" s="253"/>
      <c r="AK100" s="253"/>
      <c r="AL100" s="253"/>
      <c r="AM100" s="253"/>
      <c r="AN100" s="253"/>
      <c r="AO100" s="253"/>
      <c r="AP100" s="253"/>
      <c r="AQ100" s="253"/>
      <c r="AS100" s="90" t="s">
        <v>800</v>
      </c>
      <c r="AT100" s="90" t="s">
        <v>155</v>
      </c>
      <c r="AU100" s="90" t="s">
        <v>720</v>
      </c>
      <c r="AV100" s="90">
        <v>2020</v>
      </c>
      <c r="AW100" s="90">
        <v>1</v>
      </c>
      <c r="AX100" s="90">
        <v>2.1091655159487219</v>
      </c>
      <c r="AY100" s="90">
        <v>17.233092227333522</v>
      </c>
      <c r="AZ100" s="90">
        <v>0</v>
      </c>
      <c r="BA100" s="90">
        <v>17.233092227333522</v>
      </c>
      <c r="BB100" s="90">
        <v>0</v>
      </c>
      <c r="BC100" s="90">
        <v>0</v>
      </c>
      <c r="BD100" s="90">
        <v>0</v>
      </c>
      <c r="BE100" s="90">
        <v>0</v>
      </c>
      <c r="BF100" s="90">
        <v>0</v>
      </c>
      <c r="BG100" s="90">
        <v>0</v>
      </c>
      <c r="BH100" s="90">
        <v>0</v>
      </c>
      <c r="BI100" s="90">
        <v>0</v>
      </c>
      <c r="BJ100" s="90">
        <v>0</v>
      </c>
      <c r="BK100" s="90">
        <v>0</v>
      </c>
      <c r="BL100" s="90">
        <v>0</v>
      </c>
      <c r="BM100" s="90">
        <v>0</v>
      </c>
      <c r="BN100" s="90">
        <v>17.233092227333522</v>
      </c>
      <c r="BO100" s="90">
        <v>0</v>
      </c>
      <c r="BP100" s="90">
        <v>0</v>
      </c>
      <c r="BQ100" s="90">
        <v>0</v>
      </c>
      <c r="BR100" s="90">
        <v>0</v>
      </c>
      <c r="BS100" s="90">
        <v>0</v>
      </c>
      <c r="BT100" s="90">
        <v>0</v>
      </c>
      <c r="BU100" s="90">
        <v>0</v>
      </c>
      <c r="BV100" s="90">
        <v>0</v>
      </c>
      <c r="BW100" s="90">
        <v>0</v>
      </c>
      <c r="BX100" s="90">
        <v>0</v>
      </c>
      <c r="BY100" s="90">
        <v>0</v>
      </c>
      <c r="GV100" s="254"/>
      <c r="GW100" s="254"/>
    </row>
    <row r="101" spans="2:205" x14ac:dyDescent="0.25">
      <c r="B101" s="90" t="s">
        <v>812</v>
      </c>
      <c r="C101" s="252" t="s">
        <v>718</v>
      </c>
      <c r="D101" s="252">
        <v>0.3886671929999308</v>
      </c>
      <c r="E101" s="252">
        <v>0.3886671929999308</v>
      </c>
      <c r="F101" s="252">
        <v>0.35094403612483788</v>
      </c>
      <c r="G101" s="252">
        <v>0.34000435695085035</v>
      </c>
      <c r="H101" s="252">
        <v>5.512147628129533E-3</v>
      </c>
      <c r="I101" s="253">
        <v>0.35094403612483788</v>
      </c>
      <c r="J101" s="253">
        <v>0</v>
      </c>
      <c r="K101" s="253">
        <v>0.35094403612483788</v>
      </c>
      <c r="L101" s="545">
        <v>21.477831639260799</v>
      </c>
      <c r="M101" s="253">
        <v>15.832098878241567</v>
      </c>
      <c r="N101" s="253">
        <v>15.067146364350593</v>
      </c>
      <c r="O101" s="253">
        <v>15.181411238798583</v>
      </c>
      <c r="P101" s="253">
        <v>15.067146364350593</v>
      </c>
      <c r="Q101" s="253">
        <v>0</v>
      </c>
      <c r="R101" s="253">
        <v>0</v>
      </c>
      <c r="S101" s="253">
        <v>0</v>
      </c>
      <c r="T101" s="253">
        <v>0</v>
      </c>
      <c r="U101" s="253">
        <v>0</v>
      </c>
      <c r="V101" s="253">
        <v>0</v>
      </c>
      <c r="W101" s="253">
        <v>18096.202611508485</v>
      </c>
      <c r="X101" s="253">
        <v>24549.315664904381</v>
      </c>
      <c r="Y101" s="253">
        <v>24922.444474425956</v>
      </c>
      <c r="Z101" s="253">
        <v>25641.291323311423</v>
      </c>
      <c r="AA101" s="253">
        <v>23292.004181706499</v>
      </c>
      <c r="AB101" s="253"/>
      <c r="AC101" s="253"/>
      <c r="AD101" s="253"/>
      <c r="AE101" s="253"/>
      <c r="AF101" s="253"/>
      <c r="AG101" s="253"/>
      <c r="AH101" s="253"/>
      <c r="AI101" s="253"/>
      <c r="AJ101" s="253"/>
      <c r="AK101" s="253"/>
      <c r="AL101" s="253"/>
      <c r="AM101" s="253"/>
      <c r="AN101" s="253"/>
      <c r="AO101" s="253"/>
      <c r="AP101" s="253"/>
      <c r="AQ101" s="253"/>
      <c r="AS101" s="90" t="s">
        <v>800</v>
      </c>
      <c r="AT101" s="90" t="s">
        <v>155</v>
      </c>
      <c r="AU101" s="90" t="s">
        <v>720</v>
      </c>
      <c r="AV101" s="90">
        <v>2021</v>
      </c>
      <c r="AW101" s="90">
        <v>1</v>
      </c>
      <c r="AX101" s="90">
        <v>0</v>
      </c>
      <c r="AY101" s="90">
        <v>0</v>
      </c>
      <c r="AZ101" s="90">
        <v>0</v>
      </c>
      <c r="BA101" s="90">
        <v>0</v>
      </c>
      <c r="BB101" s="90">
        <v>2.1091655159487219</v>
      </c>
      <c r="BC101" s="90">
        <v>17.233092227333522</v>
      </c>
      <c r="BD101" s="90">
        <v>0</v>
      </c>
      <c r="BE101" s="90">
        <v>17.233092227333522</v>
      </c>
      <c r="BF101" s="90">
        <v>0</v>
      </c>
      <c r="BG101" s="90">
        <v>0</v>
      </c>
      <c r="BH101" s="90">
        <v>0</v>
      </c>
      <c r="BI101" s="90">
        <v>0</v>
      </c>
      <c r="BJ101" s="90">
        <v>0</v>
      </c>
      <c r="BK101" s="90">
        <v>0</v>
      </c>
      <c r="BL101" s="90">
        <v>0</v>
      </c>
      <c r="BM101" s="90">
        <v>0</v>
      </c>
      <c r="BN101" s="90">
        <v>0</v>
      </c>
      <c r="BO101" s="90">
        <v>17.233092227333522</v>
      </c>
      <c r="BP101" s="90">
        <v>0</v>
      </c>
      <c r="BQ101" s="90">
        <v>0</v>
      </c>
      <c r="BR101" s="90">
        <v>0</v>
      </c>
      <c r="BS101" s="90">
        <v>0</v>
      </c>
      <c r="BT101" s="90">
        <v>0</v>
      </c>
      <c r="BU101" s="90">
        <v>0</v>
      </c>
      <c r="BV101" s="90">
        <v>0</v>
      </c>
      <c r="BW101" s="90">
        <v>0</v>
      </c>
      <c r="BX101" s="90">
        <v>0</v>
      </c>
      <c r="BY101" s="90">
        <v>0</v>
      </c>
      <c r="GV101" s="254"/>
      <c r="GW101" s="254"/>
    </row>
    <row r="102" spans="2:205" x14ac:dyDescent="0.25">
      <c r="B102" s="90" t="s">
        <v>812</v>
      </c>
      <c r="C102" s="252" t="s">
        <v>719</v>
      </c>
      <c r="D102" s="252">
        <v>5.1685410501745556E-2</v>
      </c>
      <c r="E102" s="252">
        <v>5.1685410501745556E-2</v>
      </c>
      <c r="F102" s="252">
        <v>5.0519185076325426E-2</v>
      </c>
      <c r="G102" s="252">
        <v>4.8944587972828364E-2</v>
      </c>
      <c r="H102" s="252">
        <v>8.8112706503960161E-3</v>
      </c>
      <c r="I102" s="253">
        <v>5.0519185076325426E-2</v>
      </c>
      <c r="J102" s="253">
        <v>0</v>
      </c>
      <c r="K102" s="253">
        <v>5.0519185076325426E-2</v>
      </c>
      <c r="L102" s="545">
        <v>1.9479075690355065</v>
      </c>
      <c r="M102" s="253">
        <v>1.4358742426433653</v>
      </c>
      <c r="N102" s="253">
        <v>1.3568498032428249</v>
      </c>
      <c r="O102" s="253">
        <v>1.3671451885245618</v>
      </c>
      <c r="P102" s="253">
        <v>1.3568498032428249</v>
      </c>
      <c r="Q102" s="253">
        <v>0</v>
      </c>
      <c r="R102" s="253">
        <v>0</v>
      </c>
      <c r="S102" s="253">
        <v>0</v>
      </c>
      <c r="T102" s="253">
        <v>0</v>
      </c>
      <c r="U102" s="253">
        <v>0</v>
      </c>
      <c r="V102" s="253">
        <v>0</v>
      </c>
      <c r="W102" s="253">
        <v>26533.810599307461</v>
      </c>
      <c r="X102" s="253">
        <v>35995.778019247402</v>
      </c>
      <c r="Y102" s="253">
        <v>39838.991686830283</v>
      </c>
      <c r="Z102" s="253">
        <v>40988.081763698108</v>
      </c>
      <c r="AA102" s="253">
        <v>37232.702511056341</v>
      </c>
      <c r="AB102" s="253"/>
      <c r="AC102" s="253"/>
      <c r="AD102" s="253"/>
      <c r="AE102" s="253"/>
      <c r="AF102" s="253"/>
      <c r="AG102" s="253"/>
      <c r="AH102" s="253"/>
      <c r="AI102" s="253"/>
      <c r="AJ102" s="253"/>
      <c r="AK102" s="253"/>
      <c r="AL102" s="253"/>
      <c r="AM102" s="253"/>
      <c r="AN102" s="253"/>
      <c r="AO102" s="253"/>
      <c r="AP102" s="253"/>
      <c r="AQ102" s="253"/>
      <c r="AS102" s="90" t="s">
        <v>800</v>
      </c>
      <c r="AT102" s="90" t="s">
        <v>155</v>
      </c>
      <c r="AU102" s="90" t="s">
        <v>720</v>
      </c>
      <c r="AV102" s="90">
        <v>2022</v>
      </c>
      <c r="AW102" s="90">
        <v>0.93457943925233644</v>
      </c>
      <c r="AX102" s="90">
        <v>0</v>
      </c>
      <c r="AY102" s="90">
        <v>0</v>
      </c>
      <c r="AZ102" s="90">
        <v>0</v>
      </c>
      <c r="BA102" s="90">
        <v>0</v>
      </c>
      <c r="BB102" s="90">
        <v>0</v>
      </c>
      <c r="BC102" s="90">
        <v>0</v>
      </c>
      <c r="BD102" s="90">
        <v>0</v>
      </c>
      <c r="BE102" s="90">
        <v>0</v>
      </c>
      <c r="BF102" s="90">
        <v>2.0396138992396522</v>
      </c>
      <c r="BG102" s="90">
        <v>16.264258184205897</v>
      </c>
      <c r="BH102" s="90">
        <v>0</v>
      </c>
      <c r="BI102" s="90">
        <v>16.264258184205897</v>
      </c>
      <c r="BJ102" s="90">
        <v>0</v>
      </c>
      <c r="BK102" s="90">
        <v>0</v>
      </c>
      <c r="BL102" s="90">
        <v>0</v>
      </c>
      <c r="BM102" s="90">
        <v>0</v>
      </c>
      <c r="BN102" s="90">
        <v>0</v>
      </c>
      <c r="BO102" s="90">
        <v>0</v>
      </c>
      <c r="BP102" s="90">
        <v>15.20024129365037</v>
      </c>
      <c r="BQ102" s="90">
        <v>0</v>
      </c>
      <c r="BR102" s="90">
        <v>2.0396138992396522</v>
      </c>
      <c r="BS102" s="90">
        <v>1.9061812142426655</v>
      </c>
      <c r="BT102" s="90">
        <v>16.264258184205897</v>
      </c>
      <c r="BU102" s="90">
        <v>15.20024129365037</v>
      </c>
      <c r="BV102" s="90">
        <v>0</v>
      </c>
      <c r="BW102" s="90">
        <v>0</v>
      </c>
      <c r="BX102" s="90">
        <v>16.264258184205897</v>
      </c>
      <c r="BY102" s="90">
        <v>15.20024129365037</v>
      </c>
      <c r="GV102" s="254"/>
      <c r="GW102" s="254"/>
    </row>
    <row r="103" spans="2:205" x14ac:dyDescent="0.25">
      <c r="B103" s="90" t="s">
        <v>812</v>
      </c>
      <c r="C103" s="252" t="s">
        <v>720</v>
      </c>
      <c r="D103" s="252">
        <v>8.1334598855055562E-2</v>
      </c>
      <c r="E103" s="252">
        <v>8.1334598855055562E-2</v>
      </c>
      <c r="F103" s="252">
        <v>7.1740202617739807E-2</v>
      </c>
      <c r="G103" s="252">
        <v>6.9503788173014835E-2</v>
      </c>
      <c r="H103" s="252">
        <v>8.9965562976308047E-3</v>
      </c>
      <c r="I103" s="253">
        <v>7.1740202617739807E-2</v>
      </c>
      <c r="J103" s="253">
        <v>0</v>
      </c>
      <c r="K103" s="253">
        <v>7.1740202617739807E-2</v>
      </c>
      <c r="L103" s="545">
        <v>2.7566049511914388</v>
      </c>
      <c r="M103" s="253">
        <v>2.0319947976375508</v>
      </c>
      <c r="N103" s="253">
        <v>1.8871233051702145</v>
      </c>
      <c r="O103" s="253">
        <v>1.9014314658579676</v>
      </c>
      <c r="P103" s="253">
        <v>1.8871233051702145</v>
      </c>
      <c r="Q103" s="253">
        <v>0</v>
      </c>
      <c r="R103" s="253">
        <v>0</v>
      </c>
      <c r="S103" s="253">
        <v>0</v>
      </c>
      <c r="T103" s="253">
        <v>0</v>
      </c>
      <c r="U103" s="253">
        <v>0</v>
      </c>
      <c r="V103" s="253">
        <v>0</v>
      </c>
      <c r="W103" s="253">
        <v>29505.351798741325</v>
      </c>
      <c r="X103" s="253">
        <v>40026.97199304706</v>
      </c>
      <c r="Y103" s="253">
        <v>40676.736168046969</v>
      </c>
      <c r="Z103" s="253">
        <v>41849.989604215763</v>
      </c>
      <c r="AA103" s="253">
        <v>38015.641278548566</v>
      </c>
      <c r="AB103" s="253"/>
      <c r="AC103" s="253"/>
      <c r="AD103" s="253"/>
      <c r="AE103" s="253"/>
      <c r="AF103" s="253"/>
      <c r="AG103" s="253"/>
      <c r="AH103" s="253"/>
      <c r="AI103" s="253"/>
      <c r="AJ103" s="253"/>
      <c r="AK103" s="253"/>
      <c r="AL103" s="253"/>
      <c r="AM103" s="253"/>
      <c r="AN103" s="253"/>
      <c r="AO103" s="253"/>
      <c r="AP103" s="253"/>
      <c r="AQ103" s="253"/>
      <c r="AS103" s="90" t="s">
        <v>800</v>
      </c>
      <c r="AT103" s="90" t="s">
        <v>155</v>
      </c>
      <c r="AU103" s="90" t="s">
        <v>720</v>
      </c>
      <c r="AV103" s="90">
        <v>2023</v>
      </c>
      <c r="AW103" s="90">
        <v>0.87343872827321156</v>
      </c>
      <c r="AX103" s="90">
        <v>0</v>
      </c>
      <c r="AY103" s="90">
        <v>0</v>
      </c>
      <c r="AZ103" s="90">
        <v>0</v>
      </c>
      <c r="BA103" s="90">
        <v>0</v>
      </c>
      <c r="BB103" s="90">
        <v>0</v>
      </c>
      <c r="BC103" s="90">
        <v>0</v>
      </c>
      <c r="BD103" s="90">
        <v>0</v>
      </c>
      <c r="BE103" s="90">
        <v>0</v>
      </c>
      <c r="BF103" s="90">
        <v>0</v>
      </c>
      <c r="BG103" s="90">
        <v>0</v>
      </c>
      <c r="BH103" s="90">
        <v>0</v>
      </c>
      <c r="BI103" s="90">
        <v>0</v>
      </c>
      <c r="BJ103" s="90">
        <v>1.071853828805031</v>
      </c>
      <c r="BK103" s="90">
        <v>8.8603630028492883</v>
      </c>
      <c r="BL103" s="90">
        <v>0</v>
      </c>
      <c r="BM103" s="90">
        <v>8.8603630028492883</v>
      </c>
      <c r="BN103" s="90">
        <v>0</v>
      </c>
      <c r="BO103" s="90">
        <v>0</v>
      </c>
      <c r="BP103" s="90">
        <v>0</v>
      </c>
      <c r="BQ103" s="90">
        <v>7.7389841932476964</v>
      </c>
      <c r="BR103" s="90">
        <v>0</v>
      </c>
      <c r="BS103" s="90">
        <v>0</v>
      </c>
      <c r="BT103" s="90">
        <v>0</v>
      </c>
      <c r="BU103" s="90">
        <v>0</v>
      </c>
      <c r="BV103" s="90">
        <v>0</v>
      </c>
      <c r="BW103" s="90">
        <v>0</v>
      </c>
      <c r="BX103" s="90">
        <v>0</v>
      </c>
      <c r="BY103" s="90">
        <v>0</v>
      </c>
      <c r="GV103" s="254"/>
      <c r="GW103" s="254"/>
    </row>
    <row r="104" spans="2:205" x14ac:dyDescent="0.25">
      <c r="B104" s="90" t="s">
        <v>812</v>
      </c>
      <c r="C104" s="252" t="s">
        <v>721</v>
      </c>
      <c r="D104" s="252">
        <v>3.1119111309503063E-2</v>
      </c>
      <c r="E104" s="252">
        <v>3.1119111309503063E-2</v>
      </c>
      <c r="F104" s="252">
        <v>3.4785019534346498E-2</v>
      </c>
      <c r="G104" s="252">
        <v>3.3700662328117512E-2</v>
      </c>
      <c r="H104" s="252">
        <v>5.467825715619626E-3</v>
      </c>
      <c r="I104" s="253">
        <v>3.4785019534346498E-2</v>
      </c>
      <c r="J104" s="253">
        <v>0</v>
      </c>
      <c r="K104" s="253">
        <v>3.4785019534346498E-2</v>
      </c>
      <c r="L104" s="545">
        <v>1.907861871397476</v>
      </c>
      <c r="M104" s="253">
        <v>1.4063550874836552</v>
      </c>
      <c r="N104" s="253">
        <v>1.5055374724474073</v>
      </c>
      <c r="O104" s="253">
        <v>1.5169535267314918</v>
      </c>
      <c r="P104" s="253">
        <v>1.5055374724474073</v>
      </c>
      <c r="Q104" s="253">
        <v>0</v>
      </c>
      <c r="R104" s="253">
        <v>0</v>
      </c>
      <c r="S104" s="253">
        <v>0</v>
      </c>
      <c r="T104" s="253">
        <v>0</v>
      </c>
      <c r="U104" s="253">
        <v>0</v>
      </c>
      <c r="V104" s="253">
        <v>0</v>
      </c>
      <c r="W104" s="253">
        <v>16310.98759089349</v>
      </c>
      <c r="X104" s="253">
        <v>22127.49225743796</v>
      </c>
      <c r="Y104" s="253">
        <v>24722.048825025809</v>
      </c>
      <c r="Z104" s="253">
        <v>25435.115591574271</v>
      </c>
      <c r="AA104" s="253">
        <v>23104.718528061505</v>
      </c>
      <c r="AB104" s="253"/>
      <c r="AC104" s="253"/>
      <c r="AD104" s="253"/>
      <c r="AE104" s="253"/>
      <c r="AF104" s="253"/>
      <c r="AG104" s="253"/>
      <c r="AH104" s="253"/>
      <c r="AI104" s="253"/>
      <c r="AJ104" s="253"/>
      <c r="AS104" s="90" t="s">
        <v>800</v>
      </c>
      <c r="AT104" s="90" t="s">
        <v>155</v>
      </c>
      <c r="AU104" s="90" t="s">
        <v>721</v>
      </c>
      <c r="AV104" s="90">
        <v>2020</v>
      </c>
      <c r="AW104" s="90">
        <v>1</v>
      </c>
      <c r="AX104" s="90">
        <v>1.165977372255824</v>
      </c>
      <c r="AY104" s="90">
        <v>6.5934857093844297</v>
      </c>
      <c r="AZ104" s="90">
        <v>0</v>
      </c>
      <c r="BA104" s="90">
        <v>6.5934857093844297</v>
      </c>
      <c r="BB104" s="90">
        <v>0</v>
      </c>
      <c r="BC104" s="90">
        <v>0</v>
      </c>
      <c r="BD104" s="90">
        <v>0</v>
      </c>
      <c r="BE104" s="90">
        <v>0</v>
      </c>
      <c r="BF104" s="90">
        <v>0</v>
      </c>
      <c r="BG104" s="90">
        <v>0</v>
      </c>
      <c r="BH104" s="90">
        <v>0</v>
      </c>
      <c r="BI104" s="90">
        <v>0</v>
      </c>
      <c r="BJ104" s="90">
        <v>0</v>
      </c>
      <c r="BK104" s="90">
        <v>0</v>
      </c>
      <c r="BL104" s="90">
        <v>0</v>
      </c>
      <c r="BM104" s="90">
        <v>0</v>
      </c>
      <c r="BN104" s="90">
        <v>6.5934857093844297</v>
      </c>
      <c r="BO104" s="90">
        <v>0</v>
      </c>
      <c r="BP104" s="90">
        <v>0</v>
      </c>
      <c r="BQ104" s="90">
        <v>0</v>
      </c>
      <c r="BR104" s="90">
        <v>0</v>
      </c>
      <c r="BS104" s="90">
        <v>0</v>
      </c>
      <c r="BT104" s="90">
        <v>0</v>
      </c>
      <c r="BU104" s="90">
        <v>0</v>
      </c>
      <c r="BV104" s="90">
        <v>0</v>
      </c>
      <c r="BW104" s="90">
        <v>0</v>
      </c>
      <c r="BX104" s="90">
        <v>0</v>
      </c>
      <c r="BY104" s="90">
        <v>0</v>
      </c>
      <c r="GV104" s="254"/>
      <c r="GW104" s="254"/>
    </row>
    <row r="105" spans="2:205" x14ac:dyDescent="0.25">
      <c r="B105" s="90" t="s">
        <v>812</v>
      </c>
      <c r="C105" s="252" t="s">
        <v>722</v>
      </c>
      <c r="D105" s="252">
        <v>3.8863172535358412E-2</v>
      </c>
      <c r="E105" s="252">
        <v>3.8863172535358412E-2</v>
      </c>
      <c r="F105" s="252">
        <v>2.9910850508311101E-2</v>
      </c>
      <c r="G105" s="252">
        <v>2.8978537101904102E-2</v>
      </c>
      <c r="H105" s="252">
        <v>4.0654931734972867E-3</v>
      </c>
      <c r="I105" s="253">
        <v>2.9910850508311101E-2</v>
      </c>
      <c r="J105" s="253">
        <v>0</v>
      </c>
      <c r="K105" s="253">
        <v>2.9910850508311101E-2</v>
      </c>
      <c r="L105" s="545">
        <v>2.7344134711606549</v>
      </c>
      <c r="M105" s="253">
        <v>2.0156366423077703</v>
      </c>
      <c r="N105" s="253">
        <v>1.7411232190860988</v>
      </c>
      <c r="O105" s="253">
        <v>1.7543317539774985</v>
      </c>
      <c r="P105" s="253">
        <v>1.7411232190860988</v>
      </c>
      <c r="Q105" s="253">
        <v>0</v>
      </c>
      <c r="R105" s="253">
        <v>0</v>
      </c>
      <c r="S105" s="253">
        <v>0</v>
      </c>
      <c r="T105" s="253">
        <v>0</v>
      </c>
      <c r="U105" s="253">
        <v>0</v>
      </c>
      <c r="V105" s="253">
        <v>0</v>
      </c>
      <c r="W105" s="253">
        <v>14212.617420606281</v>
      </c>
      <c r="X105" s="253">
        <v>19280.84244929317</v>
      </c>
      <c r="Y105" s="253">
        <v>18381.588214469873</v>
      </c>
      <c r="Z105" s="253">
        <v>18911.77484118865</v>
      </c>
      <c r="AA105" s="253">
        <v>17179.054406046609</v>
      </c>
      <c r="AB105" s="253"/>
      <c r="AC105" s="253"/>
      <c r="AD105" s="253"/>
      <c r="AE105" s="253"/>
      <c r="AF105" s="253"/>
      <c r="AG105" s="253"/>
      <c r="AH105" s="253"/>
      <c r="AI105" s="253"/>
      <c r="AJ105" s="253"/>
      <c r="AS105" s="90" t="s">
        <v>800</v>
      </c>
      <c r="AT105" s="90" t="s">
        <v>155</v>
      </c>
      <c r="AU105" s="90" t="s">
        <v>721</v>
      </c>
      <c r="AV105" s="90">
        <v>2021</v>
      </c>
      <c r="AW105" s="90">
        <v>1</v>
      </c>
      <c r="AX105" s="90">
        <v>0</v>
      </c>
      <c r="AY105" s="90">
        <v>0</v>
      </c>
      <c r="AZ105" s="90">
        <v>0</v>
      </c>
      <c r="BA105" s="90">
        <v>0</v>
      </c>
      <c r="BB105" s="90">
        <v>1.165977372255824</v>
      </c>
      <c r="BC105" s="90">
        <v>6.5934857093844297</v>
      </c>
      <c r="BD105" s="90">
        <v>0</v>
      </c>
      <c r="BE105" s="90">
        <v>6.5934857093844297</v>
      </c>
      <c r="BF105" s="90">
        <v>0</v>
      </c>
      <c r="BG105" s="90">
        <v>0</v>
      </c>
      <c r="BH105" s="90">
        <v>0</v>
      </c>
      <c r="BI105" s="90">
        <v>0</v>
      </c>
      <c r="BJ105" s="90">
        <v>0</v>
      </c>
      <c r="BK105" s="90">
        <v>0</v>
      </c>
      <c r="BL105" s="90">
        <v>0</v>
      </c>
      <c r="BM105" s="90">
        <v>0</v>
      </c>
      <c r="BN105" s="90">
        <v>0</v>
      </c>
      <c r="BO105" s="90">
        <v>6.5934857093844297</v>
      </c>
      <c r="BP105" s="90">
        <v>0</v>
      </c>
      <c r="BQ105" s="90">
        <v>0</v>
      </c>
      <c r="BR105" s="90">
        <v>0</v>
      </c>
      <c r="BS105" s="90">
        <v>0</v>
      </c>
      <c r="BT105" s="90">
        <v>0</v>
      </c>
      <c r="BU105" s="90">
        <v>0</v>
      </c>
      <c r="BV105" s="90">
        <v>0</v>
      </c>
      <c r="BW105" s="90">
        <v>0</v>
      </c>
      <c r="BX105" s="90">
        <v>0</v>
      </c>
      <c r="BY105" s="90">
        <v>0</v>
      </c>
      <c r="GV105" s="254"/>
      <c r="GW105" s="254"/>
    </row>
    <row r="106" spans="2:205" x14ac:dyDescent="0.25">
      <c r="B106" s="90" t="s">
        <v>812</v>
      </c>
      <c r="C106" s="252" t="s">
        <v>723</v>
      </c>
      <c r="D106" s="252">
        <v>3.7419844740065232E-2</v>
      </c>
      <c r="E106" s="252">
        <v>3.7419844740065232E-2</v>
      </c>
      <c r="F106" s="252">
        <v>3.4561559203464355E-2</v>
      </c>
      <c r="G106" s="252">
        <v>3.34843139467184E-2</v>
      </c>
      <c r="H106" s="252">
        <v>4.763630939441996E-3</v>
      </c>
      <c r="I106" s="253">
        <v>3.4561559203464355E-2</v>
      </c>
      <c r="J106" s="253">
        <v>0</v>
      </c>
      <c r="K106" s="253">
        <v>3.4561559203464355E-2</v>
      </c>
      <c r="L106" s="545">
        <v>2.446804560734702</v>
      </c>
      <c r="M106" s="253">
        <v>1.8036295465912997</v>
      </c>
      <c r="N106" s="253">
        <v>1.7169956729401354</v>
      </c>
      <c r="O106" s="253">
        <v>1.7300226966064247</v>
      </c>
      <c r="P106" s="253">
        <v>1.7169956729401354</v>
      </c>
      <c r="Q106" s="253">
        <v>0</v>
      </c>
      <c r="R106" s="253">
        <v>0</v>
      </c>
      <c r="S106" s="253">
        <v>0</v>
      </c>
      <c r="T106" s="253">
        <v>0</v>
      </c>
      <c r="U106" s="253">
        <v>0</v>
      </c>
      <c r="V106" s="253">
        <v>0</v>
      </c>
      <c r="W106" s="253">
        <v>15293.352538475396</v>
      </c>
      <c r="X106" s="253">
        <v>20746.968140317633</v>
      </c>
      <c r="Y106" s="253">
        <v>21538.125535506944</v>
      </c>
      <c r="Z106" s="253">
        <v>22159.357280570566</v>
      </c>
      <c r="AA106" s="253">
        <v>20129.089285520509</v>
      </c>
      <c r="AB106" s="253"/>
      <c r="AC106" s="253"/>
      <c r="AD106" s="253"/>
      <c r="AE106" s="253"/>
      <c r="AF106" s="253"/>
      <c r="AG106" s="253"/>
      <c r="AH106" s="253"/>
      <c r="AI106" s="253"/>
      <c r="AJ106" s="253"/>
      <c r="AS106" s="90" t="s">
        <v>800</v>
      </c>
      <c r="AT106" s="90" t="s">
        <v>155</v>
      </c>
      <c r="AU106" s="90" t="s">
        <v>721</v>
      </c>
      <c r="AV106" s="90">
        <v>2022</v>
      </c>
      <c r="AW106" s="90">
        <v>0.93457943925233644</v>
      </c>
      <c r="AX106" s="90">
        <v>0</v>
      </c>
      <c r="AY106" s="90">
        <v>0</v>
      </c>
      <c r="AZ106" s="90">
        <v>0</v>
      </c>
      <c r="BA106" s="90">
        <v>0</v>
      </c>
      <c r="BB106" s="90">
        <v>0</v>
      </c>
      <c r="BC106" s="90">
        <v>0</v>
      </c>
      <c r="BD106" s="90">
        <v>0</v>
      </c>
      <c r="BE106" s="90">
        <v>0</v>
      </c>
      <c r="BF106" s="90">
        <v>1.2396135764897809</v>
      </c>
      <c r="BG106" s="90">
        <v>7.8861296456578271</v>
      </c>
      <c r="BH106" s="90">
        <v>0</v>
      </c>
      <c r="BI106" s="90">
        <v>7.8861296456578271</v>
      </c>
      <c r="BJ106" s="90">
        <v>0</v>
      </c>
      <c r="BK106" s="90">
        <v>0</v>
      </c>
      <c r="BL106" s="90">
        <v>0</v>
      </c>
      <c r="BM106" s="90">
        <v>0</v>
      </c>
      <c r="BN106" s="90">
        <v>0</v>
      </c>
      <c r="BO106" s="90">
        <v>0</v>
      </c>
      <c r="BP106" s="90">
        <v>7.3702146221101188</v>
      </c>
      <c r="BQ106" s="90">
        <v>0</v>
      </c>
      <c r="BR106" s="90">
        <v>1.2396135764897809</v>
      </c>
      <c r="BS106" s="90">
        <v>1.1585173612054027</v>
      </c>
      <c r="BT106" s="90">
        <v>7.8861296456578271</v>
      </c>
      <c r="BU106" s="90">
        <v>7.3702146221101188</v>
      </c>
      <c r="BV106" s="90">
        <v>0</v>
      </c>
      <c r="BW106" s="90">
        <v>0</v>
      </c>
      <c r="BX106" s="90">
        <v>7.8861296456578271</v>
      </c>
      <c r="BY106" s="90">
        <v>7.3702146221101188</v>
      </c>
      <c r="GV106" s="254"/>
      <c r="GW106" s="254"/>
    </row>
    <row r="107" spans="2:205" x14ac:dyDescent="0.25">
      <c r="B107" s="90" t="s">
        <v>812</v>
      </c>
      <c r="C107" s="252" t="s">
        <v>724</v>
      </c>
      <c r="D107" s="252">
        <v>0.73717071133534673</v>
      </c>
      <c r="E107" s="252">
        <v>0.73717071133534673</v>
      </c>
      <c r="F107" s="252">
        <v>0.59397601749552464</v>
      </c>
      <c r="G107" s="252">
        <v>0.57545808169190815</v>
      </c>
      <c r="H107" s="252">
        <v>6.8746949657468069E-4</v>
      </c>
      <c r="I107" s="253">
        <v>0.59397601749552464</v>
      </c>
      <c r="J107" s="253">
        <v>0</v>
      </c>
      <c r="K107" s="253">
        <v>0.59397601749552464</v>
      </c>
      <c r="L107" s="545">
        <v>290.52501859677119</v>
      </c>
      <c r="M107" s="253">
        <v>214.15666619804813</v>
      </c>
      <c r="N107" s="253">
        <v>204.46993465886268</v>
      </c>
      <c r="O107" s="253">
        <v>206.01970620842863</v>
      </c>
      <c r="P107" s="253">
        <v>204.46993465886268</v>
      </c>
      <c r="Q107" s="253">
        <v>0</v>
      </c>
      <c r="R107" s="253">
        <v>0</v>
      </c>
      <c r="S107" s="253">
        <v>0</v>
      </c>
      <c r="T107" s="253">
        <v>0</v>
      </c>
      <c r="U107" s="253">
        <v>0</v>
      </c>
      <c r="V107" s="253">
        <v>0</v>
      </c>
      <c r="W107" s="253">
        <v>2537.3742849957071</v>
      </c>
      <c r="X107" s="253">
        <v>3442.202964878174</v>
      </c>
      <c r="Y107" s="253">
        <v>3108.3021559163171</v>
      </c>
      <c r="Z107" s="253">
        <v>3197.9560103950448</v>
      </c>
      <c r="AA107" s="253">
        <v>2904.9552859031</v>
      </c>
      <c r="AB107" s="253"/>
      <c r="AC107" s="253"/>
      <c r="AD107" s="253"/>
      <c r="AE107" s="253"/>
      <c r="AF107" s="253"/>
      <c r="AG107" s="253"/>
      <c r="AH107" s="253"/>
      <c r="AI107" s="253"/>
      <c r="AJ107" s="253"/>
      <c r="AS107" s="90" t="s">
        <v>800</v>
      </c>
      <c r="AT107" s="90" t="s">
        <v>155</v>
      </c>
      <c r="AU107" s="90" t="s">
        <v>721</v>
      </c>
      <c r="AV107" s="90">
        <v>2023</v>
      </c>
      <c r="AW107" s="90">
        <v>0.87343872827321156</v>
      </c>
      <c r="AX107" s="90">
        <v>0</v>
      </c>
      <c r="AY107" s="90">
        <v>0</v>
      </c>
      <c r="AZ107" s="90">
        <v>0</v>
      </c>
      <c r="BA107" s="90">
        <v>0</v>
      </c>
      <c r="BB107" s="90">
        <v>0</v>
      </c>
      <c r="BC107" s="90">
        <v>0</v>
      </c>
      <c r="BD107" s="90">
        <v>0</v>
      </c>
      <c r="BE107" s="90">
        <v>0</v>
      </c>
      <c r="BF107" s="90">
        <v>0</v>
      </c>
      <c r="BG107" s="90">
        <v>0</v>
      </c>
      <c r="BH107" s="90">
        <v>0</v>
      </c>
      <c r="BI107" s="90">
        <v>0</v>
      </c>
      <c r="BJ107" s="90">
        <v>0.65143925460332985</v>
      </c>
      <c r="BK107" s="90">
        <v>4.296170173059747</v>
      </c>
      <c r="BL107" s="90">
        <v>0</v>
      </c>
      <c r="BM107" s="90">
        <v>4.296170173059747</v>
      </c>
      <c r="BN107" s="90">
        <v>0</v>
      </c>
      <c r="BO107" s="90">
        <v>0</v>
      </c>
      <c r="BP107" s="90">
        <v>0</v>
      </c>
      <c r="BQ107" s="90">
        <v>3.7524414124026086</v>
      </c>
      <c r="BR107" s="90">
        <v>0</v>
      </c>
      <c r="BS107" s="90">
        <v>0</v>
      </c>
      <c r="BT107" s="90">
        <v>0</v>
      </c>
      <c r="BU107" s="90">
        <v>0</v>
      </c>
      <c r="BV107" s="90">
        <v>0</v>
      </c>
      <c r="BW107" s="90">
        <v>0</v>
      </c>
      <c r="BX107" s="90">
        <v>0</v>
      </c>
      <c r="BY107" s="90">
        <v>0</v>
      </c>
      <c r="GV107" s="254"/>
      <c r="GW107" s="254"/>
    </row>
    <row r="108" spans="2:205" x14ac:dyDescent="0.25">
      <c r="B108" s="90" t="s">
        <v>812</v>
      </c>
      <c r="C108" s="252" t="s">
        <v>725</v>
      </c>
      <c r="D108" s="252">
        <v>1.3221191687631102</v>
      </c>
      <c r="E108" s="252">
        <v>1.3221191687631102</v>
      </c>
      <c r="F108" s="252">
        <v>1.1950207688764685</v>
      </c>
      <c r="G108" s="252">
        <v>1.1577671687791198</v>
      </c>
      <c r="H108" s="252">
        <v>1.8329428089322386E-3</v>
      </c>
      <c r="I108" s="253">
        <v>1.1950207688764685</v>
      </c>
      <c r="J108" s="253">
        <v>0</v>
      </c>
      <c r="K108" s="253">
        <v>1.1950207688764685</v>
      </c>
      <c r="L108" s="545">
        <v>217.36541038616974</v>
      </c>
      <c r="M108" s="253">
        <v>160.22803082470932</v>
      </c>
      <c r="N108" s="253">
        <v>154.29097371009121</v>
      </c>
      <c r="O108" s="253">
        <v>155.46077143316685</v>
      </c>
      <c r="P108" s="253">
        <v>154.29097371009121</v>
      </c>
      <c r="Q108" s="253">
        <v>0</v>
      </c>
      <c r="R108" s="253">
        <v>0</v>
      </c>
      <c r="S108" s="253">
        <v>0</v>
      </c>
      <c r="T108" s="253">
        <v>0</v>
      </c>
      <c r="U108" s="253">
        <v>0</v>
      </c>
      <c r="V108" s="253">
        <v>0</v>
      </c>
      <c r="W108" s="253">
        <v>6082.4726731555093</v>
      </c>
      <c r="X108" s="253">
        <v>8251.4848491742287</v>
      </c>
      <c r="Y108" s="253">
        <v>8287.4078240015115</v>
      </c>
      <c r="Z108" s="253">
        <v>8526.4444484315663</v>
      </c>
      <c r="AA108" s="253">
        <v>7745.2409570107584</v>
      </c>
      <c r="AB108" s="253"/>
      <c r="AC108" s="253"/>
      <c r="AD108" s="253"/>
      <c r="AE108" s="253"/>
      <c r="AF108" s="253"/>
      <c r="AG108" s="253"/>
      <c r="AH108" s="253"/>
      <c r="AI108" s="253"/>
      <c r="AJ108" s="253"/>
      <c r="AS108" s="90" t="s">
        <v>800</v>
      </c>
      <c r="AT108" s="90" t="s">
        <v>155</v>
      </c>
      <c r="AU108" s="90" t="s">
        <v>722</v>
      </c>
      <c r="AV108" s="90">
        <v>2020</v>
      </c>
      <c r="AW108" s="90">
        <v>1</v>
      </c>
      <c r="AX108" s="90">
        <v>1.0159771271120255</v>
      </c>
      <c r="AY108" s="90">
        <v>8.2342895394630453</v>
      </c>
      <c r="AZ108" s="90">
        <v>0</v>
      </c>
      <c r="BA108" s="90">
        <v>8.2342895394630453</v>
      </c>
      <c r="BB108" s="90">
        <v>0</v>
      </c>
      <c r="BC108" s="90">
        <v>0</v>
      </c>
      <c r="BD108" s="90">
        <v>0</v>
      </c>
      <c r="BE108" s="90">
        <v>0</v>
      </c>
      <c r="BF108" s="90">
        <v>0</v>
      </c>
      <c r="BG108" s="90">
        <v>0</v>
      </c>
      <c r="BH108" s="90">
        <v>0</v>
      </c>
      <c r="BI108" s="90">
        <v>0</v>
      </c>
      <c r="BJ108" s="90">
        <v>0</v>
      </c>
      <c r="BK108" s="90">
        <v>0</v>
      </c>
      <c r="BL108" s="90">
        <v>0</v>
      </c>
      <c r="BM108" s="90">
        <v>0</v>
      </c>
      <c r="BN108" s="90">
        <v>8.2342895394630453</v>
      </c>
      <c r="BO108" s="90">
        <v>0</v>
      </c>
      <c r="BP108" s="90">
        <v>0</v>
      </c>
      <c r="BQ108" s="90">
        <v>0</v>
      </c>
      <c r="BR108" s="90">
        <v>0</v>
      </c>
      <c r="BS108" s="90">
        <v>0</v>
      </c>
      <c r="BT108" s="90">
        <v>0</v>
      </c>
      <c r="BU108" s="90">
        <v>0</v>
      </c>
      <c r="BV108" s="90">
        <v>0</v>
      </c>
      <c r="BW108" s="90">
        <v>0</v>
      </c>
      <c r="BX108" s="90">
        <v>0</v>
      </c>
      <c r="BY108" s="90">
        <v>0</v>
      </c>
      <c r="GV108" s="254"/>
      <c r="GW108" s="254"/>
    </row>
    <row r="109" spans="2:205" x14ac:dyDescent="0.25">
      <c r="B109" s="90" t="s">
        <v>812</v>
      </c>
      <c r="C109" s="252" t="s">
        <v>726</v>
      </c>
      <c r="D109" s="252">
        <v>0.27037423699278007</v>
      </c>
      <c r="E109" s="252">
        <v>0.27037423699278007</v>
      </c>
      <c r="F109" s="252">
        <v>0.3348755694852692</v>
      </c>
      <c r="G109" s="252">
        <v>0.32443632259602556</v>
      </c>
      <c r="H109" s="252">
        <v>6.5840269145666481E-4</v>
      </c>
      <c r="I109" s="253">
        <v>0.3348755694852692</v>
      </c>
      <c r="J109" s="253">
        <v>0</v>
      </c>
      <c r="K109" s="253">
        <v>0.3348755694852692</v>
      </c>
      <c r="L109" s="545">
        <v>186.56158640564726</v>
      </c>
      <c r="M109" s="253">
        <v>137.52140031941656</v>
      </c>
      <c r="N109" s="253">
        <v>120.36655995898874</v>
      </c>
      <c r="O109" s="253">
        <v>121.2792145098233</v>
      </c>
      <c r="P109" s="253">
        <v>120.36655995898874</v>
      </c>
      <c r="Q109" s="253">
        <v>0</v>
      </c>
      <c r="R109" s="253">
        <v>0</v>
      </c>
      <c r="S109" s="253">
        <v>0</v>
      </c>
      <c r="T109" s="253">
        <v>0</v>
      </c>
      <c r="U109" s="253">
        <v>0</v>
      </c>
      <c r="V109" s="253">
        <v>0</v>
      </c>
      <c r="W109" s="253">
        <v>1449.2492382911887</v>
      </c>
      <c r="X109" s="253">
        <v>1966.0520934544768</v>
      </c>
      <c r="Y109" s="253">
        <v>2976.8804514420253</v>
      </c>
      <c r="Z109" s="253">
        <v>3062.7436633843258</v>
      </c>
      <c r="AA109" s="253">
        <v>2782.1312630299303</v>
      </c>
      <c r="AB109" s="253"/>
      <c r="AC109" s="253"/>
      <c r="AD109" s="253"/>
      <c r="AE109" s="253"/>
      <c r="AF109" s="253"/>
      <c r="AG109" s="253"/>
      <c r="AH109" s="253"/>
      <c r="AI109" s="253"/>
      <c r="AJ109" s="253"/>
      <c r="AS109" s="90" t="s">
        <v>800</v>
      </c>
      <c r="AT109" s="90" t="s">
        <v>155</v>
      </c>
      <c r="AU109" s="90" t="s">
        <v>722</v>
      </c>
      <c r="AV109" s="90">
        <v>2021</v>
      </c>
      <c r="AW109" s="90">
        <v>1</v>
      </c>
      <c r="AX109" s="90">
        <v>0</v>
      </c>
      <c r="AY109" s="90">
        <v>0</v>
      </c>
      <c r="AZ109" s="90">
        <v>0</v>
      </c>
      <c r="BA109" s="90">
        <v>0</v>
      </c>
      <c r="BB109" s="90">
        <v>1.0159771271120255</v>
      </c>
      <c r="BC109" s="90">
        <v>8.2342895394630453</v>
      </c>
      <c r="BD109" s="90">
        <v>0</v>
      </c>
      <c r="BE109" s="90">
        <v>8.2342895394630453</v>
      </c>
      <c r="BF109" s="90">
        <v>0</v>
      </c>
      <c r="BG109" s="90">
        <v>0</v>
      </c>
      <c r="BH109" s="90">
        <v>0</v>
      </c>
      <c r="BI109" s="90">
        <v>0</v>
      </c>
      <c r="BJ109" s="90">
        <v>0</v>
      </c>
      <c r="BK109" s="90">
        <v>0</v>
      </c>
      <c r="BL109" s="90">
        <v>0</v>
      </c>
      <c r="BM109" s="90">
        <v>0</v>
      </c>
      <c r="BN109" s="90">
        <v>0</v>
      </c>
      <c r="BO109" s="90">
        <v>8.2342895394630453</v>
      </c>
      <c r="BP109" s="90">
        <v>0</v>
      </c>
      <c r="BQ109" s="90">
        <v>0</v>
      </c>
      <c r="BR109" s="90">
        <v>0</v>
      </c>
      <c r="BS109" s="90">
        <v>0</v>
      </c>
      <c r="BT109" s="90">
        <v>0</v>
      </c>
      <c r="BU109" s="90">
        <v>0</v>
      </c>
      <c r="BV109" s="90">
        <v>0</v>
      </c>
      <c r="BW109" s="90">
        <v>0</v>
      </c>
      <c r="BX109" s="90">
        <v>0</v>
      </c>
      <c r="BY109" s="90">
        <v>0</v>
      </c>
      <c r="GV109" s="254"/>
      <c r="GW109" s="254"/>
    </row>
    <row r="110" spans="2:205" x14ac:dyDescent="0.25">
      <c r="B110" s="90" t="s">
        <v>812</v>
      </c>
      <c r="C110" s="252" t="s">
        <v>727</v>
      </c>
      <c r="D110" s="252">
        <v>0.84730113739851343</v>
      </c>
      <c r="E110" s="252">
        <v>0.84730113739851343</v>
      </c>
      <c r="F110" s="252">
        <v>0.73254587474599964</v>
      </c>
      <c r="G110" s="252">
        <v>0.70970891734129304</v>
      </c>
      <c r="H110" s="252">
        <v>1.3028422297854745E-3</v>
      </c>
      <c r="I110" s="253">
        <v>0.73254587474599964</v>
      </c>
      <c r="J110" s="253">
        <v>0</v>
      </c>
      <c r="K110" s="253">
        <v>0.73254587474599964</v>
      </c>
      <c r="L110" s="545">
        <v>190.31507314406105</v>
      </c>
      <c r="M110" s="253">
        <v>140.28823331163105</v>
      </c>
      <c r="N110" s="253">
        <v>133.06289895835786</v>
      </c>
      <c r="O110" s="253">
        <v>134.07164494028669</v>
      </c>
      <c r="P110" s="253">
        <v>133.06289895835786</v>
      </c>
      <c r="Q110" s="253">
        <v>0</v>
      </c>
      <c r="R110" s="253">
        <v>0</v>
      </c>
      <c r="S110" s="253">
        <v>0</v>
      </c>
      <c r="T110" s="253">
        <v>0</v>
      </c>
      <c r="U110" s="253">
        <v>0</v>
      </c>
      <c r="V110" s="253">
        <v>0</v>
      </c>
      <c r="W110" s="253">
        <v>4452.0968486670508</v>
      </c>
      <c r="X110" s="253">
        <v>6039.7163567977241</v>
      </c>
      <c r="Y110" s="253">
        <v>5890.6283578228513</v>
      </c>
      <c r="Z110" s="253">
        <v>6060.5338274617352</v>
      </c>
      <c r="AA110" s="253">
        <v>5505.260147497992</v>
      </c>
      <c r="AB110" s="253"/>
      <c r="AC110" s="253"/>
      <c r="AD110" s="253"/>
      <c r="AE110" s="253"/>
      <c r="AF110" s="253"/>
      <c r="AG110" s="253"/>
      <c r="AH110" s="253"/>
      <c r="AI110" s="253"/>
      <c r="AJ110" s="253"/>
      <c r="AS110" s="90" t="s">
        <v>800</v>
      </c>
      <c r="AT110" s="90" t="s">
        <v>155</v>
      </c>
      <c r="AU110" s="90" t="s">
        <v>722</v>
      </c>
      <c r="AV110" s="90">
        <v>2022</v>
      </c>
      <c r="AW110" s="90">
        <v>0.93457943925233644</v>
      </c>
      <c r="AX110" s="90">
        <v>0</v>
      </c>
      <c r="AY110" s="90">
        <v>0</v>
      </c>
      <c r="AZ110" s="90">
        <v>0</v>
      </c>
      <c r="BA110" s="90">
        <v>0</v>
      </c>
      <c r="BB110" s="90">
        <v>0</v>
      </c>
      <c r="BC110" s="90">
        <v>0</v>
      </c>
      <c r="BD110" s="90">
        <v>0</v>
      </c>
      <c r="BE110" s="90">
        <v>0</v>
      </c>
      <c r="BF110" s="90">
        <v>0.92169004556917544</v>
      </c>
      <c r="BG110" s="90">
        <v>6.7811042821903431</v>
      </c>
      <c r="BH110" s="90">
        <v>0</v>
      </c>
      <c r="BI110" s="90">
        <v>6.7811042821903431</v>
      </c>
      <c r="BJ110" s="90">
        <v>0</v>
      </c>
      <c r="BK110" s="90">
        <v>0</v>
      </c>
      <c r="BL110" s="90">
        <v>0</v>
      </c>
      <c r="BM110" s="90">
        <v>0</v>
      </c>
      <c r="BN110" s="90">
        <v>0</v>
      </c>
      <c r="BO110" s="90">
        <v>0</v>
      </c>
      <c r="BP110" s="90">
        <v>6.3374806375610682</v>
      </c>
      <c r="BQ110" s="90">
        <v>0</v>
      </c>
      <c r="BR110" s="90">
        <v>0.92169004556917544</v>
      </c>
      <c r="BS110" s="90">
        <v>0.86139256595250036</v>
      </c>
      <c r="BT110" s="90">
        <v>6.7811042821903431</v>
      </c>
      <c r="BU110" s="90">
        <v>6.3374806375610682</v>
      </c>
      <c r="BV110" s="90">
        <v>0</v>
      </c>
      <c r="BW110" s="90">
        <v>0</v>
      </c>
      <c r="BX110" s="90">
        <v>6.7811042821903431</v>
      </c>
      <c r="BY110" s="90">
        <v>6.3374806375610682</v>
      </c>
      <c r="GV110" s="254"/>
      <c r="GW110" s="254"/>
    </row>
    <row r="111" spans="2:205" x14ac:dyDescent="0.25">
      <c r="B111" s="90" t="s">
        <v>812</v>
      </c>
      <c r="C111" s="252" t="s">
        <v>728</v>
      </c>
      <c r="D111" s="252">
        <v>0.33404425496534473</v>
      </c>
      <c r="E111" s="252">
        <v>0.33404425496534473</v>
      </c>
      <c r="F111" s="252">
        <v>0.35078887702586165</v>
      </c>
      <c r="G111" s="252">
        <v>0.33985307445287433</v>
      </c>
      <c r="H111" s="252">
        <v>7.7080751235931273E-4</v>
      </c>
      <c r="I111" s="253">
        <v>0.35078887702586165</v>
      </c>
      <c r="J111" s="253">
        <v>0</v>
      </c>
      <c r="K111" s="253">
        <v>0.35078887702586165</v>
      </c>
      <c r="L111" s="545">
        <v>157.78095683548631</v>
      </c>
      <c r="M111" s="253">
        <v>116.30614075383251</v>
      </c>
      <c r="N111" s="253">
        <v>107.69954201445383</v>
      </c>
      <c r="O111" s="253">
        <v>108.51599760659417</v>
      </c>
      <c r="P111" s="253">
        <v>107.69954201445383</v>
      </c>
      <c r="Q111" s="253">
        <v>0</v>
      </c>
      <c r="R111" s="253">
        <v>0</v>
      </c>
      <c r="S111" s="253">
        <v>0</v>
      </c>
      <c r="T111" s="253">
        <v>0</v>
      </c>
      <c r="U111" s="253">
        <v>0</v>
      </c>
      <c r="V111" s="253">
        <v>0</v>
      </c>
      <c r="W111" s="253">
        <v>2117.1392395195267</v>
      </c>
      <c r="X111" s="253">
        <v>2872.1119349352784</v>
      </c>
      <c r="Y111" s="253">
        <v>3485.1039419211165</v>
      </c>
      <c r="Z111" s="253">
        <v>3585.6260231021611</v>
      </c>
      <c r="AA111" s="253">
        <v>3257.1064877767444</v>
      </c>
      <c r="AB111" s="253"/>
      <c r="AC111" s="253"/>
      <c r="AD111" s="253"/>
      <c r="AE111" s="253"/>
      <c r="AF111" s="253"/>
      <c r="AG111" s="253"/>
      <c r="AH111" s="253"/>
      <c r="AI111" s="253"/>
      <c r="AJ111" s="253"/>
      <c r="AS111" s="90" t="s">
        <v>800</v>
      </c>
      <c r="AT111" s="90" t="s">
        <v>155</v>
      </c>
      <c r="AU111" s="90" t="s">
        <v>722</v>
      </c>
      <c r="AV111" s="90">
        <v>2023</v>
      </c>
      <c r="AW111" s="90">
        <v>0.87343872827321156</v>
      </c>
      <c r="AX111" s="90">
        <v>0</v>
      </c>
      <c r="AY111" s="90">
        <v>0</v>
      </c>
      <c r="AZ111" s="90">
        <v>0</v>
      </c>
      <c r="BA111" s="90">
        <v>0</v>
      </c>
      <c r="BB111" s="90">
        <v>0</v>
      </c>
      <c r="BC111" s="90">
        <v>0</v>
      </c>
      <c r="BD111" s="90">
        <v>0</v>
      </c>
      <c r="BE111" s="90">
        <v>0</v>
      </c>
      <c r="BF111" s="90">
        <v>0</v>
      </c>
      <c r="BG111" s="90">
        <v>0</v>
      </c>
      <c r="BH111" s="90">
        <v>0</v>
      </c>
      <c r="BI111" s="90">
        <v>0</v>
      </c>
      <c r="BJ111" s="90">
        <v>0.48436471465657782</v>
      </c>
      <c r="BK111" s="90">
        <v>3.694192284530688</v>
      </c>
      <c r="BL111" s="90">
        <v>0</v>
      </c>
      <c r="BM111" s="90">
        <v>3.694192284530688</v>
      </c>
      <c r="BN111" s="90">
        <v>0</v>
      </c>
      <c r="BO111" s="90">
        <v>0</v>
      </c>
      <c r="BP111" s="90">
        <v>0</v>
      </c>
      <c r="BQ111" s="90">
        <v>3.2266506109971944</v>
      </c>
      <c r="BR111" s="90">
        <v>0</v>
      </c>
      <c r="BS111" s="90">
        <v>0</v>
      </c>
      <c r="BT111" s="90">
        <v>0</v>
      </c>
      <c r="BU111" s="90">
        <v>0</v>
      </c>
      <c r="BV111" s="90">
        <v>0</v>
      </c>
      <c r="BW111" s="90">
        <v>0</v>
      </c>
      <c r="BX111" s="90">
        <v>0</v>
      </c>
      <c r="BY111" s="90">
        <v>0</v>
      </c>
      <c r="GV111" s="254"/>
      <c r="GW111" s="254"/>
    </row>
    <row r="112" spans="2:205" x14ac:dyDescent="0.25">
      <c r="B112" s="90" t="s">
        <v>812</v>
      </c>
      <c r="C112" s="252" t="s">
        <v>729</v>
      </c>
      <c r="D112" s="252">
        <v>0.9938583296350525</v>
      </c>
      <c r="E112" s="252">
        <v>0.9938583296350525</v>
      </c>
      <c r="F112" s="252">
        <v>0.76423179622349646</v>
      </c>
      <c r="G112" s="252">
        <v>0.7404060607262114</v>
      </c>
      <c r="H112" s="252">
        <v>2.1555965621534029E-3</v>
      </c>
      <c r="I112" s="253">
        <v>0.76423179622349646</v>
      </c>
      <c r="J112" s="253">
        <v>0</v>
      </c>
      <c r="K112" s="253">
        <v>0.76423179622349646</v>
      </c>
      <c r="L112" s="545">
        <v>118.19291643599638</v>
      </c>
      <c r="M112" s="253">
        <v>87.124341560712594</v>
      </c>
      <c r="N112" s="253">
        <v>83.901862477371196</v>
      </c>
      <c r="O112" s="253">
        <v>84.537808580514124</v>
      </c>
      <c r="P112" s="253">
        <v>83.901862477371196</v>
      </c>
      <c r="Q112" s="253">
        <v>0</v>
      </c>
      <c r="R112" s="253">
        <v>0</v>
      </c>
      <c r="S112" s="253">
        <v>0</v>
      </c>
      <c r="T112" s="253">
        <v>0</v>
      </c>
      <c r="U112" s="253">
        <v>0</v>
      </c>
      <c r="V112" s="253">
        <v>0</v>
      </c>
      <c r="W112" s="253">
        <v>8408.7808271762624</v>
      </c>
      <c r="X112" s="253">
        <v>11407.355416769289</v>
      </c>
      <c r="Y112" s="253">
        <v>9746.2439785491897</v>
      </c>
      <c r="Z112" s="253">
        <v>10027.358328292783</v>
      </c>
      <c r="AA112" s="253">
        <v>9108.6392322889624</v>
      </c>
      <c r="AB112" s="253"/>
      <c r="AC112" s="253"/>
      <c r="AD112" s="253"/>
      <c r="AE112" s="253"/>
      <c r="AF112" s="253"/>
      <c r="AG112" s="253"/>
      <c r="AH112" s="253"/>
      <c r="AI112" s="253"/>
      <c r="AJ112" s="253"/>
      <c r="AS112" s="90" t="s">
        <v>800</v>
      </c>
      <c r="AT112" s="90" t="s">
        <v>155</v>
      </c>
      <c r="AU112" s="90" t="s">
        <v>723</v>
      </c>
      <c r="AV112" s="90">
        <v>2020</v>
      </c>
      <c r="AW112" s="90">
        <v>1</v>
      </c>
      <c r="AX112" s="90">
        <v>1.0932325775141301</v>
      </c>
      <c r="AY112" s="90">
        <v>7.9284787115903077</v>
      </c>
      <c r="AZ112" s="90">
        <v>0</v>
      </c>
      <c r="BA112" s="90">
        <v>7.9284787115903077</v>
      </c>
      <c r="BB112" s="90">
        <v>0</v>
      </c>
      <c r="BC112" s="90">
        <v>0</v>
      </c>
      <c r="BD112" s="90">
        <v>0</v>
      </c>
      <c r="BE112" s="90">
        <v>0</v>
      </c>
      <c r="BF112" s="90">
        <v>0</v>
      </c>
      <c r="BG112" s="90">
        <v>0</v>
      </c>
      <c r="BH112" s="90">
        <v>0</v>
      </c>
      <c r="BI112" s="90">
        <v>0</v>
      </c>
      <c r="BJ112" s="90">
        <v>0</v>
      </c>
      <c r="BK112" s="90">
        <v>0</v>
      </c>
      <c r="BL112" s="90">
        <v>0</v>
      </c>
      <c r="BM112" s="90">
        <v>0</v>
      </c>
      <c r="BN112" s="90">
        <v>7.9284787115903077</v>
      </c>
      <c r="BO112" s="90">
        <v>0</v>
      </c>
      <c r="BP112" s="90">
        <v>0</v>
      </c>
      <c r="BQ112" s="90">
        <v>0</v>
      </c>
      <c r="BR112" s="90">
        <v>0</v>
      </c>
      <c r="BS112" s="90">
        <v>0</v>
      </c>
      <c r="BT112" s="90">
        <v>0</v>
      </c>
      <c r="BU112" s="90">
        <v>0</v>
      </c>
      <c r="BV112" s="90">
        <v>0</v>
      </c>
      <c r="BW112" s="90">
        <v>0</v>
      </c>
      <c r="BX112" s="90">
        <v>0</v>
      </c>
      <c r="BY112" s="90">
        <v>0</v>
      </c>
      <c r="GV112" s="254"/>
      <c r="GW112" s="254"/>
    </row>
    <row r="113" spans="2:205" x14ac:dyDescent="0.25">
      <c r="B113" s="90" t="s">
        <v>812</v>
      </c>
      <c r="C113" s="252" t="s">
        <v>730</v>
      </c>
      <c r="D113" s="252">
        <v>1.0430726923148854</v>
      </c>
      <c r="E113" s="252">
        <v>1.0430726923148854</v>
      </c>
      <c r="F113" s="252">
        <v>0.8546332951873038</v>
      </c>
      <c r="G113" s="252">
        <v>0.82799025231147905</v>
      </c>
      <c r="H113" s="252">
        <v>3.0960423077534575E-3</v>
      </c>
      <c r="I113" s="253">
        <v>0.8546332951873038</v>
      </c>
      <c r="J113" s="253">
        <v>0</v>
      </c>
      <c r="K113" s="253">
        <v>0.8546332951873038</v>
      </c>
      <c r="L113" s="545">
        <v>90.054345448421145</v>
      </c>
      <c r="M113" s="253">
        <v>66.382366968018417</v>
      </c>
      <c r="N113" s="253">
        <v>65.326125753320156</v>
      </c>
      <c r="O113" s="253">
        <v>65.82135829104719</v>
      </c>
      <c r="P113" s="253">
        <v>65.326125753320156</v>
      </c>
      <c r="Q113" s="253">
        <v>0</v>
      </c>
      <c r="R113" s="253">
        <v>0</v>
      </c>
      <c r="S113" s="253">
        <v>0</v>
      </c>
      <c r="T113" s="253">
        <v>0</v>
      </c>
      <c r="U113" s="253">
        <v>0</v>
      </c>
      <c r="V113" s="253">
        <v>0</v>
      </c>
      <c r="W113" s="253">
        <v>11582.702501705573</v>
      </c>
      <c r="X113" s="253">
        <v>15713.098823629098</v>
      </c>
      <c r="Y113" s="253">
        <v>13998.34469448754</v>
      </c>
      <c r="Z113" s="253">
        <v>14402.10388366221</v>
      </c>
      <c r="AA113" s="253">
        <v>13082.565135035084</v>
      </c>
      <c r="AB113" s="253"/>
      <c r="AC113" s="253"/>
      <c r="AD113" s="253"/>
      <c r="AE113" s="253"/>
      <c r="AF113" s="253"/>
      <c r="AG113" s="253"/>
      <c r="AH113" s="253"/>
      <c r="AI113" s="253"/>
      <c r="AJ113" s="253"/>
      <c r="AS113" s="90" t="s">
        <v>800</v>
      </c>
      <c r="AT113" s="90" t="s">
        <v>155</v>
      </c>
      <c r="AU113" s="90" t="s">
        <v>723</v>
      </c>
      <c r="AV113" s="90">
        <v>2021</v>
      </c>
      <c r="AW113" s="90">
        <v>1</v>
      </c>
      <c r="AX113" s="90">
        <v>0</v>
      </c>
      <c r="AY113" s="90">
        <v>0</v>
      </c>
      <c r="AZ113" s="90">
        <v>0</v>
      </c>
      <c r="BA113" s="90">
        <v>0</v>
      </c>
      <c r="BB113" s="90">
        <v>1.0932325775141301</v>
      </c>
      <c r="BC113" s="90">
        <v>7.9284787115903077</v>
      </c>
      <c r="BD113" s="90">
        <v>0</v>
      </c>
      <c r="BE113" s="90">
        <v>7.9284787115903077</v>
      </c>
      <c r="BF113" s="90">
        <v>0</v>
      </c>
      <c r="BG113" s="90">
        <v>0</v>
      </c>
      <c r="BH113" s="90">
        <v>0</v>
      </c>
      <c r="BI113" s="90">
        <v>0</v>
      </c>
      <c r="BJ113" s="90">
        <v>0</v>
      </c>
      <c r="BK113" s="90">
        <v>0</v>
      </c>
      <c r="BL113" s="90">
        <v>0</v>
      </c>
      <c r="BM113" s="90">
        <v>0</v>
      </c>
      <c r="BN113" s="90">
        <v>0</v>
      </c>
      <c r="BO113" s="90">
        <v>7.9284787115903077</v>
      </c>
      <c r="BP113" s="90">
        <v>0</v>
      </c>
      <c r="BQ113" s="90">
        <v>0</v>
      </c>
      <c r="BR113" s="90">
        <v>0</v>
      </c>
      <c r="BS113" s="90">
        <v>0</v>
      </c>
      <c r="BT113" s="90">
        <v>0</v>
      </c>
      <c r="BU113" s="90">
        <v>0</v>
      </c>
      <c r="BV113" s="90">
        <v>0</v>
      </c>
      <c r="BW113" s="90">
        <v>0</v>
      </c>
      <c r="BX113" s="90">
        <v>0</v>
      </c>
      <c r="BY113" s="90">
        <v>0</v>
      </c>
      <c r="GV113" s="254"/>
      <c r="GW113" s="254"/>
    </row>
    <row r="114" spans="2:205" x14ac:dyDescent="0.25">
      <c r="B114" s="90" t="s">
        <v>812</v>
      </c>
      <c r="C114" s="252" t="s">
        <v>731</v>
      </c>
      <c r="D114" s="252">
        <v>0.98629530315598213</v>
      </c>
      <c r="E114" s="252">
        <v>0.98629530315598213</v>
      </c>
      <c r="F114" s="252">
        <v>1.0073530410563578</v>
      </c>
      <c r="G114" s="252">
        <v>0.97594915987878061</v>
      </c>
      <c r="H114" s="252">
        <v>3.2697264501425076E-3</v>
      </c>
      <c r="I114" s="253">
        <v>1.0073530410563578</v>
      </c>
      <c r="J114" s="253">
        <v>0</v>
      </c>
      <c r="K114" s="253">
        <v>1.0073530410563578</v>
      </c>
      <c r="L114" s="545">
        <v>118.45681054226228</v>
      </c>
      <c r="M114" s="253">
        <v>87.318867602910899</v>
      </c>
      <c r="N114" s="253">
        <v>72.909523919203934</v>
      </c>
      <c r="O114" s="253">
        <v>73.462258657344833</v>
      </c>
      <c r="P114" s="253">
        <v>72.909523919203934</v>
      </c>
      <c r="Q114" s="253">
        <v>0</v>
      </c>
      <c r="R114" s="253">
        <v>0</v>
      </c>
      <c r="S114" s="253">
        <v>0</v>
      </c>
      <c r="T114" s="253">
        <v>0</v>
      </c>
      <c r="U114" s="253">
        <v>0</v>
      </c>
      <c r="V114" s="253">
        <v>0</v>
      </c>
      <c r="W114" s="253">
        <v>8326.2017493210988</v>
      </c>
      <c r="X114" s="253">
        <v>11295.328606885216</v>
      </c>
      <c r="Y114" s="253">
        <v>14783.634510146609</v>
      </c>
      <c r="Z114" s="253">
        <v>15210.044090218031</v>
      </c>
      <c r="AA114" s="253">
        <v>13816.480850604306</v>
      </c>
      <c r="AB114" s="253"/>
      <c r="AC114" s="253"/>
      <c r="AD114" s="253"/>
      <c r="AE114" s="253"/>
      <c r="AF114" s="253"/>
      <c r="AG114" s="253"/>
      <c r="AH114" s="253"/>
      <c r="AI114" s="253"/>
      <c r="AJ114" s="253"/>
      <c r="AS114" s="90" t="s">
        <v>800</v>
      </c>
      <c r="AT114" s="90" t="s">
        <v>155</v>
      </c>
      <c r="AU114" s="90" t="s">
        <v>723</v>
      </c>
      <c r="AV114" s="90">
        <v>2022</v>
      </c>
      <c r="AW114" s="90">
        <v>0.93457943925233644</v>
      </c>
      <c r="AX114" s="90">
        <v>0</v>
      </c>
      <c r="AY114" s="90">
        <v>0</v>
      </c>
      <c r="AZ114" s="90">
        <v>0</v>
      </c>
      <c r="BA114" s="90">
        <v>0</v>
      </c>
      <c r="BB114" s="90">
        <v>0</v>
      </c>
      <c r="BC114" s="90">
        <v>0</v>
      </c>
      <c r="BD114" s="90">
        <v>0</v>
      </c>
      <c r="BE114" s="90">
        <v>0</v>
      </c>
      <c r="BF114" s="90">
        <v>1.0799652170789595</v>
      </c>
      <c r="BG114" s="90">
        <v>7.8354688392650598</v>
      </c>
      <c r="BH114" s="90">
        <v>0</v>
      </c>
      <c r="BI114" s="90">
        <v>7.8354688392650598</v>
      </c>
      <c r="BJ114" s="90">
        <v>0</v>
      </c>
      <c r="BK114" s="90">
        <v>0</v>
      </c>
      <c r="BL114" s="90">
        <v>0</v>
      </c>
      <c r="BM114" s="90">
        <v>0</v>
      </c>
      <c r="BN114" s="90">
        <v>0</v>
      </c>
      <c r="BO114" s="90">
        <v>0</v>
      </c>
      <c r="BP114" s="90">
        <v>7.3228680740794951</v>
      </c>
      <c r="BQ114" s="90">
        <v>0</v>
      </c>
      <c r="BR114" s="90">
        <v>1.0799652170789595</v>
      </c>
      <c r="BS114" s="90">
        <v>1.0093132869896817</v>
      </c>
      <c r="BT114" s="90">
        <v>7.8354688392650598</v>
      </c>
      <c r="BU114" s="90">
        <v>7.3228680740794951</v>
      </c>
      <c r="BV114" s="90">
        <v>0</v>
      </c>
      <c r="BW114" s="90">
        <v>0</v>
      </c>
      <c r="BX114" s="90">
        <v>7.8354688392650598</v>
      </c>
      <c r="BY114" s="90">
        <v>7.3228680740794951</v>
      </c>
      <c r="GV114" s="254"/>
      <c r="GW114" s="254"/>
    </row>
    <row r="115" spans="2:205" x14ac:dyDescent="0.25">
      <c r="B115" s="90" t="s">
        <v>812</v>
      </c>
      <c r="C115" s="252" t="s">
        <v>732</v>
      </c>
      <c r="D115" s="252">
        <v>0.29130297417012319</v>
      </c>
      <c r="E115" s="252">
        <v>0.29130297417012319</v>
      </c>
      <c r="F115" s="252">
        <v>0.45197784920328682</v>
      </c>
      <c r="G115" s="252">
        <v>0.43788775745648828</v>
      </c>
      <c r="H115" s="252">
        <v>1.2730673293966464E-3</v>
      </c>
      <c r="I115" s="253">
        <v>0.45197784920328682</v>
      </c>
      <c r="J115" s="253">
        <v>0</v>
      </c>
      <c r="K115" s="253">
        <v>0.45197784920328682</v>
      </c>
      <c r="L115" s="545">
        <v>113.59817767753182</v>
      </c>
      <c r="M115" s="253">
        <v>83.737390793730839</v>
      </c>
      <c r="N115" s="253">
        <v>84.019435477998059</v>
      </c>
      <c r="O115" s="253">
        <v>84.656426691203222</v>
      </c>
      <c r="P115" s="253">
        <v>84.019435477998059</v>
      </c>
      <c r="Q115" s="253">
        <v>0</v>
      </c>
      <c r="R115" s="253">
        <v>0</v>
      </c>
      <c r="S115" s="253">
        <v>0</v>
      </c>
      <c r="T115" s="253">
        <v>0</v>
      </c>
      <c r="U115" s="253">
        <v>0</v>
      </c>
      <c r="V115" s="253">
        <v>0</v>
      </c>
      <c r="W115" s="253">
        <v>2564.3278803031271</v>
      </c>
      <c r="X115" s="253">
        <v>3478.768222999518</v>
      </c>
      <c r="Y115" s="253">
        <v>5756.0050944898358</v>
      </c>
      <c r="Z115" s="253">
        <v>5922.0275779018702</v>
      </c>
      <c r="AA115" s="253">
        <v>5379.4440135419027</v>
      </c>
      <c r="AB115" s="253"/>
      <c r="AC115" s="253"/>
      <c r="AD115" s="253"/>
      <c r="AE115" s="253"/>
      <c r="AF115" s="253"/>
      <c r="AG115" s="253"/>
      <c r="AH115" s="253"/>
      <c r="AI115" s="253"/>
      <c r="AJ115" s="253"/>
      <c r="AS115" s="90" t="s">
        <v>800</v>
      </c>
      <c r="AT115" s="90" t="s">
        <v>155</v>
      </c>
      <c r="AU115" s="90" t="s">
        <v>723</v>
      </c>
      <c r="AV115" s="90">
        <v>2023</v>
      </c>
      <c r="AW115" s="90">
        <v>0.87343872827321156</v>
      </c>
      <c r="AX115" s="90">
        <v>0</v>
      </c>
      <c r="AY115" s="90">
        <v>0</v>
      </c>
      <c r="AZ115" s="90">
        <v>0</v>
      </c>
      <c r="BA115" s="90">
        <v>0</v>
      </c>
      <c r="BB115" s="90">
        <v>0</v>
      </c>
      <c r="BC115" s="90">
        <v>0</v>
      </c>
      <c r="BD115" s="90">
        <v>0</v>
      </c>
      <c r="BE115" s="90">
        <v>0</v>
      </c>
      <c r="BF115" s="90">
        <v>0</v>
      </c>
      <c r="BG115" s="90">
        <v>0</v>
      </c>
      <c r="BH115" s="90">
        <v>0</v>
      </c>
      <c r="BI115" s="90">
        <v>0</v>
      </c>
      <c r="BJ115" s="90">
        <v>0.56754116714632519</v>
      </c>
      <c r="BK115" s="90">
        <v>4.268590018874435</v>
      </c>
      <c r="BL115" s="90">
        <v>0</v>
      </c>
      <c r="BM115" s="90">
        <v>4.268590018874435</v>
      </c>
      <c r="BN115" s="90">
        <v>0</v>
      </c>
      <c r="BO115" s="90">
        <v>0</v>
      </c>
      <c r="BP115" s="90">
        <v>0</v>
      </c>
      <c r="BQ115" s="90">
        <v>3.7283518376054108</v>
      </c>
      <c r="BR115" s="90">
        <v>0</v>
      </c>
      <c r="BS115" s="90">
        <v>0</v>
      </c>
      <c r="BT115" s="90">
        <v>0</v>
      </c>
      <c r="BU115" s="90">
        <v>0</v>
      </c>
      <c r="BV115" s="90">
        <v>0</v>
      </c>
      <c r="BW115" s="90">
        <v>0</v>
      </c>
      <c r="BX115" s="90">
        <v>0</v>
      </c>
      <c r="BY115" s="90">
        <v>0</v>
      </c>
      <c r="GV115" s="254"/>
      <c r="GW115" s="254"/>
    </row>
    <row r="116" spans="2:205" x14ac:dyDescent="0.25">
      <c r="B116" s="90" t="s">
        <v>812</v>
      </c>
      <c r="C116" s="252" t="s">
        <v>735</v>
      </c>
      <c r="D116" s="252">
        <v>0.17644355962116756</v>
      </c>
      <c r="E116" s="252">
        <v>0.17644355962116756</v>
      </c>
      <c r="F116" s="252">
        <v>8.8646433567820287E-2</v>
      </c>
      <c r="G116" s="252">
        <v>8.5882907964869692E-2</v>
      </c>
      <c r="H116" s="252">
        <v>2.6601444363268903E-4</v>
      </c>
      <c r="I116" s="253">
        <v>8.8646433567820287E-2</v>
      </c>
      <c r="J116" s="253">
        <v>0</v>
      </c>
      <c r="K116" s="253">
        <v>8.8646433567820287E-2</v>
      </c>
      <c r="L116" s="545">
        <v>141.7652992214563</v>
      </c>
      <c r="M116" s="253">
        <v>104.50041105056569</v>
      </c>
      <c r="N116" s="253">
        <v>78.862407472445554</v>
      </c>
      <c r="O116" s="253">
        <v>79.460268104992352</v>
      </c>
      <c r="P116" s="253">
        <v>78.862407472445554</v>
      </c>
      <c r="Q116" s="253">
        <v>0</v>
      </c>
      <c r="R116" s="253">
        <v>0</v>
      </c>
      <c r="S116" s="253">
        <v>0</v>
      </c>
      <c r="T116" s="253">
        <v>0</v>
      </c>
      <c r="U116" s="253">
        <v>0</v>
      </c>
      <c r="V116" s="253">
        <v>0</v>
      </c>
      <c r="W116" s="253">
        <v>1244.6174105380978</v>
      </c>
      <c r="X116" s="253">
        <v>1688.4484744829376</v>
      </c>
      <c r="Y116" s="253">
        <v>1202.7490278014754</v>
      </c>
      <c r="Z116" s="253">
        <v>1237.4403418707013</v>
      </c>
      <c r="AA116" s="253">
        <v>1124.0645119639958</v>
      </c>
      <c r="AB116" s="253"/>
      <c r="AC116" s="253"/>
      <c r="AD116" s="253"/>
      <c r="AE116" s="253"/>
      <c r="AF116" s="253"/>
      <c r="AG116" s="253"/>
      <c r="AH116" s="253"/>
      <c r="AI116" s="253"/>
      <c r="AJ116" s="253"/>
      <c r="AS116" s="90" t="s">
        <v>800</v>
      </c>
      <c r="AT116" s="90" t="s">
        <v>155</v>
      </c>
      <c r="AU116" s="90" t="s">
        <v>724</v>
      </c>
      <c r="AV116" s="90">
        <v>2020</v>
      </c>
      <c r="AW116" s="90">
        <v>1</v>
      </c>
      <c r="AX116" s="90">
        <v>0.18138208889942095</v>
      </c>
      <c r="AY116" s="90">
        <v>156.19098187685299</v>
      </c>
      <c r="AZ116" s="90">
        <v>0</v>
      </c>
      <c r="BA116" s="90">
        <v>156.19098187685299</v>
      </c>
      <c r="BB116" s="90">
        <v>0</v>
      </c>
      <c r="BC116" s="90">
        <v>0</v>
      </c>
      <c r="BD116" s="90">
        <v>0</v>
      </c>
      <c r="BE116" s="90">
        <v>0</v>
      </c>
      <c r="BF116" s="90">
        <v>0</v>
      </c>
      <c r="BG116" s="90">
        <v>0</v>
      </c>
      <c r="BH116" s="90">
        <v>0</v>
      </c>
      <c r="BI116" s="90">
        <v>0</v>
      </c>
      <c r="BJ116" s="90">
        <v>0</v>
      </c>
      <c r="BK116" s="90">
        <v>0</v>
      </c>
      <c r="BL116" s="90">
        <v>0</v>
      </c>
      <c r="BM116" s="90">
        <v>0</v>
      </c>
      <c r="BN116" s="90">
        <v>156.19098187685299</v>
      </c>
      <c r="BO116" s="90">
        <v>0</v>
      </c>
      <c r="BP116" s="90">
        <v>0</v>
      </c>
      <c r="BQ116" s="90">
        <v>0</v>
      </c>
      <c r="BR116" s="90">
        <v>0</v>
      </c>
      <c r="BS116" s="90">
        <v>0</v>
      </c>
      <c r="BT116" s="90">
        <v>0</v>
      </c>
      <c r="BU116" s="90">
        <v>0</v>
      </c>
      <c r="BV116" s="90">
        <v>0</v>
      </c>
      <c r="BW116" s="90">
        <v>0</v>
      </c>
      <c r="BX116" s="90">
        <v>0</v>
      </c>
      <c r="BY116" s="90">
        <v>0</v>
      </c>
      <c r="GV116" s="254"/>
      <c r="GW116" s="254"/>
    </row>
    <row r="117" spans="2:205" x14ac:dyDescent="0.25">
      <c r="B117" s="90" t="s">
        <v>812</v>
      </c>
      <c r="C117" s="252" t="s">
        <v>736</v>
      </c>
      <c r="D117" s="252">
        <v>0.75167529742656725</v>
      </c>
      <c r="E117" s="252">
        <v>0.75167529742656725</v>
      </c>
      <c r="F117" s="252">
        <v>0.66296012894110523</v>
      </c>
      <c r="G117" s="252">
        <v>0.64229209315531677</v>
      </c>
      <c r="H117" s="252">
        <v>4.9544945520319482E-3</v>
      </c>
      <c r="I117" s="253">
        <v>0.66296012894110523</v>
      </c>
      <c r="J117" s="253">
        <v>0</v>
      </c>
      <c r="K117" s="253">
        <v>0.66296012894110523</v>
      </c>
      <c r="L117" s="545">
        <v>45.041918832210939</v>
      </c>
      <c r="M117" s="253">
        <v>33.202053382044177</v>
      </c>
      <c r="N117" s="253">
        <v>31.666643742266704</v>
      </c>
      <c r="O117" s="253">
        <v>31.906687840875527</v>
      </c>
      <c r="P117" s="253">
        <v>31.666643742266704</v>
      </c>
      <c r="Q117" s="253">
        <v>0</v>
      </c>
      <c r="R117" s="253">
        <v>0</v>
      </c>
      <c r="S117" s="253">
        <v>0</v>
      </c>
      <c r="T117" s="253">
        <v>0</v>
      </c>
      <c r="U117" s="253">
        <v>0</v>
      </c>
      <c r="V117" s="253">
        <v>0</v>
      </c>
      <c r="W117" s="253">
        <v>16688.349806470054</v>
      </c>
      <c r="X117" s="253">
        <v>22639.421989276019</v>
      </c>
      <c r="Y117" s="253">
        <v>22401.090047322014</v>
      </c>
      <c r="Z117" s="253">
        <v>23047.212581916927</v>
      </c>
      <c r="AA117" s="253">
        <v>20935.598175067302</v>
      </c>
      <c r="AB117" s="253"/>
      <c r="AC117" s="253"/>
      <c r="AD117" s="253"/>
      <c r="AE117" s="253"/>
      <c r="AF117" s="253"/>
      <c r="AG117" s="253"/>
      <c r="AH117" s="253"/>
      <c r="AI117" s="253"/>
      <c r="AJ117" s="253"/>
      <c r="AS117" s="90" t="s">
        <v>800</v>
      </c>
      <c r="AT117" s="90" t="s">
        <v>155</v>
      </c>
      <c r="AU117" s="90" t="s">
        <v>724</v>
      </c>
      <c r="AV117" s="90">
        <v>2021</v>
      </c>
      <c r="AW117" s="90">
        <v>1</v>
      </c>
      <c r="AX117" s="90">
        <v>0</v>
      </c>
      <c r="AY117" s="90">
        <v>0</v>
      </c>
      <c r="AZ117" s="90">
        <v>0</v>
      </c>
      <c r="BA117" s="90">
        <v>0</v>
      </c>
      <c r="BB117" s="90">
        <v>0.18138208889942095</v>
      </c>
      <c r="BC117" s="90">
        <v>156.19098187685299</v>
      </c>
      <c r="BD117" s="90">
        <v>0</v>
      </c>
      <c r="BE117" s="90">
        <v>156.19098187685299</v>
      </c>
      <c r="BF117" s="90">
        <v>0</v>
      </c>
      <c r="BG117" s="90">
        <v>0</v>
      </c>
      <c r="BH117" s="90">
        <v>0</v>
      </c>
      <c r="BI117" s="90">
        <v>0</v>
      </c>
      <c r="BJ117" s="90">
        <v>0</v>
      </c>
      <c r="BK117" s="90">
        <v>0</v>
      </c>
      <c r="BL117" s="90">
        <v>0</v>
      </c>
      <c r="BM117" s="90">
        <v>0</v>
      </c>
      <c r="BN117" s="90">
        <v>0</v>
      </c>
      <c r="BO117" s="90">
        <v>156.19098187685299</v>
      </c>
      <c r="BP117" s="90">
        <v>0</v>
      </c>
      <c r="BQ117" s="90">
        <v>0</v>
      </c>
      <c r="BR117" s="90">
        <v>0</v>
      </c>
      <c r="BS117" s="90">
        <v>0</v>
      </c>
      <c r="BT117" s="90">
        <v>0</v>
      </c>
      <c r="BU117" s="90">
        <v>0</v>
      </c>
      <c r="BV117" s="90">
        <v>0</v>
      </c>
      <c r="BW117" s="90">
        <v>0</v>
      </c>
      <c r="BX117" s="90">
        <v>0</v>
      </c>
      <c r="BY117" s="90">
        <v>0</v>
      </c>
      <c r="GV117" s="254"/>
      <c r="GW117" s="254"/>
    </row>
    <row r="118" spans="2:205" x14ac:dyDescent="0.25">
      <c r="B118" s="90" t="s">
        <v>812</v>
      </c>
      <c r="C118" s="252" t="s">
        <v>737</v>
      </c>
      <c r="D118" s="252">
        <v>0.95358642545596084</v>
      </c>
      <c r="E118" s="252">
        <v>0.95358642545596084</v>
      </c>
      <c r="F118" s="252">
        <v>0.90836265087174162</v>
      </c>
      <c r="G118" s="252">
        <v>0.88004419473754192</v>
      </c>
      <c r="H118" s="252">
        <v>6.9698272680190094E-3</v>
      </c>
      <c r="I118" s="253">
        <v>0.90836265087174162</v>
      </c>
      <c r="J118" s="253">
        <v>0</v>
      </c>
      <c r="K118" s="253">
        <v>0.90836265087174162</v>
      </c>
      <c r="L118" s="545">
        <v>44.710500138648875</v>
      </c>
      <c r="M118" s="253">
        <v>32.957752485440608</v>
      </c>
      <c r="N118" s="253">
        <v>30.842617996275948</v>
      </c>
      <c r="O118" s="253">
        <v>31.076419127691992</v>
      </c>
      <c r="P118" s="253">
        <v>30.842617996275948</v>
      </c>
      <c r="Q118" s="253">
        <v>0</v>
      </c>
      <c r="R118" s="253">
        <v>0</v>
      </c>
      <c r="S118" s="253">
        <v>0</v>
      </c>
      <c r="T118" s="253">
        <v>0</v>
      </c>
      <c r="U118" s="253">
        <v>0</v>
      </c>
      <c r="V118" s="253">
        <v>0</v>
      </c>
      <c r="W118" s="253">
        <v>21328.019648602785</v>
      </c>
      <c r="X118" s="253">
        <v>28933.599943661709</v>
      </c>
      <c r="Y118" s="253">
        <v>31513.149647352253</v>
      </c>
      <c r="Z118" s="253">
        <v>32422.094528168451</v>
      </c>
      <c r="AA118" s="253">
        <v>29451.541726497431</v>
      </c>
      <c r="AB118" s="253"/>
      <c r="AC118" s="253"/>
      <c r="AD118" s="253"/>
      <c r="AE118" s="253"/>
      <c r="AF118" s="253"/>
      <c r="AG118" s="253"/>
      <c r="AH118" s="253"/>
      <c r="AI118" s="253"/>
      <c r="AJ118" s="253"/>
      <c r="AS118" s="90" t="s">
        <v>800</v>
      </c>
      <c r="AT118" s="90" t="s">
        <v>155</v>
      </c>
      <c r="AU118" s="90" t="s">
        <v>724</v>
      </c>
      <c r="AV118" s="90">
        <v>2022</v>
      </c>
      <c r="AW118" s="90">
        <v>0.93457943925233644</v>
      </c>
      <c r="AX118" s="90">
        <v>0</v>
      </c>
      <c r="AY118" s="90">
        <v>0</v>
      </c>
      <c r="AZ118" s="90">
        <v>0</v>
      </c>
      <c r="BA118" s="90">
        <v>0</v>
      </c>
      <c r="BB118" s="90">
        <v>0</v>
      </c>
      <c r="BC118" s="90">
        <v>0</v>
      </c>
      <c r="BD118" s="90">
        <v>0</v>
      </c>
      <c r="BE118" s="90">
        <v>0</v>
      </c>
      <c r="BF118" s="90">
        <v>0.15585656268124051</v>
      </c>
      <c r="BG118" s="90">
        <v>134.66060801708358</v>
      </c>
      <c r="BH118" s="90">
        <v>0</v>
      </c>
      <c r="BI118" s="90">
        <v>134.66060801708358</v>
      </c>
      <c r="BJ118" s="90">
        <v>0</v>
      </c>
      <c r="BK118" s="90">
        <v>0</v>
      </c>
      <c r="BL118" s="90">
        <v>0</v>
      </c>
      <c r="BM118" s="90">
        <v>0</v>
      </c>
      <c r="BN118" s="90">
        <v>0</v>
      </c>
      <c r="BO118" s="90">
        <v>0</v>
      </c>
      <c r="BP118" s="90">
        <v>125.85103552998464</v>
      </c>
      <c r="BQ118" s="90">
        <v>0</v>
      </c>
      <c r="BR118" s="90">
        <v>0.15585656268124051</v>
      </c>
      <c r="BS118" s="90">
        <v>0.1456603389544304</v>
      </c>
      <c r="BT118" s="90">
        <v>134.66060801708358</v>
      </c>
      <c r="BU118" s="90">
        <v>125.85103552998464</v>
      </c>
      <c r="BV118" s="90">
        <v>0</v>
      </c>
      <c r="BW118" s="90">
        <v>0</v>
      </c>
      <c r="BX118" s="90">
        <v>134.66060801708358</v>
      </c>
      <c r="BY118" s="90">
        <v>125.85103552998464</v>
      </c>
      <c r="GV118" s="254"/>
      <c r="GW118" s="254"/>
    </row>
    <row r="119" spans="2:205" x14ac:dyDescent="0.25">
      <c r="B119" s="90" t="s">
        <v>812</v>
      </c>
      <c r="C119" s="252" t="s">
        <v>738</v>
      </c>
      <c r="D119" s="252">
        <v>0.42031219126474406</v>
      </c>
      <c r="E119" s="252">
        <v>0.42031219126474406</v>
      </c>
      <c r="F119" s="252">
        <v>0.35764333007144206</v>
      </c>
      <c r="G119" s="252">
        <v>0.34649431374606393</v>
      </c>
      <c r="H119" s="252">
        <v>2.5231976472607949E-3</v>
      </c>
      <c r="I119" s="253">
        <v>0.35764333007144206</v>
      </c>
      <c r="J119" s="253">
        <v>0</v>
      </c>
      <c r="K119" s="253">
        <v>0.35764333007144206</v>
      </c>
      <c r="L119" s="545">
        <v>45.692471528995576</v>
      </c>
      <c r="M119" s="253">
        <v>33.681599678616024</v>
      </c>
      <c r="N119" s="253">
        <v>33.543844802223411</v>
      </c>
      <c r="O119" s="253">
        <v>33.798182271772312</v>
      </c>
      <c r="P119" s="253">
        <v>33.543844802223411</v>
      </c>
      <c r="Q119" s="253">
        <v>0</v>
      </c>
      <c r="R119" s="253">
        <v>0</v>
      </c>
      <c r="S119" s="253">
        <v>0</v>
      </c>
      <c r="T119" s="253">
        <v>0</v>
      </c>
      <c r="U119" s="253">
        <v>0</v>
      </c>
      <c r="V119" s="253">
        <v>0</v>
      </c>
      <c r="W119" s="253">
        <v>9198.7186772775458</v>
      </c>
      <c r="X119" s="253">
        <v>12478.985418605114</v>
      </c>
      <c r="Y119" s="253">
        <v>11408.303533263357</v>
      </c>
      <c r="Z119" s="253">
        <v>11737.357252469375</v>
      </c>
      <c r="AA119" s="253">
        <v>10661.965918937716</v>
      </c>
      <c r="AB119" s="253"/>
      <c r="AC119" s="253"/>
      <c r="AD119" s="253"/>
      <c r="AE119" s="253"/>
      <c r="AF119" s="253"/>
      <c r="AG119" s="253"/>
      <c r="AH119" s="253"/>
      <c r="AI119" s="253"/>
      <c r="AJ119" s="253"/>
      <c r="AS119" s="90" t="s">
        <v>800</v>
      </c>
      <c r="AT119" s="90" t="s">
        <v>155</v>
      </c>
      <c r="AU119" s="90" t="s">
        <v>724</v>
      </c>
      <c r="AV119" s="90">
        <v>2023</v>
      </c>
      <c r="AW119" s="90">
        <v>0.87343872827321156</v>
      </c>
      <c r="AX119" s="90">
        <v>0</v>
      </c>
      <c r="AY119" s="90">
        <v>0</v>
      </c>
      <c r="AZ119" s="90">
        <v>0</v>
      </c>
      <c r="BA119" s="90">
        <v>0</v>
      </c>
      <c r="BB119" s="90">
        <v>0</v>
      </c>
      <c r="BC119" s="90">
        <v>0</v>
      </c>
      <c r="BD119" s="90">
        <v>0</v>
      </c>
      <c r="BE119" s="90">
        <v>0</v>
      </c>
      <c r="BF119" s="90">
        <v>0</v>
      </c>
      <c r="BG119" s="90">
        <v>0</v>
      </c>
      <c r="BH119" s="90">
        <v>0</v>
      </c>
      <c r="BI119" s="90">
        <v>0</v>
      </c>
      <c r="BJ119" s="90">
        <v>8.1905430001509363E-2</v>
      </c>
      <c r="BK119" s="90">
        <v>73.359562561127063</v>
      </c>
      <c r="BL119" s="90">
        <v>0</v>
      </c>
      <c r="BM119" s="90">
        <v>73.359562561127063</v>
      </c>
      <c r="BN119" s="90">
        <v>0</v>
      </c>
      <c r="BO119" s="90">
        <v>0</v>
      </c>
      <c r="BP119" s="90">
        <v>0</v>
      </c>
      <c r="BQ119" s="90">
        <v>64.075083030069919</v>
      </c>
      <c r="BR119" s="90">
        <v>0</v>
      </c>
      <c r="BS119" s="90">
        <v>0</v>
      </c>
      <c r="BT119" s="90">
        <v>0</v>
      </c>
      <c r="BU119" s="90">
        <v>0</v>
      </c>
      <c r="BV119" s="90">
        <v>0</v>
      </c>
      <c r="BW119" s="90">
        <v>0</v>
      </c>
      <c r="BX119" s="90">
        <v>0</v>
      </c>
      <c r="BY119" s="90">
        <v>0</v>
      </c>
      <c r="GV119" s="254"/>
      <c r="GW119" s="254"/>
    </row>
    <row r="120" spans="2:205" x14ac:dyDescent="0.25">
      <c r="B120" s="90" t="s">
        <v>812</v>
      </c>
      <c r="C120" s="252" t="s">
        <v>739</v>
      </c>
      <c r="D120" s="252">
        <v>0.4242973136436336</v>
      </c>
      <c r="E120" s="252">
        <v>0.4242973136436336</v>
      </c>
      <c r="F120" s="252">
        <v>0.4131418124278744</v>
      </c>
      <c r="G120" s="252">
        <v>0.40026194663075498</v>
      </c>
      <c r="H120" s="252">
        <v>2.6147379383038884E-3</v>
      </c>
      <c r="I120" s="253">
        <v>0.4131418124278744</v>
      </c>
      <c r="J120" s="253">
        <v>0</v>
      </c>
      <c r="K120" s="253">
        <v>0.4131418124278744</v>
      </c>
      <c r="L120" s="545">
        <v>53.451673743059381</v>
      </c>
      <c r="M120" s="253">
        <v>39.401192733101723</v>
      </c>
      <c r="N120" s="253">
        <v>37.392539679301876</v>
      </c>
      <c r="O120" s="253">
        <v>37.675986950173325</v>
      </c>
      <c r="P120" s="253">
        <v>37.392539679301876</v>
      </c>
      <c r="Q120" s="253">
        <v>0</v>
      </c>
      <c r="R120" s="253">
        <v>0</v>
      </c>
      <c r="S120" s="253">
        <v>0</v>
      </c>
      <c r="T120" s="253">
        <v>0</v>
      </c>
      <c r="U120" s="253">
        <v>0</v>
      </c>
      <c r="V120" s="253">
        <v>0</v>
      </c>
      <c r="W120" s="253">
        <v>7937.9612261202192</v>
      </c>
      <c r="X120" s="253">
        <v>10768.641358594534</v>
      </c>
      <c r="Y120" s="253">
        <v>11822.190819055888</v>
      </c>
      <c r="Z120" s="253">
        <v>12163.182435103887</v>
      </c>
      <c r="AA120" s="253">
        <v>11048.776466407371</v>
      </c>
      <c r="AB120" s="253"/>
      <c r="AC120" s="253"/>
      <c r="AD120" s="253"/>
      <c r="AE120" s="253"/>
      <c r="AF120" s="253"/>
      <c r="AG120" s="253"/>
      <c r="AH120" s="253"/>
      <c r="AI120" s="253"/>
      <c r="AJ120" s="253"/>
      <c r="AS120" s="90" t="s">
        <v>800</v>
      </c>
      <c r="AT120" s="90" t="s">
        <v>155</v>
      </c>
      <c r="AU120" s="90" t="s">
        <v>725</v>
      </c>
      <c r="AV120" s="90">
        <v>2020</v>
      </c>
      <c r="AW120" s="90">
        <v>1</v>
      </c>
      <c r="AX120" s="90">
        <v>0.43480049658202391</v>
      </c>
      <c r="AY120" s="90">
        <v>280.12926714525753</v>
      </c>
      <c r="AZ120" s="90">
        <v>0</v>
      </c>
      <c r="BA120" s="90">
        <v>280.12926714525753</v>
      </c>
      <c r="BB120" s="90">
        <v>0</v>
      </c>
      <c r="BC120" s="90">
        <v>0</v>
      </c>
      <c r="BD120" s="90">
        <v>0</v>
      </c>
      <c r="BE120" s="90">
        <v>0</v>
      </c>
      <c r="BF120" s="90">
        <v>0</v>
      </c>
      <c r="BG120" s="90">
        <v>0</v>
      </c>
      <c r="BH120" s="90">
        <v>0</v>
      </c>
      <c r="BI120" s="90">
        <v>0</v>
      </c>
      <c r="BJ120" s="90">
        <v>0</v>
      </c>
      <c r="BK120" s="90">
        <v>0</v>
      </c>
      <c r="BL120" s="90">
        <v>0</v>
      </c>
      <c r="BM120" s="90">
        <v>0</v>
      </c>
      <c r="BN120" s="90">
        <v>280.12926714525753</v>
      </c>
      <c r="BO120" s="90">
        <v>0</v>
      </c>
      <c r="BP120" s="90">
        <v>0</v>
      </c>
      <c r="BQ120" s="90">
        <v>0</v>
      </c>
      <c r="BR120" s="90">
        <v>0</v>
      </c>
      <c r="BS120" s="90">
        <v>0</v>
      </c>
      <c r="BT120" s="90">
        <v>0</v>
      </c>
      <c r="BU120" s="90">
        <v>0</v>
      </c>
      <c r="BV120" s="90">
        <v>0</v>
      </c>
      <c r="BW120" s="90">
        <v>0</v>
      </c>
      <c r="BX120" s="90">
        <v>0</v>
      </c>
      <c r="BY120" s="90">
        <v>0</v>
      </c>
      <c r="GV120" s="254"/>
      <c r="GW120" s="254"/>
    </row>
    <row r="121" spans="2:205" x14ac:dyDescent="0.25">
      <c r="B121" s="90" t="s">
        <v>812</v>
      </c>
      <c r="C121" s="252" t="s">
        <v>740</v>
      </c>
      <c r="D121" s="252">
        <v>0.17087297459561512</v>
      </c>
      <c r="E121" s="252">
        <v>0.17087297459561512</v>
      </c>
      <c r="F121" s="252">
        <v>0.17358232974140003</v>
      </c>
      <c r="G121" s="252">
        <v>0.16817051588294932</v>
      </c>
      <c r="H121" s="252">
        <v>1.5729307382626287E-3</v>
      </c>
      <c r="I121" s="253">
        <v>0.17358232974140003</v>
      </c>
      <c r="J121" s="253">
        <v>0</v>
      </c>
      <c r="K121" s="253">
        <v>0.17358232974140003</v>
      </c>
      <c r="L121" s="545">
        <v>43.60489652156361</v>
      </c>
      <c r="M121" s="253">
        <v>32.142771435219558</v>
      </c>
      <c r="N121" s="253">
        <v>26.116194510503188</v>
      </c>
      <c r="O121" s="253">
        <v>26.314114483554604</v>
      </c>
      <c r="P121" s="253">
        <v>26.116194510503188</v>
      </c>
      <c r="Q121" s="253">
        <v>0</v>
      </c>
      <c r="R121" s="253">
        <v>0</v>
      </c>
      <c r="S121" s="253">
        <v>0</v>
      </c>
      <c r="T121" s="253">
        <v>0</v>
      </c>
      <c r="U121" s="253">
        <v>0</v>
      </c>
      <c r="V121" s="253">
        <v>0</v>
      </c>
      <c r="W121" s="253">
        <v>3918.6648341457376</v>
      </c>
      <c r="X121" s="253">
        <v>5316.0622735967863</v>
      </c>
      <c r="Y121" s="253">
        <v>7111.7977295122946</v>
      </c>
      <c r="Z121" s="253">
        <v>7316.9258176906706</v>
      </c>
      <c r="AA121" s="253">
        <v>6646.5399341236398</v>
      </c>
      <c r="AB121" s="253"/>
      <c r="AC121" s="253"/>
      <c r="AD121" s="253"/>
      <c r="AE121" s="253"/>
      <c r="AF121" s="253"/>
      <c r="AG121" s="253"/>
      <c r="AH121" s="253"/>
      <c r="AI121" s="253"/>
      <c r="AJ121" s="253"/>
      <c r="AS121" s="90" t="s">
        <v>800</v>
      </c>
      <c r="AT121" s="90" t="s">
        <v>155</v>
      </c>
      <c r="AU121" s="90" t="s">
        <v>725</v>
      </c>
      <c r="AV121" s="90">
        <v>2021</v>
      </c>
      <c r="AW121" s="90">
        <v>1</v>
      </c>
      <c r="AX121" s="90">
        <v>0</v>
      </c>
      <c r="AY121" s="90">
        <v>0</v>
      </c>
      <c r="AZ121" s="90">
        <v>0</v>
      </c>
      <c r="BA121" s="90">
        <v>0</v>
      </c>
      <c r="BB121" s="90">
        <v>0.43480049658202391</v>
      </c>
      <c r="BC121" s="90">
        <v>280.12926714525753</v>
      </c>
      <c r="BD121" s="90">
        <v>0</v>
      </c>
      <c r="BE121" s="90">
        <v>280.12926714525753</v>
      </c>
      <c r="BF121" s="90">
        <v>0</v>
      </c>
      <c r="BG121" s="90">
        <v>0</v>
      </c>
      <c r="BH121" s="90">
        <v>0</v>
      </c>
      <c r="BI121" s="90">
        <v>0</v>
      </c>
      <c r="BJ121" s="90">
        <v>0</v>
      </c>
      <c r="BK121" s="90">
        <v>0</v>
      </c>
      <c r="BL121" s="90">
        <v>0</v>
      </c>
      <c r="BM121" s="90">
        <v>0</v>
      </c>
      <c r="BN121" s="90">
        <v>0</v>
      </c>
      <c r="BO121" s="90">
        <v>280.12926714525753</v>
      </c>
      <c r="BP121" s="90">
        <v>0</v>
      </c>
      <c r="BQ121" s="90">
        <v>0</v>
      </c>
      <c r="BR121" s="90">
        <v>0</v>
      </c>
      <c r="BS121" s="90">
        <v>0</v>
      </c>
      <c r="BT121" s="90">
        <v>0</v>
      </c>
      <c r="BU121" s="90">
        <v>0</v>
      </c>
      <c r="BV121" s="90">
        <v>0</v>
      </c>
      <c r="BW121" s="90">
        <v>0</v>
      </c>
      <c r="BX121" s="90">
        <v>0</v>
      </c>
      <c r="BY121" s="90">
        <v>0</v>
      </c>
      <c r="GV121" s="254"/>
      <c r="GW121" s="254"/>
    </row>
    <row r="122" spans="2:205" x14ac:dyDescent="0.25">
      <c r="B122" s="90" t="s">
        <v>812</v>
      </c>
      <c r="C122" s="252" t="s">
        <v>741</v>
      </c>
      <c r="D122" s="252">
        <v>0.39611772419540403</v>
      </c>
      <c r="E122" s="252">
        <v>0.39611772419540403</v>
      </c>
      <c r="F122" s="252">
        <v>0.36555754461766121</v>
      </c>
      <c r="G122" s="252">
        <v>0.35416095372588208</v>
      </c>
      <c r="H122" s="252">
        <v>7.113421903772745E-3</v>
      </c>
      <c r="I122" s="253">
        <v>0.36555754461766121</v>
      </c>
      <c r="J122" s="253">
        <v>0</v>
      </c>
      <c r="K122" s="253">
        <v>0.36555754461766121</v>
      </c>
      <c r="L122" s="545">
        <v>17.52612559875076</v>
      </c>
      <c r="M122" s="253">
        <v>12.91915115512343</v>
      </c>
      <c r="N122" s="253">
        <v>12.161612589856412</v>
      </c>
      <c r="O122" s="253">
        <v>12.253795084447402</v>
      </c>
      <c r="P122" s="253">
        <v>12.161612589856412</v>
      </c>
      <c r="Q122" s="253">
        <v>0</v>
      </c>
      <c r="R122" s="253">
        <v>0</v>
      </c>
      <c r="S122" s="253">
        <v>0</v>
      </c>
      <c r="T122" s="253">
        <v>0</v>
      </c>
      <c r="U122" s="253">
        <v>0</v>
      </c>
      <c r="V122" s="253">
        <v>0</v>
      </c>
      <c r="W122" s="253">
        <v>22601.556856561547</v>
      </c>
      <c r="X122" s="253">
        <v>30661.281026835353</v>
      </c>
      <c r="Y122" s="253">
        <v>32162.393749258186</v>
      </c>
      <c r="Z122" s="253">
        <v>33090.065006505531</v>
      </c>
      <c r="AA122" s="253">
        <v>30058.311915194565</v>
      </c>
      <c r="AB122" s="253"/>
      <c r="AC122" s="253"/>
      <c r="AD122" s="253"/>
      <c r="AE122" s="253"/>
      <c r="AF122" s="253"/>
      <c r="AG122" s="253"/>
      <c r="AH122" s="253"/>
      <c r="AI122" s="253"/>
      <c r="AJ122" s="253"/>
      <c r="AS122" s="90" t="s">
        <v>800</v>
      </c>
      <c r="AT122" s="90" t="s">
        <v>155</v>
      </c>
      <c r="AU122" s="90" t="s">
        <v>725</v>
      </c>
      <c r="AV122" s="90">
        <v>2022</v>
      </c>
      <c r="AW122" s="90">
        <v>0.93457943925233644</v>
      </c>
      <c r="AX122" s="90">
        <v>0</v>
      </c>
      <c r="AY122" s="90">
        <v>0</v>
      </c>
      <c r="AZ122" s="90">
        <v>0</v>
      </c>
      <c r="BA122" s="90">
        <v>0</v>
      </c>
      <c r="BB122" s="90">
        <v>0</v>
      </c>
      <c r="BC122" s="90">
        <v>0</v>
      </c>
      <c r="BD122" s="90">
        <v>0</v>
      </c>
      <c r="BE122" s="90">
        <v>0</v>
      </c>
      <c r="BF122" s="90">
        <v>0.41554740568833826</v>
      </c>
      <c r="BG122" s="90">
        <v>270.92377232412491</v>
      </c>
      <c r="BH122" s="90">
        <v>0</v>
      </c>
      <c r="BI122" s="90">
        <v>270.92377232412491</v>
      </c>
      <c r="BJ122" s="90">
        <v>0</v>
      </c>
      <c r="BK122" s="90">
        <v>0</v>
      </c>
      <c r="BL122" s="90">
        <v>0</v>
      </c>
      <c r="BM122" s="90">
        <v>0</v>
      </c>
      <c r="BN122" s="90">
        <v>0</v>
      </c>
      <c r="BO122" s="90">
        <v>0</v>
      </c>
      <c r="BP122" s="90">
        <v>253.19978721880832</v>
      </c>
      <c r="BQ122" s="90">
        <v>0</v>
      </c>
      <c r="BR122" s="90">
        <v>0.41554740568833826</v>
      </c>
      <c r="BS122" s="90">
        <v>0.38836206139097035</v>
      </c>
      <c r="BT122" s="90">
        <v>270.92377232412491</v>
      </c>
      <c r="BU122" s="90">
        <v>253.19978721880832</v>
      </c>
      <c r="BV122" s="90">
        <v>0</v>
      </c>
      <c r="BW122" s="90">
        <v>0</v>
      </c>
      <c r="BX122" s="90">
        <v>270.92377232412491</v>
      </c>
      <c r="BY122" s="90">
        <v>253.19978721880832</v>
      </c>
      <c r="GV122" s="254"/>
      <c r="GW122" s="254"/>
    </row>
    <row r="123" spans="2:205" x14ac:dyDescent="0.25">
      <c r="B123" s="90" t="s">
        <v>812</v>
      </c>
      <c r="C123" s="252" t="s">
        <v>742</v>
      </c>
      <c r="D123" s="252">
        <v>0.30855517522753956</v>
      </c>
      <c r="E123" s="252">
        <v>0.30855517522753956</v>
      </c>
      <c r="F123" s="252">
        <v>0.29758047625688988</v>
      </c>
      <c r="G123" s="252">
        <v>0.28830298982032498</v>
      </c>
      <c r="H123" s="252">
        <v>6.6965637452946107E-3</v>
      </c>
      <c r="I123" s="253">
        <v>0.29758047625688988</v>
      </c>
      <c r="J123" s="253">
        <v>0</v>
      </c>
      <c r="K123" s="253">
        <v>0.29758047625688988</v>
      </c>
      <c r="L123" s="545">
        <v>15.055557675472492</v>
      </c>
      <c r="M123" s="253">
        <v>11.098004760845262</v>
      </c>
      <c r="N123" s="253">
        <v>10.51638333468771</v>
      </c>
      <c r="O123" s="253">
        <v>10.596090083738414</v>
      </c>
      <c r="P123" s="253">
        <v>10.51638333468771</v>
      </c>
      <c r="Q123" s="253">
        <v>0</v>
      </c>
      <c r="R123" s="253">
        <v>0</v>
      </c>
      <c r="S123" s="253">
        <v>0</v>
      </c>
      <c r="T123" s="253">
        <v>0</v>
      </c>
      <c r="U123" s="253">
        <v>0</v>
      </c>
      <c r="V123" s="253">
        <v>0</v>
      </c>
      <c r="W123" s="253">
        <v>20494.436797264374</v>
      </c>
      <c r="X123" s="253">
        <v>27802.761115777263</v>
      </c>
      <c r="Y123" s="253">
        <v>30277.624869817239</v>
      </c>
      <c r="Z123" s="253">
        <v>31150.933074064153</v>
      </c>
      <c r="AA123" s="253">
        <v>28296.845672726391</v>
      </c>
      <c r="AB123" s="253"/>
      <c r="AC123" s="253"/>
      <c r="AD123" s="253"/>
      <c r="AE123" s="253"/>
      <c r="AF123" s="253"/>
      <c r="AG123" s="253"/>
      <c r="AH123" s="253"/>
      <c r="AI123" s="253"/>
      <c r="AJ123" s="253"/>
      <c r="AS123" s="90" t="s">
        <v>800</v>
      </c>
      <c r="AT123" s="90" t="s">
        <v>155</v>
      </c>
      <c r="AU123" s="90" t="s">
        <v>725</v>
      </c>
      <c r="AV123" s="90">
        <v>2023</v>
      </c>
      <c r="AW123" s="90">
        <v>0.87343872827321156</v>
      </c>
      <c r="AX123" s="90">
        <v>0</v>
      </c>
      <c r="AY123" s="90">
        <v>0</v>
      </c>
      <c r="AZ123" s="90">
        <v>0</v>
      </c>
      <c r="BA123" s="90">
        <v>0</v>
      </c>
      <c r="BB123" s="90">
        <v>0</v>
      </c>
      <c r="BC123" s="90">
        <v>0</v>
      </c>
      <c r="BD123" s="90">
        <v>0</v>
      </c>
      <c r="BE123" s="90">
        <v>0</v>
      </c>
      <c r="BF123" s="90">
        <v>0</v>
      </c>
      <c r="BG123" s="90">
        <v>0</v>
      </c>
      <c r="BH123" s="90">
        <v>0</v>
      </c>
      <c r="BI123" s="90">
        <v>0</v>
      </c>
      <c r="BJ123" s="90">
        <v>0.21837764392715989</v>
      </c>
      <c r="BK123" s="90">
        <v>147.59249326998392</v>
      </c>
      <c r="BL123" s="90">
        <v>0</v>
      </c>
      <c r="BM123" s="90">
        <v>147.59249326998392</v>
      </c>
      <c r="BN123" s="90">
        <v>0</v>
      </c>
      <c r="BO123" s="90">
        <v>0</v>
      </c>
      <c r="BP123" s="90">
        <v>0</v>
      </c>
      <c r="BQ123" s="90">
        <v>128.91299962440729</v>
      </c>
      <c r="BR123" s="90">
        <v>0</v>
      </c>
      <c r="BS123" s="90">
        <v>0</v>
      </c>
      <c r="BT123" s="90">
        <v>0</v>
      </c>
      <c r="BU123" s="90">
        <v>0</v>
      </c>
      <c r="BV123" s="90">
        <v>0</v>
      </c>
      <c r="BW123" s="90">
        <v>0</v>
      </c>
      <c r="BX123" s="90">
        <v>0</v>
      </c>
      <c r="BY123" s="90">
        <v>0</v>
      </c>
      <c r="GV123" s="254"/>
      <c r="GW123" s="254"/>
    </row>
    <row r="124" spans="2:205" x14ac:dyDescent="0.25">
      <c r="B124" s="90" t="s">
        <v>812</v>
      </c>
      <c r="C124" s="252" t="s">
        <v>743</v>
      </c>
      <c r="D124" s="252">
        <v>0.18792065986412629</v>
      </c>
      <c r="E124" s="252">
        <v>0.18792065986412629</v>
      </c>
      <c r="F124" s="252">
        <v>0.17212381380213082</v>
      </c>
      <c r="G124" s="252">
        <v>0.16675753824606798</v>
      </c>
      <c r="H124" s="252">
        <v>4.5045655440564937E-3</v>
      </c>
      <c r="I124" s="253">
        <v>0.17212381380213082</v>
      </c>
      <c r="J124" s="253">
        <v>0</v>
      </c>
      <c r="K124" s="253">
        <v>0.17212381380213082</v>
      </c>
      <c r="L124" s="545">
        <v>12.634215517722321</v>
      </c>
      <c r="M124" s="253">
        <v>9.3131444870790521</v>
      </c>
      <c r="N124" s="253">
        <v>9.0427813687970087</v>
      </c>
      <c r="O124" s="253">
        <v>9.1113151280743647</v>
      </c>
      <c r="P124" s="253">
        <v>9.0427813687970087</v>
      </c>
      <c r="Q124" s="253">
        <v>0</v>
      </c>
      <c r="R124" s="253">
        <v>0</v>
      </c>
      <c r="S124" s="253">
        <v>0</v>
      </c>
      <c r="T124" s="253">
        <v>0</v>
      </c>
      <c r="U124" s="253">
        <v>0</v>
      </c>
      <c r="V124" s="253">
        <v>0</v>
      </c>
      <c r="W124" s="253">
        <v>14873.947622669997</v>
      </c>
      <c r="X124" s="253">
        <v>20178.003264616502</v>
      </c>
      <c r="Y124" s="253">
        <v>20366.795707765854</v>
      </c>
      <c r="Z124" s="253">
        <v>20954.24237382002</v>
      </c>
      <c r="AA124" s="253">
        <v>19034.388511930705</v>
      </c>
      <c r="AB124" s="253"/>
      <c r="AC124" s="253"/>
      <c r="AD124" s="253"/>
      <c r="AE124" s="253"/>
      <c r="AF124" s="253"/>
      <c r="AG124" s="253"/>
      <c r="AH124" s="253"/>
      <c r="AI124" s="253"/>
      <c r="AJ124" s="253"/>
      <c r="AS124" s="90" t="s">
        <v>800</v>
      </c>
      <c r="AT124" s="90" t="s">
        <v>155</v>
      </c>
      <c r="AU124" s="90" t="s">
        <v>726</v>
      </c>
      <c r="AV124" s="90">
        <v>2020</v>
      </c>
      <c r="AW124" s="90">
        <v>1</v>
      </c>
      <c r="AX124" s="90">
        <v>0.10359837558517519</v>
      </c>
      <c r="AY124" s="90">
        <v>57.286618826200751</v>
      </c>
      <c r="AZ124" s="90">
        <v>0</v>
      </c>
      <c r="BA124" s="90">
        <v>57.286618826200751</v>
      </c>
      <c r="BB124" s="90">
        <v>0</v>
      </c>
      <c r="BC124" s="90">
        <v>0</v>
      </c>
      <c r="BD124" s="90">
        <v>0</v>
      </c>
      <c r="BE124" s="90">
        <v>0</v>
      </c>
      <c r="BF124" s="90">
        <v>0</v>
      </c>
      <c r="BG124" s="90">
        <v>0</v>
      </c>
      <c r="BH124" s="90">
        <v>0</v>
      </c>
      <c r="BI124" s="90">
        <v>0</v>
      </c>
      <c r="BJ124" s="90">
        <v>0</v>
      </c>
      <c r="BK124" s="90">
        <v>0</v>
      </c>
      <c r="BL124" s="90">
        <v>0</v>
      </c>
      <c r="BM124" s="90">
        <v>0</v>
      </c>
      <c r="BN124" s="90">
        <v>57.286618826200751</v>
      </c>
      <c r="BO124" s="90">
        <v>0</v>
      </c>
      <c r="BP124" s="90">
        <v>0</v>
      </c>
      <c r="BQ124" s="90">
        <v>0</v>
      </c>
      <c r="BR124" s="90">
        <v>0</v>
      </c>
      <c r="BS124" s="90">
        <v>0</v>
      </c>
      <c r="BT124" s="90">
        <v>0</v>
      </c>
      <c r="BU124" s="90">
        <v>0</v>
      </c>
      <c r="BV124" s="90">
        <v>0</v>
      </c>
      <c r="BW124" s="90">
        <v>0</v>
      </c>
      <c r="BX124" s="90">
        <v>0</v>
      </c>
      <c r="BY124" s="90">
        <v>0</v>
      </c>
      <c r="GV124" s="254"/>
      <c r="GW124" s="254"/>
    </row>
    <row r="125" spans="2:205" x14ac:dyDescent="0.25">
      <c r="B125" s="90" t="s">
        <v>812</v>
      </c>
      <c r="C125" s="252" t="s">
        <v>744</v>
      </c>
      <c r="D125" s="252">
        <v>0.15669114305690962</v>
      </c>
      <c r="E125" s="252">
        <v>0.15669114305690962</v>
      </c>
      <c r="F125" s="252">
        <v>0.13948147569817354</v>
      </c>
      <c r="G125" s="252">
        <v>0.13513292314267669</v>
      </c>
      <c r="H125" s="252">
        <v>2.3751933026672552E-3</v>
      </c>
      <c r="I125" s="253">
        <v>0.13948147569817354</v>
      </c>
      <c r="J125" s="253">
        <v>0</v>
      </c>
      <c r="K125" s="253">
        <v>0.13948147569817354</v>
      </c>
      <c r="L125" s="545">
        <v>19.798093567286749</v>
      </c>
      <c r="M125" s="253">
        <v>14.593902225445976</v>
      </c>
      <c r="N125" s="253">
        <v>13.897335899556341</v>
      </c>
      <c r="O125" s="253">
        <v>14.002665495901448</v>
      </c>
      <c r="P125" s="253">
        <v>13.897335899556341</v>
      </c>
      <c r="Q125" s="253">
        <v>0</v>
      </c>
      <c r="R125" s="253">
        <v>0</v>
      </c>
      <c r="S125" s="253">
        <v>0</v>
      </c>
      <c r="T125" s="253">
        <v>0</v>
      </c>
      <c r="U125" s="253">
        <v>0</v>
      </c>
      <c r="V125" s="253">
        <v>0</v>
      </c>
      <c r="W125" s="253">
        <v>7914.456133080268</v>
      </c>
      <c r="X125" s="253">
        <v>10736.754340021713</v>
      </c>
      <c r="Y125" s="253">
        <v>10739.121517657941</v>
      </c>
      <c r="Z125" s="253">
        <v>11048.87378416166</v>
      </c>
      <c r="AA125" s="253">
        <v>10036.562166035459</v>
      </c>
      <c r="AB125" s="253"/>
      <c r="AC125" s="253"/>
      <c r="AD125" s="253"/>
      <c r="AE125" s="253"/>
      <c r="AF125" s="253"/>
      <c r="AG125" s="253"/>
      <c r="AH125" s="253"/>
      <c r="AI125" s="253"/>
      <c r="AJ125" s="253"/>
      <c r="AS125" s="90" t="s">
        <v>800</v>
      </c>
      <c r="AT125" s="90" t="s">
        <v>155</v>
      </c>
      <c r="AU125" s="90" t="s">
        <v>726</v>
      </c>
      <c r="AV125" s="90">
        <v>2021</v>
      </c>
      <c r="AW125" s="90">
        <v>1</v>
      </c>
      <c r="AX125" s="90">
        <v>0</v>
      </c>
      <c r="AY125" s="90">
        <v>0</v>
      </c>
      <c r="AZ125" s="90">
        <v>0</v>
      </c>
      <c r="BA125" s="90">
        <v>0</v>
      </c>
      <c r="BB125" s="90">
        <v>0.10359837558517519</v>
      </c>
      <c r="BC125" s="90">
        <v>57.286618826200751</v>
      </c>
      <c r="BD125" s="90">
        <v>0</v>
      </c>
      <c r="BE125" s="90">
        <v>57.286618826200751</v>
      </c>
      <c r="BF125" s="90">
        <v>0</v>
      </c>
      <c r="BG125" s="90">
        <v>0</v>
      </c>
      <c r="BH125" s="90">
        <v>0</v>
      </c>
      <c r="BI125" s="90">
        <v>0</v>
      </c>
      <c r="BJ125" s="90">
        <v>0</v>
      </c>
      <c r="BK125" s="90">
        <v>0</v>
      </c>
      <c r="BL125" s="90">
        <v>0</v>
      </c>
      <c r="BM125" s="90">
        <v>0</v>
      </c>
      <c r="BN125" s="90">
        <v>0</v>
      </c>
      <c r="BO125" s="90">
        <v>57.286618826200751</v>
      </c>
      <c r="BP125" s="90">
        <v>0</v>
      </c>
      <c r="BQ125" s="90">
        <v>0</v>
      </c>
      <c r="BR125" s="90">
        <v>0</v>
      </c>
      <c r="BS125" s="90">
        <v>0</v>
      </c>
      <c r="BT125" s="90">
        <v>0</v>
      </c>
      <c r="BU125" s="90">
        <v>0</v>
      </c>
      <c r="BV125" s="90">
        <v>0</v>
      </c>
      <c r="BW125" s="90">
        <v>0</v>
      </c>
      <c r="BX125" s="90">
        <v>0</v>
      </c>
      <c r="BY125" s="90">
        <v>0</v>
      </c>
      <c r="GV125" s="254"/>
      <c r="GW125" s="254"/>
    </row>
    <row r="126" spans="2:205" x14ac:dyDescent="0.25">
      <c r="B126" s="90" t="s">
        <v>812</v>
      </c>
      <c r="C126" s="252" t="s">
        <v>745</v>
      </c>
      <c r="D126" s="252">
        <v>5.016140120300433E-2</v>
      </c>
      <c r="E126" s="252">
        <v>5.016140120300433E-2</v>
      </c>
      <c r="F126" s="252">
        <v>5.0970209838100244E-2</v>
      </c>
      <c r="G126" s="252">
        <v>4.9381117393250275E-2</v>
      </c>
      <c r="H126" s="252">
        <v>1.3735745599186301E-3</v>
      </c>
      <c r="I126" s="253">
        <v>5.0970209838100244E-2</v>
      </c>
      <c r="J126" s="253">
        <v>0</v>
      </c>
      <c r="K126" s="253">
        <v>5.0970209838100244E-2</v>
      </c>
      <c r="L126" s="545">
        <v>12.802981351650988</v>
      </c>
      <c r="M126" s="253">
        <v>9.43754798436429</v>
      </c>
      <c r="N126" s="253">
        <v>8.7816912504148359</v>
      </c>
      <c r="O126" s="253">
        <v>8.8482457705832154</v>
      </c>
      <c r="P126" s="253">
        <v>8.7816912504148359</v>
      </c>
      <c r="Q126" s="253">
        <v>0</v>
      </c>
      <c r="R126" s="253">
        <v>0</v>
      </c>
      <c r="S126" s="253">
        <v>0</v>
      </c>
      <c r="T126" s="253">
        <v>0</v>
      </c>
      <c r="U126" s="253">
        <v>0</v>
      </c>
      <c r="V126" s="253">
        <v>0</v>
      </c>
      <c r="W126" s="253">
        <v>3917.9469082438241</v>
      </c>
      <c r="X126" s="253">
        <v>5315.0883350325221</v>
      </c>
      <c r="Y126" s="253">
        <v>6210.4352079322935</v>
      </c>
      <c r="Z126" s="253">
        <v>6389.5649792518989</v>
      </c>
      <c r="AA126" s="253">
        <v>5804.1450541423301</v>
      </c>
      <c r="AB126" s="253"/>
      <c r="AC126" s="253"/>
      <c r="AD126" s="253"/>
      <c r="AE126" s="253"/>
      <c r="AF126" s="253"/>
      <c r="AG126" s="253"/>
      <c r="AH126" s="253"/>
      <c r="AI126" s="253"/>
      <c r="AJ126" s="253"/>
      <c r="AS126" s="90" t="s">
        <v>800</v>
      </c>
      <c r="AT126" s="90" t="s">
        <v>155</v>
      </c>
      <c r="AU126" s="90" t="s">
        <v>726</v>
      </c>
      <c r="AV126" s="90">
        <v>2022</v>
      </c>
      <c r="AW126" s="90">
        <v>0.93457943925233644</v>
      </c>
      <c r="AX126" s="90">
        <v>0</v>
      </c>
      <c r="AY126" s="90">
        <v>0</v>
      </c>
      <c r="AZ126" s="90">
        <v>0</v>
      </c>
      <c r="BA126" s="90">
        <v>0</v>
      </c>
      <c r="BB126" s="90">
        <v>0</v>
      </c>
      <c r="BC126" s="90">
        <v>0</v>
      </c>
      <c r="BD126" s="90">
        <v>0</v>
      </c>
      <c r="BE126" s="90">
        <v>0</v>
      </c>
      <c r="BF126" s="90">
        <v>0.14926681236302067</v>
      </c>
      <c r="BG126" s="90">
        <v>75.919812363961725</v>
      </c>
      <c r="BH126" s="90">
        <v>0</v>
      </c>
      <c r="BI126" s="90">
        <v>75.919812363961725</v>
      </c>
      <c r="BJ126" s="90">
        <v>0</v>
      </c>
      <c r="BK126" s="90">
        <v>0</v>
      </c>
      <c r="BL126" s="90">
        <v>0</v>
      </c>
      <c r="BM126" s="90">
        <v>0</v>
      </c>
      <c r="BN126" s="90">
        <v>0</v>
      </c>
      <c r="BO126" s="90">
        <v>0</v>
      </c>
      <c r="BP126" s="90">
        <v>70.953095667253947</v>
      </c>
      <c r="BQ126" s="90">
        <v>0</v>
      </c>
      <c r="BR126" s="90">
        <v>0.14926681236302067</v>
      </c>
      <c r="BS126" s="90">
        <v>0.13950169379721558</v>
      </c>
      <c r="BT126" s="90">
        <v>75.919812363961725</v>
      </c>
      <c r="BU126" s="90">
        <v>70.953095667253947</v>
      </c>
      <c r="BV126" s="90">
        <v>0</v>
      </c>
      <c r="BW126" s="90">
        <v>0</v>
      </c>
      <c r="BX126" s="90">
        <v>75.919812363961725</v>
      </c>
      <c r="BY126" s="90">
        <v>70.953095667253947</v>
      </c>
      <c r="GV126" s="254"/>
      <c r="GW126" s="254"/>
    </row>
    <row r="127" spans="2:205" x14ac:dyDescent="0.25">
      <c r="B127" s="90" t="s">
        <v>812</v>
      </c>
      <c r="C127" s="252" t="s">
        <v>746</v>
      </c>
      <c r="D127" s="252">
        <v>0.1033079889191303</v>
      </c>
      <c r="E127" s="252">
        <v>0.1033079889191303</v>
      </c>
      <c r="F127" s="252">
        <v>9.675663403344964E-2</v>
      </c>
      <c r="G127" s="252">
        <v>9.3741225975254569E-2</v>
      </c>
      <c r="H127" s="252">
        <v>1.6741369219418597E-2</v>
      </c>
      <c r="I127" s="253">
        <v>9.675663403344964E-2</v>
      </c>
      <c r="J127" s="253">
        <v>0</v>
      </c>
      <c r="K127" s="253">
        <v>9.675663403344964E-2</v>
      </c>
      <c r="L127" s="545">
        <v>1.9692576121206309</v>
      </c>
      <c r="M127" s="253">
        <v>1.451612143882917</v>
      </c>
      <c r="N127" s="253">
        <v>1.3677406614637779</v>
      </c>
      <c r="O127" s="253">
        <v>1.3781235600861041</v>
      </c>
      <c r="P127" s="253">
        <v>1.3677406614637779</v>
      </c>
      <c r="Q127" s="253">
        <v>0</v>
      </c>
      <c r="R127" s="253">
        <v>0</v>
      </c>
      <c r="S127" s="253">
        <v>0</v>
      </c>
      <c r="T127" s="253">
        <v>0</v>
      </c>
      <c r="U127" s="253">
        <v>0</v>
      </c>
      <c r="V127" s="253">
        <v>0</v>
      </c>
      <c r="W127" s="253">
        <v>52460.373027519345</v>
      </c>
      <c r="X127" s="253">
        <v>71167.762927907024</v>
      </c>
      <c r="Y127" s="253">
        <v>75693.880669594248</v>
      </c>
      <c r="Z127" s="253">
        <v>77877.145945000331</v>
      </c>
      <c r="AA127" s="253">
        <v>70741.944551022665</v>
      </c>
      <c r="AB127" s="253"/>
      <c r="AC127" s="253"/>
      <c r="AD127" s="253"/>
      <c r="AE127" s="253"/>
      <c r="AF127" s="253"/>
      <c r="AG127" s="253"/>
      <c r="AH127" s="253"/>
      <c r="AI127" s="253"/>
      <c r="AJ127" s="253"/>
      <c r="AS127" s="90" t="s">
        <v>800</v>
      </c>
      <c r="AT127" s="90" t="s">
        <v>155</v>
      </c>
      <c r="AU127" s="90" t="s">
        <v>726</v>
      </c>
      <c r="AV127" s="90">
        <v>2023</v>
      </c>
      <c r="AW127" s="90">
        <v>0.87343872827321156</v>
      </c>
      <c r="AX127" s="90">
        <v>0</v>
      </c>
      <c r="AY127" s="90">
        <v>0</v>
      </c>
      <c r="AZ127" s="90">
        <v>0</v>
      </c>
      <c r="BA127" s="90">
        <v>0</v>
      </c>
      <c r="BB127" s="90">
        <v>0</v>
      </c>
      <c r="BC127" s="90">
        <v>0</v>
      </c>
      <c r="BD127" s="90">
        <v>0</v>
      </c>
      <c r="BE127" s="90">
        <v>0</v>
      </c>
      <c r="BF127" s="90">
        <v>0</v>
      </c>
      <c r="BG127" s="90">
        <v>0</v>
      </c>
      <c r="BH127" s="90">
        <v>0</v>
      </c>
      <c r="BI127" s="90">
        <v>0</v>
      </c>
      <c r="BJ127" s="90">
        <v>7.8442397555963578E-2</v>
      </c>
      <c r="BK127" s="90">
        <v>41.3592361664452</v>
      </c>
      <c r="BL127" s="90">
        <v>0</v>
      </c>
      <c r="BM127" s="90">
        <v>41.3592361664452</v>
      </c>
      <c r="BN127" s="90">
        <v>0</v>
      </c>
      <c r="BO127" s="90">
        <v>0</v>
      </c>
      <c r="BP127" s="90">
        <v>0</v>
      </c>
      <c r="BQ127" s="90">
        <v>36.124758639571311</v>
      </c>
      <c r="BR127" s="90">
        <v>0</v>
      </c>
      <c r="BS127" s="90">
        <v>0</v>
      </c>
      <c r="BT127" s="90">
        <v>0</v>
      </c>
      <c r="BU127" s="90">
        <v>0</v>
      </c>
      <c r="BV127" s="90">
        <v>0</v>
      </c>
      <c r="BW127" s="90">
        <v>0</v>
      </c>
      <c r="BX127" s="90">
        <v>0</v>
      </c>
      <c r="BY127" s="90">
        <v>0</v>
      </c>
      <c r="GV127" s="254"/>
      <c r="GW127" s="254"/>
    </row>
    <row r="128" spans="2:205" x14ac:dyDescent="0.25">
      <c r="B128" s="90" t="s">
        <v>812</v>
      </c>
      <c r="C128" s="252" t="s">
        <v>747</v>
      </c>
      <c r="D128" s="252">
        <v>3.6238326681502057E-2</v>
      </c>
      <c r="E128" s="252">
        <v>3.6238326681502057E-2</v>
      </c>
      <c r="F128" s="252">
        <v>3.1341413545018994E-2</v>
      </c>
      <c r="G128" s="252">
        <v>3.0364454995571302E-2</v>
      </c>
      <c r="H128" s="252">
        <v>6.1711606835674043E-3</v>
      </c>
      <c r="I128" s="253">
        <v>3.1341413545018994E-2</v>
      </c>
      <c r="J128" s="253">
        <v>0</v>
      </c>
      <c r="K128" s="253">
        <v>3.1341413545018994E-2</v>
      </c>
      <c r="L128" s="545">
        <v>1.7454470793703905</v>
      </c>
      <c r="M128" s="253">
        <v>1.2866331765454262</v>
      </c>
      <c r="N128" s="253">
        <v>1.2018927247595421</v>
      </c>
      <c r="O128" s="253">
        <v>1.2110083530385622</v>
      </c>
      <c r="P128" s="253">
        <v>1.2018927247595421</v>
      </c>
      <c r="Q128" s="253">
        <v>0</v>
      </c>
      <c r="R128" s="253">
        <v>0</v>
      </c>
      <c r="S128" s="253">
        <v>0</v>
      </c>
      <c r="T128" s="253">
        <v>0</v>
      </c>
      <c r="U128" s="253">
        <v>0</v>
      </c>
      <c r="V128" s="253">
        <v>0</v>
      </c>
      <c r="W128" s="253">
        <v>20761.630134655115</v>
      </c>
      <c r="X128" s="253">
        <v>28165.23570362218</v>
      </c>
      <c r="Y128" s="253">
        <v>27902.084605661959</v>
      </c>
      <c r="Z128" s="253">
        <v>28706.874264906564</v>
      </c>
      <c r="AA128" s="253">
        <v>26076.714584730802</v>
      </c>
      <c r="AB128" s="253"/>
      <c r="AC128" s="253"/>
      <c r="AD128" s="253"/>
      <c r="AE128" s="253"/>
      <c r="AF128" s="253"/>
      <c r="AG128" s="253"/>
      <c r="AH128" s="253"/>
      <c r="AI128" s="253"/>
      <c r="AJ128" s="253"/>
      <c r="AS128" s="90" t="s">
        <v>800</v>
      </c>
      <c r="AT128" s="90" t="s">
        <v>155</v>
      </c>
      <c r="AU128" s="90" t="s">
        <v>727</v>
      </c>
      <c r="AV128" s="90">
        <v>2020</v>
      </c>
      <c r="AW128" s="90">
        <v>1</v>
      </c>
      <c r="AX128" s="90">
        <v>0.31825443773468576</v>
      </c>
      <c r="AY128" s="90">
        <v>179.52530473697138</v>
      </c>
      <c r="AZ128" s="90">
        <v>0</v>
      </c>
      <c r="BA128" s="90">
        <v>179.52530473697138</v>
      </c>
      <c r="BB128" s="90">
        <v>0</v>
      </c>
      <c r="BC128" s="90">
        <v>0</v>
      </c>
      <c r="BD128" s="90">
        <v>0</v>
      </c>
      <c r="BE128" s="90">
        <v>0</v>
      </c>
      <c r="BF128" s="90">
        <v>0</v>
      </c>
      <c r="BG128" s="90">
        <v>0</v>
      </c>
      <c r="BH128" s="90">
        <v>0</v>
      </c>
      <c r="BI128" s="90">
        <v>0</v>
      </c>
      <c r="BJ128" s="90">
        <v>0</v>
      </c>
      <c r="BK128" s="90">
        <v>0</v>
      </c>
      <c r="BL128" s="90">
        <v>0</v>
      </c>
      <c r="BM128" s="90">
        <v>0</v>
      </c>
      <c r="BN128" s="90">
        <v>179.52530473697138</v>
      </c>
      <c r="BO128" s="90">
        <v>0</v>
      </c>
      <c r="BP128" s="90">
        <v>0</v>
      </c>
      <c r="BQ128" s="90">
        <v>0</v>
      </c>
      <c r="BR128" s="90">
        <v>0</v>
      </c>
      <c r="BS128" s="90">
        <v>0</v>
      </c>
      <c r="BT128" s="90">
        <v>0</v>
      </c>
      <c r="BU128" s="90">
        <v>0</v>
      </c>
      <c r="BV128" s="90">
        <v>0</v>
      </c>
      <c r="BW128" s="90">
        <v>0</v>
      </c>
      <c r="BX128" s="90">
        <v>0</v>
      </c>
      <c r="BY128" s="90">
        <v>0</v>
      </c>
      <c r="GV128" s="254"/>
      <c r="GW128" s="254"/>
    </row>
    <row r="129" spans="2:205" x14ac:dyDescent="0.25">
      <c r="B129" s="90" t="s">
        <v>812</v>
      </c>
      <c r="C129" s="252" t="s">
        <v>748</v>
      </c>
      <c r="D129" s="252">
        <v>2.2690503947408507E-2</v>
      </c>
      <c r="E129" s="252">
        <v>2.2690503947408507E-2</v>
      </c>
      <c r="F129" s="252">
        <v>1.9985046518237751E-2</v>
      </c>
      <c r="G129" s="252">
        <v>1.9362042203839851E-2</v>
      </c>
      <c r="H129" s="252">
        <v>2.232761104975237E-3</v>
      </c>
      <c r="I129" s="253">
        <v>1.9985046518237751E-2</v>
      </c>
      <c r="J129" s="253">
        <v>0</v>
      </c>
      <c r="K129" s="253">
        <v>1.9985046518237751E-2</v>
      </c>
      <c r="L129" s="545">
        <v>3.2285550980248621</v>
      </c>
      <c r="M129" s="253">
        <v>2.3798865921057071</v>
      </c>
      <c r="N129" s="253">
        <v>2.1182483972530108</v>
      </c>
      <c r="O129" s="253">
        <v>2.1343095481166108</v>
      </c>
      <c r="P129" s="253">
        <v>2.1182483972530108</v>
      </c>
      <c r="Q129" s="253">
        <v>0</v>
      </c>
      <c r="R129" s="253">
        <v>0</v>
      </c>
      <c r="S129" s="253">
        <v>0</v>
      </c>
      <c r="T129" s="253">
        <v>0</v>
      </c>
      <c r="U129" s="253">
        <v>0</v>
      </c>
      <c r="V129" s="253">
        <v>0</v>
      </c>
      <c r="W129" s="253">
        <v>7028.0677450076382</v>
      </c>
      <c r="X129" s="253">
        <v>9534.2794999874786</v>
      </c>
      <c r="Y129" s="253">
        <v>10095.133225284446</v>
      </c>
      <c r="Z129" s="253">
        <v>10386.310710523558</v>
      </c>
      <c r="AA129" s="253">
        <v>9434.7039488639675</v>
      </c>
      <c r="AB129" s="253"/>
      <c r="AC129" s="253"/>
      <c r="AD129" s="253"/>
      <c r="AE129" s="253"/>
      <c r="AF129" s="253"/>
      <c r="AG129" s="253"/>
      <c r="AH129" s="253"/>
      <c r="AI129" s="253"/>
      <c r="AJ129" s="253"/>
      <c r="AS129" s="90" t="s">
        <v>800</v>
      </c>
      <c r="AT129" s="90" t="s">
        <v>155</v>
      </c>
      <c r="AU129" s="90" t="s">
        <v>727</v>
      </c>
      <c r="AV129" s="90">
        <v>2021</v>
      </c>
      <c r="AW129" s="90">
        <v>1</v>
      </c>
      <c r="AX129" s="90">
        <v>0</v>
      </c>
      <c r="AY129" s="90">
        <v>0</v>
      </c>
      <c r="AZ129" s="90">
        <v>0</v>
      </c>
      <c r="BA129" s="90">
        <v>0</v>
      </c>
      <c r="BB129" s="90">
        <v>0.31825443773468576</v>
      </c>
      <c r="BC129" s="90">
        <v>179.52530473697138</v>
      </c>
      <c r="BD129" s="90">
        <v>0</v>
      </c>
      <c r="BE129" s="90">
        <v>179.52530473697138</v>
      </c>
      <c r="BF129" s="90">
        <v>0</v>
      </c>
      <c r="BG129" s="90">
        <v>0</v>
      </c>
      <c r="BH129" s="90">
        <v>0</v>
      </c>
      <c r="BI129" s="90">
        <v>0</v>
      </c>
      <c r="BJ129" s="90">
        <v>0</v>
      </c>
      <c r="BK129" s="90">
        <v>0</v>
      </c>
      <c r="BL129" s="90">
        <v>0</v>
      </c>
      <c r="BM129" s="90">
        <v>0</v>
      </c>
      <c r="BN129" s="90">
        <v>0</v>
      </c>
      <c r="BO129" s="90">
        <v>179.52530473697138</v>
      </c>
      <c r="BP129" s="90">
        <v>0</v>
      </c>
      <c r="BQ129" s="90">
        <v>0</v>
      </c>
      <c r="BR129" s="90">
        <v>0</v>
      </c>
      <c r="BS129" s="90">
        <v>0</v>
      </c>
      <c r="BT129" s="90">
        <v>0</v>
      </c>
      <c r="BU129" s="90">
        <v>0</v>
      </c>
      <c r="BV129" s="90">
        <v>0</v>
      </c>
      <c r="BW129" s="90">
        <v>0</v>
      </c>
      <c r="BX129" s="90">
        <v>0</v>
      </c>
      <c r="BY129" s="90">
        <v>0</v>
      </c>
      <c r="GV129" s="254"/>
      <c r="GW129" s="254"/>
    </row>
    <row r="130" spans="2:205" x14ac:dyDescent="0.25">
      <c r="B130" s="90" t="s">
        <v>812</v>
      </c>
      <c r="C130" s="252" t="s">
        <v>749</v>
      </c>
      <c r="D130" s="252">
        <v>5.269848903270126E-3</v>
      </c>
      <c r="E130" s="252">
        <v>5.269848903270126E-3</v>
      </c>
      <c r="F130" s="252">
        <v>6.1603703182632787E-3</v>
      </c>
      <c r="G130" s="252">
        <v>5.9683104863845942E-3</v>
      </c>
      <c r="H130" s="252">
        <v>1.113989999251737E-3</v>
      </c>
      <c r="I130" s="253">
        <v>6.1603703182632787E-3</v>
      </c>
      <c r="J130" s="253">
        <v>0</v>
      </c>
      <c r="K130" s="253">
        <v>6.1603703182632787E-3</v>
      </c>
      <c r="L130" s="545">
        <v>1.6477936800985933</v>
      </c>
      <c r="M130" s="253">
        <v>1.2146492677861567</v>
      </c>
      <c r="N130" s="253">
        <v>1.308698211026831</v>
      </c>
      <c r="O130" s="253">
        <v>1.3186168437087507</v>
      </c>
      <c r="P130" s="253">
        <v>1.308698211026831</v>
      </c>
      <c r="Q130" s="253">
        <v>0</v>
      </c>
      <c r="R130" s="253">
        <v>0</v>
      </c>
      <c r="S130" s="253">
        <v>0</v>
      </c>
      <c r="T130" s="253">
        <v>0</v>
      </c>
      <c r="U130" s="253">
        <v>0</v>
      </c>
      <c r="V130" s="253">
        <v>0</v>
      </c>
      <c r="W130" s="253">
        <v>3198.1242354047704</v>
      </c>
      <c r="X130" s="253">
        <v>4338.5766105758694</v>
      </c>
      <c r="Y130" s="253">
        <v>5036.7580432235845</v>
      </c>
      <c r="Z130" s="253">
        <v>5182.0350304663534</v>
      </c>
      <c r="AA130" s="253">
        <v>4707.2505076855932</v>
      </c>
      <c r="AB130" s="253"/>
      <c r="AC130" s="253"/>
      <c r="AD130" s="253"/>
      <c r="AE130" s="253"/>
      <c r="AF130" s="253"/>
      <c r="AG130" s="253"/>
      <c r="AH130" s="253"/>
      <c r="AI130" s="253"/>
      <c r="AJ130" s="253"/>
      <c r="AS130" s="90" t="s">
        <v>800</v>
      </c>
      <c r="AT130" s="90" t="s">
        <v>155</v>
      </c>
      <c r="AU130" s="90" t="s">
        <v>727</v>
      </c>
      <c r="AV130" s="90">
        <v>2022</v>
      </c>
      <c r="AW130" s="90">
        <v>0.93457943925233644</v>
      </c>
      <c r="AX130" s="90">
        <v>0</v>
      </c>
      <c r="AY130" s="90">
        <v>0</v>
      </c>
      <c r="AZ130" s="90">
        <v>0</v>
      </c>
      <c r="BA130" s="90">
        <v>0</v>
      </c>
      <c r="BB130" s="90">
        <v>0</v>
      </c>
      <c r="BC130" s="90">
        <v>0</v>
      </c>
      <c r="BD130" s="90">
        <v>0</v>
      </c>
      <c r="BE130" s="90">
        <v>0</v>
      </c>
      <c r="BF130" s="90">
        <v>0.29536803110837179</v>
      </c>
      <c r="BG130" s="90">
        <v>166.07585152955428</v>
      </c>
      <c r="BH130" s="90">
        <v>0</v>
      </c>
      <c r="BI130" s="90">
        <v>166.07585152955428</v>
      </c>
      <c r="BJ130" s="90">
        <v>0</v>
      </c>
      <c r="BK130" s="90">
        <v>0</v>
      </c>
      <c r="BL130" s="90">
        <v>0</v>
      </c>
      <c r="BM130" s="90">
        <v>0</v>
      </c>
      <c r="BN130" s="90">
        <v>0</v>
      </c>
      <c r="BO130" s="90">
        <v>0</v>
      </c>
      <c r="BP130" s="90">
        <v>155.21107619584512</v>
      </c>
      <c r="BQ130" s="90">
        <v>0</v>
      </c>
      <c r="BR130" s="90">
        <v>0.29536803110837179</v>
      </c>
      <c r="BS130" s="90">
        <v>0.27604488888632878</v>
      </c>
      <c r="BT130" s="90">
        <v>166.07585152955428</v>
      </c>
      <c r="BU130" s="90">
        <v>155.21107619584512</v>
      </c>
      <c r="BV130" s="90">
        <v>0</v>
      </c>
      <c r="BW130" s="90">
        <v>0</v>
      </c>
      <c r="BX130" s="90">
        <v>166.07585152955428</v>
      </c>
      <c r="BY130" s="90">
        <v>155.21107619584512</v>
      </c>
      <c r="GV130" s="254"/>
      <c r="GW130" s="254"/>
    </row>
    <row r="131" spans="2:205" x14ac:dyDescent="0.25">
      <c r="B131" s="90" t="s">
        <v>812</v>
      </c>
      <c r="C131" s="252" t="s">
        <v>750</v>
      </c>
      <c r="D131" s="252">
        <v>6.4063818995062655E-3</v>
      </c>
      <c r="E131" s="252">
        <v>6.4063818995062655E-3</v>
      </c>
      <c r="F131" s="252">
        <v>6.5539333680479797E-3</v>
      </c>
      <c r="G131" s="252">
        <v>6.3496502424970546E-3</v>
      </c>
      <c r="H131" s="252">
        <v>1.1398371975875118E-3</v>
      </c>
      <c r="I131" s="253">
        <v>6.5539333680479797E-3</v>
      </c>
      <c r="J131" s="253">
        <v>0</v>
      </c>
      <c r="K131" s="253">
        <v>6.5539333680479797E-3</v>
      </c>
      <c r="L131" s="545">
        <v>1.8582559086420705</v>
      </c>
      <c r="M131" s="253">
        <v>1.3697887096255512</v>
      </c>
      <c r="N131" s="253">
        <v>1.3607338141056755</v>
      </c>
      <c r="O131" s="253">
        <v>1.3710569069298213</v>
      </c>
      <c r="P131" s="253">
        <v>1.3607338141056755</v>
      </c>
      <c r="Q131" s="253">
        <v>0</v>
      </c>
      <c r="R131" s="253">
        <v>0</v>
      </c>
      <c r="S131" s="253">
        <v>0</v>
      </c>
      <c r="T131" s="253">
        <v>0</v>
      </c>
      <c r="U131" s="253">
        <v>0</v>
      </c>
      <c r="V131" s="253">
        <v>0</v>
      </c>
      <c r="W131" s="253">
        <v>3447.5240303084843</v>
      </c>
      <c r="X131" s="253">
        <v>4676.9124716012075</v>
      </c>
      <c r="Y131" s="253">
        <v>5153.6227226192286</v>
      </c>
      <c r="Z131" s="253">
        <v>5302.2704789940453</v>
      </c>
      <c r="AA131" s="253">
        <v>4816.4698342235779</v>
      </c>
      <c r="AB131" s="253"/>
      <c r="AC131" s="253"/>
      <c r="AD131" s="253"/>
      <c r="AE131" s="253"/>
      <c r="AF131" s="253"/>
      <c r="AG131" s="253"/>
      <c r="AH131" s="253"/>
      <c r="AI131" s="253"/>
      <c r="AJ131" s="253"/>
      <c r="AS131" s="90" t="s">
        <v>800</v>
      </c>
      <c r="AT131" s="90" t="s">
        <v>155</v>
      </c>
      <c r="AU131" s="90" t="s">
        <v>727</v>
      </c>
      <c r="AV131" s="90">
        <v>2023</v>
      </c>
      <c r="AW131" s="90">
        <v>0.87343872827321156</v>
      </c>
      <c r="AX131" s="90">
        <v>0</v>
      </c>
      <c r="AY131" s="90">
        <v>0</v>
      </c>
      <c r="AZ131" s="90">
        <v>0</v>
      </c>
      <c r="BA131" s="90">
        <v>0</v>
      </c>
      <c r="BB131" s="90">
        <v>0</v>
      </c>
      <c r="BC131" s="90">
        <v>0</v>
      </c>
      <c r="BD131" s="90">
        <v>0</v>
      </c>
      <c r="BE131" s="90">
        <v>0</v>
      </c>
      <c r="BF131" s="90">
        <v>0</v>
      </c>
      <c r="BG131" s="90">
        <v>0</v>
      </c>
      <c r="BH131" s="90">
        <v>0</v>
      </c>
      <c r="BI131" s="90">
        <v>0</v>
      </c>
      <c r="BJ131" s="90">
        <v>0.15522121866699082</v>
      </c>
      <c r="BK131" s="90">
        <v>90.473897888122153</v>
      </c>
      <c r="BL131" s="90">
        <v>0</v>
      </c>
      <c r="BM131" s="90">
        <v>90.473897888122153</v>
      </c>
      <c r="BN131" s="90">
        <v>0</v>
      </c>
      <c r="BO131" s="90">
        <v>0</v>
      </c>
      <c r="BP131" s="90">
        <v>0</v>
      </c>
      <c r="BQ131" s="90">
        <v>79.023406313321814</v>
      </c>
      <c r="BR131" s="90">
        <v>0</v>
      </c>
      <c r="BS131" s="90">
        <v>0</v>
      </c>
      <c r="BT131" s="90">
        <v>0</v>
      </c>
      <c r="BU131" s="90">
        <v>0</v>
      </c>
      <c r="BV131" s="90">
        <v>0</v>
      </c>
      <c r="BW131" s="90">
        <v>0</v>
      </c>
      <c r="BX131" s="90">
        <v>0</v>
      </c>
      <c r="BY131" s="90">
        <v>0</v>
      </c>
      <c r="GV131" s="254"/>
      <c r="GW131" s="254"/>
    </row>
    <row r="132" spans="2:205" x14ac:dyDescent="0.25">
      <c r="B132" s="90" t="s">
        <v>812</v>
      </c>
      <c r="C132" s="252" t="s">
        <v>752</v>
      </c>
      <c r="D132" s="252">
        <v>1.0184585953030272E-4</v>
      </c>
      <c r="E132" s="252">
        <v>1.0184585953030272E-4</v>
      </c>
      <c r="F132" s="252">
        <v>9.4608404691151832E-5</v>
      </c>
      <c r="G132" s="252">
        <v>9.1657609493990007E-5</v>
      </c>
      <c r="H132" s="252">
        <v>1.5736400042484597E-6</v>
      </c>
      <c r="I132" s="253">
        <v>9.4608404691151832E-5</v>
      </c>
      <c r="J132" s="253">
        <v>0</v>
      </c>
      <c r="K132" s="253">
        <v>9.4608404691151832E-5</v>
      </c>
      <c r="L132" s="545">
        <v>20.406860439648813</v>
      </c>
      <c r="M132" s="253">
        <v>15.042646655466369</v>
      </c>
      <c r="N132" s="253">
        <v>14.22781838837764</v>
      </c>
      <c r="O132" s="253">
        <v>14.33546027996055</v>
      </c>
      <c r="P132" s="253">
        <v>14.22781838837764</v>
      </c>
      <c r="Q132" s="253">
        <v>0</v>
      </c>
      <c r="R132" s="253">
        <v>0</v>
      </c>
      <c r="S132" s="253">
        <v>0</v>
      </c>
      <c r="T132" s="253">
        <v>0</v>
      </c>
      <c r="U132" s="253">
        <v>0</v>
      </c>
      <c r="V132" s="253">
        <v>0</v>
      </c>
      <c r="W132" s="253">
        <v>4.990765719768671</v>
      </c>
      <c r="X132" s="253">
        <v>6.7704747617197283</v>
      </c>
      <c r="Y132" s="253">
        <v>7.1150045816037117</v>
      </c>
      <c r="Z132" s="253">
        <v>7.320225166147087</v>
      </c>
      <c r="AA132" s="253">
        <v>6.6495369921530019</v>
      </c>
      <c r="AB132" s="253"/>
      <c r="AC132" s="253"/>
      <c r="AD132" s="253"/>
      <c r="AE132" s="253"/>
      <c r="AF132" s="253"/>
      <c r="AG132" s="253"/>
      <c r="AH132" s="253"/>
      <c r="AI132" s="253"/>
      <c r="AJ132" s="253"/>
      <c r="AS132" s="90" t="s">
        <v>800</v>
      </c>
      <c r="AT132" s="90" t="s">
        <v>155</v>
      </c>
      <c r="AU132" s="90" t="s">
        <v>728</v>
      </c>
      <c r="AV132" s="90">
        <v>2020</v>
      </c>
      <c r="AW132" s="90">
        <v>1</v>
      </c>
      <c r="AX132" s="90">
        <v>0.15134193643632396</v>
      </c>
      <c r="AY132" s="90">
        <v>70.776957590796357</v>
      </c>
      <c r="AZ132" s="90">
        <v>0</v>
      </c>
      <c r="BA132" s="90">
        <v>70.776957590796357</v>
      </c>
      <c r="BB132" s="90">
        <v>0</v>
      </c>
      <c r="BC132" s="90">
        <v>0</v>
      </c>
      <c r="BD132" s="90">
        <v>0</v>
      </c>
      <c r="BE132" s="90">
        <v>0</v>
      </c>
      <c r="BF132" s="90">
        <v>0</v>
      </c>
      <c r="BG132" s="90">
        <v>0</v>
      </c>
      <c r="BH132" s="90">
        <v>0</v>
      </c>
      <c r="BI132" s="90">
        <v>0</v>
      </c>
      <c r="BJ132" s="90">
        <v>0</v>
      </c>
      <c r="BK132" s="90">
        <v>0</v>
      </c>
      <c r="BL132" s="90">
        <v>0</v>
      </c>
      <c r="BM132" s="90">
        <v>0</v>
      </c>
      <c r="BN132" s="90">
        <v>70.776957590796357</v>
      </c>
      <c r="BO132" s="90">
        <v>0</v>
      </c>
      <c r="BP132" s="90">
        <v>0</v>
      </c>
      <c r="BQ132" s="90">
        <v>0</v>
      </c>
      <c r="BR132" s="90">
        <v>0</v>
      </c>
      <c r="BS132" s="90">
        <v>0</v>
      </c>
      <c r="BT132" s="90">
        <v>0</v>
      </c>
      <c r="BU132" s="90">
        <v>0</v>
      </c>
      <c r="BV132" s="90">
        <v>0</v>
      </c>
      <c r="BW132" s="90">
        <v>0</v>
      </c>
      <c r="BX132" s="90">
        <v>0</v>
      </c>
      <c r="BY132" s="90">
        <v>0</v>
      </c>
      <c r="GV132" s="254"/>
      <c r="GW132" s="254"/>
    </row>
    <row r="133" spans="2:205" x14ac:dyDescent="0.25">
      <c r="B133" s="90" t="s">
        <v>812</v>
      </c>
      <c r="C133" s="252" t="s">
        <v>753</v>
      </c>
      <c r="D133" s="252">
        <v>7.6621966152966005E-5</v>
      </c>
      <c r="E133" s="252">
        <v>7.6621966152966005E-5</v>
      </c>
      <c r="F133" s="252">
        <v>7.0982319971810609E-5</v>
      </c>
      <c r="G133" s="252">
        <v>6.8790042033560305E-5</v>
      </c>
      <c r="H133" s="252">
        <v>1.1725170985120922E-4</v>
      </c>
      <c r="I133" s="253">
        <v>7.0982319971810609E-5</v>
      </c>
      <c r="J133" s="253">
        <v>0</v>
      </c>
      <c r="K133" s="253">
        <v>7.0982319971810609E-5</v>
      </c>
      <c r="L133" s="545">
        <v>0.20604985413816113</v>
      </c>
      <c r="M133" s="253">
        <v>0.15188691853787595</v>
      </c>
      <c r="N133" s="253">
        <v>0.14326661046398662</v>
      </c>
      <c r="O133" s="253">
        <v>0.14439591034159296</v>
      </c>
      <c r="P133" s="253">
        <v>0.14326661046398662</v>
      </c>
      <c r="Q133" s="253">
        <v>0</v>
      </c>
      <c r="R133" s="253">
        <v>0</v>
      </c>
      <c r="S133" s="253">
        <v>0</v>
      </c>
      <c r="T133" s="253">
        <v>0</v>
      </c>
      <c r="U133" s="253">
        <v>0</v>
      </c>
      <c r="V133" s="253">
        <v>0</v>
      </c>
      <c r="W133" s="253">
        <v>371.86129771093761</v>
      </c>
      <c r="X133" s="253">
        <v>504.46718447223509</v>
      </c>
      <c r="Y133" s="253">
        <v>530.13805606107655</v>
      </c>
      <c r="Z133" s="253">
        <v>545.42901483780588</v>
      </c>
      <c r="AA133" s="253">
        <v>495.4561271598846</v>
      </c>
      <c r="AB133" s="253"/>
      <c r="AC133" s="253"/>
      <c r="AD133" s="253"/>
      <c r="AE133" s="253"/>
      <c r="AF133" s="253"/>
      <c r="AG133" s="253"/>
      <c r="AH133" s="253"/>
      <c r="AI133" s="253"/>
      <c r="AJ133" s="253"/>
      <c r="AS133" s="90" t="s">
        <v>800</v>
      </c>
      <c r="AT133" s="90" t="s">
        <v>155</v>
      </c>
      <c r="AU133" s="90" t="s">
        <v>728</v>
      </c>
      <c r="AV133" s="90">
        <v>2021</v>
      </c>
      <c r="AW133" s="90">
        <v>1</v>
      </c>
      <c r="AX133" s="90">
        <v>0</v>
      </c>
      <c r="AY133" s="90">
        <v>0</v>
      </c>
      <c r="AZ133" s="90">
        <v>0</v>
      </c>
      <c r="BA133" s="90">
        <v>0</v>
      </c>
      <c r="BB133" s="90">
        <v>0.15134193643632396</v>
      </c>
      <c r="BC133" s="90">
        <v>70.776957590796357</v>
      </c>
      <c r="BD133" s="90">
        <v>0</v>
      </c>
      <c r="BE133" s="90">
        <v>70.776957590796357</v>
      </c>
      <c r="BF133" s="90">
        <v>0</v>
      </c>
      <c r="BG133" s="90">
        <v>0</v>
      </c>
      <c r="BH133" s="90">
        <v>0</v>
      </c>
      <c r="BI133" s="90">
        <v>0</v>
      </c>
      <c r="BJ133" s="90">
        <v>0</v>
      </c>
      <c r="BK133" s="90">
        <v>0</v>
      </c>
      <c r="BL133" s="90">
        <v>0</v>
      </c>
      <c r="BM133" s="90">
        <v>0</v>
      </c>
      <c r="BN133" s="90">
        <v>0</v>
      </c>
      <c r="BO133" s="90">
        <v>70.776957590796357</v>
      </c>
      <c r="BP133" s="90">
        <v>0</v>
      </c>
      <c r="BQ133" s="90">
        <v>0</v>
      </c>
      <c r="BR133" s="90">
        <v>0</v>
      </c>
      <c r="BS133" s="90">
        <v>0</v>
      </c>
      <c r="BT133" s="90">
        <v>0</v>
      </c>
      <c r="BU133" s="90">
        <v>0</v>
      </c>
      <c r="BV133" s="90">
        <v>0</v>
      </c>
      <c r="BW133" s="90">
        <v>0</v>
      </c>
      <c r="BX133" s="90">
        <v>0</v>
      </c>
      <c r="BY133" s="90">
        <v>0</v>
      </c>
      <c r="GV133" s="254"/>
      <c r="GW133" s="254"/>
    </row>
    <row r="134" spans="2:205" x14ac:dyDescent="0.25">
      <c r="B134" s="90" t="s">
        <v>812</v>
      </c>
      <c r="C134" s="252" t="s">
        <v>754</v>
      </c>
      <c r="D134" s="252">
        <v>3.7367005343568137E-7</v>
      </c>
      <c r="E134" s="252">
        <v>3.7367005343568137E-7</v>
      </c>
      <c r="F134" s="252">
        <v>3.4864787514666911E-7</v>
      </c>
      <c r="G134" s="252">
        <v>3.3745840849205997E-7</v>
      </c>
      <c r="H134" s="252">
        <v>3.2571399056815574E-6</v>
      </c>
      <c r="I134" s="253">
        <v>3.4864787514666911E-7</v>
      </c>
      <c r="J134" s="253">
        <v>0</v>
      </c>
      <c r="K134" s="253">
        <v>3.4864787514666911E-7</v>
      </c>
      <c r="L134" s="545">
        <v>3.6173462802976439E-2</v>
      </c>
      <c r="M134" s="253">
        <v>2.6664788582206569E-2</v>
      </c>
      <c r="N134" s="253">
        <v>2.5331714829382335E-2</v>
      </c>
      <c r="O134" s="253">
        <v>2.5499539847398577E-2</v>
      </c>
      <c r="P134" s="253">
        <v>2.5331714829382335E-2</v>
      </c>
      <c r="Q134" s="253">
        <v>0</v>
      </c>
      <c r="R134" s="253">
        <v>0</v>
      </c>
      <c r="S134" s="253">
        <v>0</v>
      </c>
      <c r="T134" s="253">
        <v>0</v>
      </c>
      <c r="U134" s="253">
        <v>0</v>
      </c>
      <c r="V134" s="253">
        <v>0</v>
      </c>
      <c r="W134" s="253">
        <v>10.329949760987077</v>
      </c>
      <c r="X134" s="253">
        <v>14.013613956985642</v>
      </c>
      <c r="Y134" s="253">
        <v>14.726726118605692</v>
      </c>
      <c r="Z134" s="253">
        <v>15.151494269884834</v>
      </c>
      <c r="AA134" s="253">
        <v>13.763295437949244</v>
      </c>
      <c r="AB134" s="253"/>
      <c r="AC134" s="253"/>
      <c r="AD134" s="253"/>
      <c r="AE134" s="253"/>
      <c r="AF134" s="253"/>
      <c r="AG134" s="253"/>
      <c r="AH134" s="253"/>
      <c r="AI134" s="253"/>
      <c r="AJ134" s="253"/>
      <c r="AS134" s="90" t="s">
        <v>800</v>
      </c>
      <c r="AT134" s="90" t="s">
        <v>155</v>
      </c>
      <c r="AU134" s="90" t="s">
        <v>728</v>
      </c>
      <c r="AV134" s="90">
        <v>2022</v>
      </c>
      <c r="AW134" s="90">
        <v>0.93457943925233644</v>
      </c>
      <c r="AX134" s="90">
        <v>0</v>
      </c>
      <c r="AY134" s="90">
        <v>0</v>
      </c>
      <c r="AZ134" s="90">
        <v>0</v>
      </c>
      <c r="BA134" s="90">
        <v>0</v>
      </c>
      <c r="BB134" s="90">
        <v>0</v>
      </c>
      <c r="BC134" s="90">
        <v>0</v>
      </c>
      <c r="BD134" s="90">
        <v>0</v>
      </c>
      <c r="BE134" s="90">
        <v>0</v>
      </c>
      <c r="BF134" s="90">
        <v>0.17475016704562957</v>
      </c>
      <c r="BG134" s="90">
        <v>79.527526490222996</v>
      </c>
      <c r="BH134" s="90">
        <v>0</v>
      </c>
      <c r="BI134" s="90">
        <v>79.527526490222996</v>
      </c>
      <c r="BJ134" s="90">
        <v>0</v>
      </c>
      <c r="BK134" s="90">
        <v>0</v>
      </c>
      <c r="BL134" s="90">
        <v>0</v>
      </c>
      <c r="BM134" s="90">
        <v>0</v>
      </c>
      <c r="BN134" s="90">
        <v>0</v>
      </c>
      <c r="BO134" s="90">
        <v>0</v>
      </c>
      <c r="BP134" s="90">
        <v>74.324791112357943</v>
      </c>
      <c r="BQ134" s="90">
        <v>0</v>
      </c>
      <c r="BR134" s="90">
        <v>0.17475016704562957</v>
      </c>
      <c r="BS134" s="90">
        <v>0.16331791312675661</v>
      </c>
      <c r="BT134" s="90">
        <v>79.527526490222996</v>
      </c>
      <c r="BU134" s="90">
        <v>74.324791112357943</v>
      </c>
      <c r="BV134" s="90">
        <v>0</v>
      </c>
      <c r="BW134" s="90">
        <v>0</v>
      </c>
      <c r="BX134" s="90">
        <v>79.527526490222996</v>
      </c>
      <c r="BY134" s="90">
        <v>74.324791112357943</v>
      </c>
      <c r="GV134" s="254"/>
      <c r="GW134" s="254"/>
    </row>
    <row r="135" spans="2:205" x14ac:dyDescent="0.25">
      <c r="B135" s="90" t="s">
        <v>812</v>
      </c>
      <c r="C135" s="252" t="s">
        <v>223</v>
      </c>
      <c r="D135" s="252">
        <v>0.16827226036430801</v>
      </c>
      <c r="E135" s="252">
        <v>0.16827226036430801</v>
      </c>
      <c r="F135" s="252">
        <v>0.15726379473299815</v>
      </c>
      <c r="G135" s="252">
        <v>0.15233670453081063</v>
      </c>
      <c r="H135" s="252">
        <v>0.19422162130148671</v>
      </c>
      <c r="I135" s="253">
        <v>0.15726379473299815</v>
      </c>
      <c r="J135" s="253">
        <v>0</v>
      </c>
      <c r="K135" s="253">
        <v>0.15726379473299815</v>
      </c>
      <c r="L135" s="545">
        <v>0.27318267761985138</v>
      </c>
      <c r="M135" s="253">
        <v>0.2013729894406199</v>
      </c>
      <c r="N135" s="253">
        <v>0.19162190650233768</v>
      </c>
      <c r="O135" s="253">
        <v>0.19304363383682929</v>
      </c>
      <c r="P135" s="253">
        <v>0.19162190650233768</v>
      </c>
      <c r="Q135" s="253">
        <v>0</v>
      </c>
      <c r="R135" s="253">
        <v>0</v>
      </c>
      <c r="S135" s="253">
        <v>0</v>
      </c>
      <c r="T135" s="253">
        <v>0</v>
      </c>
      <c r="U135" s="253">
        <v>0</v>
      </c>
      <c r="V135" s="253">
        <v>0</v>
      </c>
      <c r="W135" s="253">
        <v>615969.73069598526</v>
      </c>
      <c r="X135" s="253">
        <v>835624.78181279369</v>
      </c>
      <c r="Y135" s="253">
        <v>878147.30286203057</v>
      </c>
      <c r="Z135" s="253">
        <v>903476.01498605195</v>
      </c>
      <c r="AA135" s="253">
        <v>820698.41388974816</v>
      </c>
      <c r="AB135" s="253"/>
      <c r="AC135" s="253"/>
      <c r="AD135" s="253"/>
      <c r="AE135" s="253"/>
      <c r="AF135" s="253"/>
      <c r="AG135" s="253"/>
      <c r="AH135" s="253"/>
      <c r="AI135" s="253"/>
      <c r="AJ135" s="253"/>
      <c r="AS135" s="90" t="s">
        <v>800</v>
      </c>
      <c r="AT135" s="90" t="s">
        <v>155</v>
      </c>
      <c r="AU135" s="90" t="s">
        <v>728</v>
      </c>
      <c r="AV135" s="90">
        <v>2023</v>
      </c>
      <c r="AW135" s="90">
        <v>0.87343872827321156</v>
      </c>
      <c r="AX135" s="90">
        <v>0</v>
      </c>
      <c r="AY135" s="90">
        <v>0</v>
      </c>
      <c r="AZ135" s="90">
        <v>0</v>
      </c>
      <c r="BA135" s="90">
        <v>0</v>
      </c>
      <c r="BB135" s="90">
        <v>0</v>
      </c>
      <c r="BC135" s="90">
        <v>0</v>
      </c>
      <c r="BD135" s="90">
        <v>0</v>
      </c>
      <c r="BE135" s="90">
        <v>0</v>
      </c>
      <c r="BF135" s="90">
        <v>0</v>
      </c>
      <c r="BG135" s="90">
        <v>0</v>
      </c>
      <c r="BH135" s="90">
        <v>0</v>
      </c>
      <c r="BI135" s="90">
        <v>0</v>
      </c>
      <c r="BJ135" s="90">
        <v>9.1834359288296113E-2</v>
      </c>
      <c r="BK135" s="90">
        <v>43.324568148588384</v>
      </c>
      <c r="BL135" s="90">
        <v>0</v>
      </c>
      <c r="BM135" s="90">
        <v>43.324568148588384</v>
      </c>
      <c r="BN135" s="90">
        <v>0</v>
      </c>
      <c r="BO135" s="90">
        <v>0</v>
      </c>
      <c r="BP135" s="90">
        <v>0</v>
      </c>
      <c r="BQ135" s="90">
        <v>37.841355706689129</v>
      </c>
      <c r="BR135" s="90">
        <v>0</v>
      </c>
      <c r="BS135" s="90">
        <v>0</v>
      </c>
      <c r="BT135" s="90">
        <v>0</v>
      </c>
      <c r="BU135" s="90">
        <v>0</v>
      </c>
      <c r="BV135" s="90">
        <v>0</v>
      </c>
      <c r="BW135" s="90">
        <v>0</v>
      </c>
      <c r="BX135" s="90">
        <v>0</v>
      </c>
      <c r="BY135" s="90">
        <v>0</v>
      </c>
      <c r="GV135" s="254"/>
      <c r="GW135" s="254"/>
    </row>
    <row r="136" spans="2:205" x14ac:dyDescent="0.25">
      <c r="B136" s="90" t="s">
        <v>1196</v>
      </c>
      <c r="C136" s="252" t="s">
        <v>428</v>
      </c>
      <c r="D136" s="252">
        <v>0.20621389586795366</v>
      </c>
      <c r="E136" s="252">
        <v>0.20621389586795366</v>
      </c>
      <c r="F136" s="252">
        <v>0.19272326716631183</v>
      </c>
      <c r="G136" s="252">
        <v>0.18671438044772945</v>
      </c>
      <c r="H136" s="252">
        <v>2.2831941023338832E-3</v>
      </c>
      <c r="I136" s="253">
        <v>0.19272326716631183</v>
      </c>
      <c r="J136" s="253">
        <v>0</v>
      </c>
      <c r="K136" s="253">
        <v>0.19272326716631183</v>
      </c>
      <c r="L136" s="545">
        <v>1.8206042353382652</v>
      </c>
      <c r="M136" s="253">
        <v>1.0369747502351172</v>
      </c>
      <c r="N136" s="253">
        <v>1.1838848081686124</v>
      </c>
      <c r="O136" s="253">
        <v>1.2272607467165926</v>
      </c>
      <c r="P136" s="253">
        <v>1.1838848081686124</v>
      </c>
      <c r="Q136" s="253">
        <v>0</v>
      </c>
      <c r="R136" s="253">
        <v>0</v>
      </c>
      <c r="S136" s="253">
        <v>0</v>
      </c>
      <c r="T136" s="253">
        <v>0</v>
      </c>
      <c r="U136" s="253">
        <v>0</v>
      </c>
      <c r="V136" s="253">
        <v>0</v>
      </c>
      <c r="W136" s="253">
        <v>113266.73412337716</v>
      </c>
      <c r="X136" s="253">
        <v>198861.05791987511</v>
      </c>
      <c r="Y136" s="253">
        <v>174184.08821965731</v>
      </c>
      <c r="Z136" s="253">
        <v>174184.08821965731</v>
      </c>
      <c r="AA136" s="253">
        <v>162788.86749500682</v>
      </c>
      <c r="AB136" s="253"/>
      <c r="AC136" s="253"/>
      <c r="AD136" s="253"/>
      <c r="AE136" s="253"/>
      <c r="AF136" s="253"/>
      <c r="AG136" s="253"/>
      <c r="AH136" s="253"/>
      <c r="AI136" s="253"/>
      <c r="AJ136" s="253"/>
      <c r="AS136" s="90" t="s">
        <v>800</v>
      </c>
      <c r="AT136" s="90" t="s">
        <v>155</v>
      </c>
      <c r="AU136" s="90" t="s">
        <v>729</v>
      </c>
      <c r="AV136" s="90">
        <v>2020</v>
      </c>
      <c r="AW136" s="90">
        <v>1</v>
      </c>
      <c r="AX136" s="90">
        <v>0.6010946987796133</v>
      </c>
      <c r="AY136" s="90">
        <v>210.57769383023052</v>
      </c>
      <c r="AZ136" s="90">
        <v>0</v>
      </c>
      <c r="BA136" s="90">
        <v>210.57769383023052</v>
      </c>
      <c r="BB136" s="90">
        <v>0</v>
      </c>
      <c r="BC136" s="90">
        <v>0</v>
      </c>
      <c r="BD136" s="90">
        <v>0</v>
      </c>
      <c r="BE136" s="90">
        <v>0</v>
      </c>
      <c r="BF136" s="90">
        <v>0</v>
      </c>
      <c r="BG136" s="90">
        <v>0</v>
      </c>
      <c r="BH136" s="90">
        <v>0</v>
      </c>
      <c r="BI136" s="90">
        <v>0</v>
      </c>
      <c r="BJ136" s="90">
        <v>0</v>
      </c>
      <c r="BK136" s="90">
        <v>0</v>
      </c>
      <c r="BL136" s="90">
        <v>0</v>
      </c>
      <c r="BM136" s="90">
        <v>0</v>
      </c>
      <c r="BN136" s="90">
        <v>210.57769383023052</v>
      </c>
      <c r="BO136" s="90">
        <v>0</v>
      </c>
      <c r="BP136" s="90">
        <v>0</v>
      </c>
      <c r="BQ136" s="90">
        <v>0</v>
      </c>
      <c r="BR136" s="90">
        <v>0</v>
      </c>
      <c r="BS136" s="90">
        <v>0</v>
      </c>
      <c r="BT136" s="90">
        <v>0</v>
      </c>
      <c r="BU136" s="90">
        <v>0</v>
      </c>
      <c r="BV136" s="90">
        <v>0</v>
      </c>
      <c r="BW136" s="90">
        <v>0</v>
      </c>
      <c r="BX136" s="90">
        <v>0</v>
      </c>
      <c r="BY136" s="90">
        <v>0</v>
      </c>
      <c r="GV136" s="254"/>
      <c r="GW136" s="254"/>
    </row>
    <row r="137" spans="2:205" x14ac:dyDescent="0.25">
      <c r="B137" s="90" t="s">
        <v>1196</v>
      </c>
      <c r="C137" s="252" t="s">
        <v>431</v>
      </c>
      <c r="D137" s="252">
        <v>7.8872852814597022E-2</v>
      </c>
      <c r="E137" s="252">
        <v>7.8872852814597022E-2</v>
      </c>
      <c r="F137" s="252">
        <v>7.3712946555698156E-2</v>
      </c>
      <c r="G137" s="252">
        <v>7.1414662845284138E-2</v>
      </c>
      <c r="H137" s="252">
        <v>8.7327787306753439E-4</v>
      </c>
      <c r="I137" s="253">
        <v>7.3712946555698156E-2</v>
      </c>
      <c r="J137" s="253">
        <v>0</v>
      </c>
      <c r="K137" s="253">
        <v>7.3712946555698156E-2</v>
      </c>
      <c r="L137" s="545">
        <v>0.51420693961455</v>
      </c>
      <c r="M137" s="253">
        <v>0.29288057361730269</v>
      </c>
      <c r="N137" s="253">
        <v>0.3343734855980019</v>
      </c>
      <c r="O137" s="253">
        <v>0.34662447797774981</v>
      </c>
      <c r="P137" s="253">
        <v>0.3343734855980019</v>
      </c>
      <c r="Q137" s="253">
        <v>0</v>
      </c>
      <c r="R137" s="253">
        <v>0</v>
      </c>
      <c r="S137" s="253">
        <v>0</v>
      </c>
      <c r="T137" s="253">
        <v>0</v>
      </c>
      <c r="U137" s="253">
        <v>0</v>
      </c>
      <c r="V137" s="253">
        <v>0</v>
      </c>
      <c r="W137" s="253">
        <v>153387.37527292065</v>
      </c>
      <c r="X137" s="253">
        <v>269300.39039618091</v>
      </c>
      <c r="Y137" s="253">
        <v>235882.49730249646</v>
      </c>
      <c r="Z137" s="253">
        <v>235882.49730249646</v>
      </c>
      <c r="AA137" s="253">
        <v>220450.9320584079</v>
      </c>
      <c r="AB137" s="253"/>
      <c r="AC137" s="253"/>
      <c r="AD137" s="253"/>
      <c r="AE137" s="253"/>
      <c r="AF137" s="253"/>
      <c r="AG137" s="253"/>
      <c r="AH137" s="253"/>
      <c r="AI137" s="253"/>
      <c r="AJ137" s="253"/>
      <c r="AS137" s="90" t="s">
        <v>800</v>
      </c>
      <c r="AT137" s="90" t="s">
        <v>155</v>
      </c>
      <c r="AU137" s="90" t="s">
        <v>729</v>
      </c>
      <c r="AV137" s="90">
        <v>2021</v>
      </c>
      <c r="AW137" s="90">
        <v>1</v>
      </c>
      <c r="AX137" s="90">
        <v>0</v>
      </c>
      <c r="AY137" s="90">
        <v>0</v>
      </c>
      <c r="AZ137" s="90">
        <v>0</v>
      </c>
      <c r="BA137" s="90">
        <v>0</v>
      </c>
      <c r="BB137" s="90">
        <v>0.6010946987796133</v>
      </c>
      <c r="BC137" s="90">
        <v>210.57769383023052</v>
      </c>
      <c r="BD137" s="90">
        <v>0</v>
      </c>
      <c r="BE137" s="90">
        <v>210.57769383023052</v>
      </c>
      <c r="BF137" s="90">
        <v>0</v>
      </c>
      <c r="BG137" s="90">
        <v>0</v>
      </c>
      <c r="BH137" s="90">
        <v>0</v>
      </c>
      <c r="BI137" s="90">
        <v>0</v>
      </c>
      <c r="BJ137" s="90">
        <v>0</v>
      </c>
      <c r="BK137" s="90">
        <v>0</v>
      </c>
      <c r="BL137" s="90">
        <v>0</v>
      </c>
      <c r="BM137" s="90">
        <v>0</v>
      </c>
      <c r="BN137" s="90">
        <v>0</v>
      </c>
      <c r="BO137" s="90">
        <v>210.57769383023052</v>
      </c>
      <c r="BP137" s="90">
        <v>0</v>
      </c>
      <c r="BQ137" s="90">
        <v>0</v>
      </c>
      <c r="BR137" s="90">
        <v>0</v>
      </c>
      <c r="BS137" s="90">
        <v>0</v>
      </c>
      <c r="BT137" s="90">
        <v>0</v>
      </c>
      <c r="BU137" s="90">
        <v>0</v>
      </c>
      <c r="BV137" s="90">
        <v>0</v>
      </c>
      <c r="BW137" s="90">
        <v>0</v>
      </c>
      <c r="BX137" s="90">
        <v>0</v>
      </c>
      <c r="BY137" s="90">
        <v>0</v>
      </c>
      <c r="GV137" s="254"/>
      <c r="GW137" s="254"/>
    </row>
    <row r="138" spans="2:205" x14ac:dyDescent="0.25">
      <c r="B138" s="90" t="s">
        <v>1196</v>
      </c>
      <c r="C138" s="252" t="s">
        <v>422</v>
      </c>
      <c r="D138" s="252">
        <v>0.24637392407703973</v>
      </c>
      <c r="E138" s="252">
        <v>0.24637392407703973</v>
      </c>
      <c r="F138" s="252">
        <v>0.23025600381031749</v>
      </c>
      <c r="G138" s="252">
        <v>0.223076890133422</v>
      </c>
      <c r="H138" s="252">
        <v>2.727844736427234E-3</v>
      </c>
      <c r="I138" s="253">
        <v>0.23025600381031749</v>
      </c>
      <c r="J138" s="253">
        <v>0</v>
      </c>
      <c r="K138" s="253">
        <v>0.23025600381031749</v>
      </c>
      <c r="L138" s="545">
        <v>1.9909637113851932</v>
      </c>
      <c r="M138" s="253">
        <v>1.1340076317889305</v>
      </c>
      <c r="N138" s="253">
        <v>1.2946645107007499</v>
      </c>
      <c r="O138" s="253">
        <v>1.342099267755601</v>
      </c>
      <c r="P138" s="253">
        <v>1.2946645107007499</v>
      </c>
      <c r="Q138" s="253">
        <v>0</v>
      </c>
      <c r="R138" s="253">
        <v>0</v>
      </c>
      <c r="S138" s="253">
        <v>0</v>
      </c>
      <c r="T138" s="253">
        <v>0</v>
      </c>
      <c r="U138" s="253">
        <v>0</v>
      </c>
      <c r="V138" s="253">
        <v>0</v>
      </c>
      <c r="W138" s="253">
        <v>123746.0646159279</v>
      </c>
      <c r="X138" s="253">
        <v>217259.49382578459</v>
      </c>
      <c r="Y138" s="253">
        <v>190299.43436364637</v>
      </c>
      <c r="Z138" s="253">
        <v>190299.43436364637</v>
      </c>
      <c r="AA138" s="253">
        <v>177849.93865761344</v>
      </c>
      <c r="AB138" s="253"/>
      <c r="AC138" s="253"/>
      <c r="AD138" s="253"/>
      <c r="AE138" s="253"/>
      <c r="AF138" s="253"/>
      <c r="AG138" s="253"/>
      <c r="AH138" s="253"/>
      <c r="AI138" s="253"/>
      <c r="AJ138" s="253"/>
      <c r="AS138" s="90" t="s">
        <v>800</v>
      </c>
      <c r="AT138" s="90" t="s">
        <v>155</v>
      </c>
      <c r="AU138" s="90" t="s">
        <v>729</v>
      </c>
      <c r="AV138" s="90">
        <v>2022</v>
      </c>
      <c r="AW138" s="90">
        <v>0.93457943925233644</v>
      </c>
      <c r="AX138" s="90">
        <v>0</v>
      </c>
      <c r="AY138" s="90">
        <v>0</v>
      </c>
      <c r="AZ138" s="90">
        <v>0</v>
      </c>
      <c r="BA138" s="90">
        <v>0</v>
      </c>
      <c r="BB138" s="90">
        <v>0</v>
      </c>
      <c r="BC138" s="90">
        <v>0</v>
      </c>
      <c r="BD138" s="90">
        <v>0</v>
      </c>
      <c r="BE138" s="90">
        <v>0</v>
      </c>
      <c r="BF138" s="90">
        <v>0.48869640380943397</v>
      </c>
      <c r="BG138" s="90">
        <v>173.2593830629186</v>
      </c>
      <c r="BH138" s="90">
        <v>0</v>
      </c>
      <c r="BI138" s="90">
        <v>173.2593830629186</v>
      </c>
      <c r="BJ138" s="90">
        <v>0</v>
      </c>
      <c r="BK138" s="90">
        <v>0</v>
      </c>
      <c r="BL138" s="90">
        <v>0</v>
      </c>
      <c r="BM138" s="90">
        <v>0</v>
      </c>
      <c r="BN138" s="90">
        <v>0</v>
      </c>
      <c r="BO138" s="90">
        <v>0</v>
      </c>
      <c r="BP138" s="90">
        <v>161.92465706814824</v>
      </c>
      <c r="BQ138" s="90">
        <v>0</v>
      </c>
      <c r="BR138" s="90">
        <v>0.48869640380943397</v>
      </c>
      <c r="BS138" s="90">
        <v>0.45672561103685416</v>
      </c>
      <c r="BT138" s="90">
        <v>173.2593830629186</v>
      </c>
      <c r="BU138" s="90">
        <v>161.92465706814824</v>
      </c>
      <c r="BV138" s="90">
        <v>0</v>
      </c>
      <c r="BW138" s="90">
        <v>0</v>
      </c>
      <c r="BX138" s="90">
        <v>173.2593830629186</v>
      </c>
      <c r="BY138" s="90">
        <v>161.92465706814824</v>
      </c>
      <c r="GV138" s="254"/>
      <c r="GW138" s="254"/>
    </row>
    <row r="139" spans="2:205" x14ac:dyDescent="0.25">
      <c r="B139" s="90" t="s">
        <v>1196</v>
      </c>
      <c r="C139" s="252" t="s">
        <v>429</v>
      </c>
      <c r="D139" s="252">
        <v>0.26107374684612605</v>
      </c>
      <c r="E139" s="252">
        <v>0.26107374684612605</v>
      </c>
      <c r="F139" s="252">
        <v>0.24399415593095894</v>
      </c>
      <c r="G139" s="252">
        <v>0.23638700520888095</v>
      </c>
      <c r="H139" s="252">
        <v>2.4073280606591581E-3</v>
      </c>
      <c r="I139" s="253">
        <v>0.24399415593095894</v>
      </c>
      <c r="J139" s="253">
        <v>0</v>
      </c>
      <c r="K139" s="253">
        <v>0.24399415593095894</v>
      </c>
      <c r="L139" s="545">
        <v>2.2335211315295731</v>
      </c>
      <c r="M139" s="253">
        <v>1.2721628196599284</v>
      </c>
      <c r="N139" s="253">
        <v>1.4523923898540956</v>
      </c>
      <c r="O139" s="253">
        <v>1.5056080099292724</v>
      </c>
      <c r="P139" s="253">
        <v>1.4523923898540956</v>
      </c>
      <c r="Q139" s="253">
        <v>0</v>
      </c>
      <c r="R139" s="253">
        <v>0</v>
      </c>
      <c r="S139" s="253">
        <v>0</v>
      </c>
      <c r="T139" s="253">
        <v>0</v>
      </c>
      <c r="U139" s="253">
        <v>0</v>
      </c>
      <c r="V139" s="253">
        <v>0</v>
      </c>
      <c r="W139" s="253">
        <v>116888.86357987399</v>
      </c>
      <c r="X139" s="253">
        <v>205220.38752548647</v>
      </c>
      <c r="Y139" s="253">
        <v>179754.27898816863</v>
      </c>
      <c r="Z139" s="253">
        <v>179754.27898816863</v>
      </c>
      <c r="AA139" s="253">
        <v>167994.65325997068</v>
      </c>
      <c r="AB139" s="253"/>
      <c r="AC139" s="253"/>
      <c r="AD139" s="253"/>
      <c r="AE139" s="253"/>
      <c r="AF139" s="253"/>
      <c r="AG139" s="253"/>
      <c r="AH139" s="253"/>
      <c r="AI139" s="253"/>
      <c r="AJ139" s="253"/>
      <c r="AS139" s="90" t="s">
        <v>800</v>
      </c>
      <c r="AT139" s="90" t="s">
        <v>155</v>
      </c>
      <c r="AU139" s="90" t="s">
        <v>729</v>
      </c>
      <c r="AV139" s="90">
        <v>2023</v>
      </c>
      <c r="AW139" s="90">
        <v>0.87343872827321156</v>
      </c>
      <c r="AX139" s="90">
        <v>0</v>
      </c>
      <c r="AY139" s="90">
        <v>0</v>
      </c>
      <c r="AZ139" s="90">
        <v>0</v>
      </c>
      <c r="BA139" s="90">
        <v>0</v>
      </c>
      <c r="BB139" s="90">
        <v>0</v>
      </c>
      <c r="BC139" s="90">
        <v>0</v>
      </c>
      <c r="BD139" s="90">
        <v>0</v>
      </c>
      <c r="BE139" s="90">
        <v>0</v>
      </c>
      <c r="BF139" s="90">
        <v>0</v>
      </c>
      <c r="BG139" s="90">
        <v>0</v>
      </c>
      <c r="BH139" s="90">
        <v>0</v>
      </c>
      <c r="BI139" s="90">
        <v>0</v>
      </c>
      <c r="BJ139" s="90">
        <v>0.25681875954153027</v>
      </c>
      <c r="BK139" s="90">
        <v>94.387178598287719</v>
      </c>
      <c r="BL139" s="90">
        <v>0</v>
      </c>
      <c r="BM139" s="90">
        <v>94.387178598287719</v>
      </c>
      <c r="BN139" s="90">
        <v>0</v>
      </c>
      <c r="BO139" s="90">
        <v>0</v>
      </c>
      <c r="BP139" s="90">
        <v>0</v>
      </c>
      <c r="BQ139" s="90">
        <v>82.441417240184919</v>
      </c>
      <c r="BR139" s="90">
        <v>0</v>
      </c>
      <c r="BS139" s="90">
        <v>0</v>
      </c>
      <c r="BT139" s="90">
        <v>0</v>
      </c>
      <c r="BU139" s="90">
        <v>0</v>
      </c>
      <c r="BV139" s="90">
        <v>0</v>
      </c>
      <c r="BW139" s="90">
        <v>0</v>
      </c>
      <c r="BX139" s="90">
        <v>0</v>
      </c>
      <c r="BY139" s="90">
        <v>0</v>
      </c>
      <c r="GV139" s="254"/>
      <c r="GW139" s="254"/>
    </row>
    <row r="140" spans="2:205" x14ac:dyDescent="0.25">
      <c r="B140" s="90" t="s">
        <v>1196</v>
      </c>
      <c r="C140" s="252" t="s">
        <v>432</v>
      </c>
      <c r="D140" s="252">
        <v>8.7777568884843921E-2</v>
      </c>
      <c r="E140" s="252">
        <v>8.7777568884843921E-2</v>
      </c>
      <c r="F140" s="252">
        <v>8.2035111107330763E-2</v>
      </c>
      <c r="G140" s="252">
        <v>7.9477431602100454E-2</v>
      </c>
      <c r="H140" s="252">
        <v>8.4472388886454959E-4</v>
      </c>
      <c r="I140" s="253">
        <v>8.2035111107330763E-2</v>
      </c>
      <c r="J140" s="253">
        <v>0</v>
      </c>
      <c r="K140" s="253">
        <v>8.2035111107330763E-2</v>
      </c>
      <c r="L140" s="545">
        <v>0.60193083095364808</v>
      </c>
      <c r="M140" s="253">
        <v>0.34284610623846146</v>
      </c>
      <c r="N140" s="253">
        <v>0.39141772412823705</v>
      </c>
      <c r="O140" s="253">
        <v>0.40575914661112578</v>
      </c>
      <c r="P140" s="253">
        <v>0.39141772412823705</v>
      </c>
      <c r="Q140" s="253">
        <v>0</v>
      </c>
      <c r="R140" s="253">
        <v>0</v>
      </c>
      <c r="S140" s="253">
        <v>0</v>
      </c>
      <c r="T140" s="253">
        <v>0</v>
      </c>
      <c r="U140" s="253">
        <v>0</v>
      </c>
      <c r="V140" s="253">
        <v>0</v>
      </c>
      <c r="W140" s="253">
        <v>145826.67039296957</v>
      </c>
      <c r="X140" s="253">
        <v>256026.15076454025</v>
      </c>
      <c r="Y140" s="253">
        <v>224255.47816042701</v>
      </c>
      <c r="Z140" s="253">
        <v>224255.47816042701</v>
      </c>
      <c r="AA140" s="253">
        <v>209584.55902843646</v>
      </c>
      <c r="AB140" s="253"/>
      <c r="AC140" s="253"/>
      <c r="AD140" s="253"/>
      <c r="AE140" s="253"/>
      <c r="AF140" s="253"/>
      <c r="AG140" s="253"/>
      <c r="AH140" s="253"/>
      <c r="AI140" s="253"/>
      <c r="AJ140" s="253"/>
      <c r="AS140" s="90" t="s">
        <v>800</v>
      </c>
      <c r="AT140" s="90" t="s">
        <v>155</v>
      </c>
      <c r="AU140" s="90" t="s">
        <v>730</v>
      </c>
      <c r="AV140" s="90">
        <v>2020</v>
      </c>
      <c r="AW140" s="90">
        <v>1</v>
      </c>
      <c r="AX140" s="90">
        <v>0.82797984801972591</v>
      </c>
      <c r="AY140" s="90">
        <v>221.00518302806131</v>
      </c>
      <c r="AZ140" s="90">
        <v>0</v>
      </c>
      <c r="BA140" s="90">
        <v>221.00518302806131</v>
      </c>
      <c r="BB140" s="90">
        <v>0</v>
      </c>
      <c r="BC140" s="90">
        <v>0</v>
      </c>
      <c r="BD140" s="90">
        <v>0</v>
      </c>
      <c r="BE140" s="90">
        <v>0</v>
      </c>
      <c r="BF140" s="90">
        <v>0</v>
      </c>
      <c r="BG140" s="90">
        <v>0</v>
      </c>
      <c r="BH140" s="90">
        <v>0</v>
      </c>
      <c r="BI140" s="90">
        <v>0</v>
      </c>
      <c r="BJ140" s="90">
        <v>0</v>
      </c>
      <c r="BK140" s="90">
        <v>0</v>
      </c>
      <c r="BL140" s="90">
        <v>0</v>
      </c>
      <c r="BM140" s="90">
        <v>0</v>
      </c>
      <c r="BN140" s="90">
        <v>221.00518302806131</v>
      </c>
      <c r="BO140" s="90">
        <v>0</v>
      </c>
      <c r="BP140" s="90">
        <v>0</v>
      </c>
      <c r="BQ140" s="90">
        <v>0</v>
      </c>
      <c r="BR140" s="90">
        <v>0</v>
      </c>
      <c r="BS140" s="90">
        <v>0</v>
      </c>
      <c r="BT140" s="90">
        <v>0</v>
      </c>
      <c r="BU140" s="90">
        <v>0</v>
      </c>
      <c r="BV140" s="90">
        <v>0</v>
      </c>
      <c r="BW140" s="90">
        <v>0</v>
      </c>
      <c r="BX140" s="90">
        <v>0</v>
      </c>
      <c r="BY140" s="90">
        <v>0</v>
      </c>
      <c r="GV140" s="254"/>
      <c r="GW140" s="254"/>
    </row>
    <row r="141" spans="2:205" x14ac:dyDescent="0.25">
      <c r="B141" s="90" t="s">
        <v>1196</v>
      </c>
      <c r="C141" s="252" t="s">
        <v>423</v>
      </c>
      <c r="D141" s="252">
        <v>0.24335523375367382</v>
      </c>
      <c r="E141" s="252">
        <v>0.24335523375367382</v>
      </c>
      <c r="F141" s="252">
        <v>0.22743479790062973</v>
      </c>
      <c r="G141" s="252">
        <v>0.22034394333551602</v>
      </c>
      <c r="H141" s="252">
        <v>2.2196401060945526E-3</v>
      </c>
      <c r="I141" s="253">
        <v>0.22743479790062973</v>
      </c>
      <c r="J141" s="253">
        <v>0</v>
      </c>
      <c r="K141" s="253">
        <v>0.22743479790062973</v>
      </c>
      <c r="L141" s="545">
        <v>2.4719647215276219</v>
      </c>
      <c r="M141" s="253">
        <v>1.4079748634770466</v>
      </c>
      <c r="N141" s="253">
        <v>1.6074451675663401</v>
      </c>
      <c r="O141" s="253">
        <v>1.6663420325282616</v>
      </c>
      <c r="P141" s="253">
        <v>1.6074451675663401</v>
      </c>
      <c r="Q141" s="253">
        <v>0</v>
      </c>
      <c r="R141" s="253">
        <v>0</v>
      </c>
      <c r="S141" s="253">
        <v>0</v>
      </c>
      <c r="T141" s="253">
        <v>0</v>
      </c>
      <c r="U141" s="253">
        <v>0</v>
      </c>
      <c r="V141" s="253">
        <v>0</v>
      </c>
      <c r="W141" s="253">
        <v>98446.078794880785</v>
      </c>
      <c r="X141" s="253">
        <v>172840.60963467698</v>
      </c>
      <c r="Y141" s="253">
        <v>151392.5567502323</v>
      </c>
      <c r="Z141" s="253">
        <v>151392.5567502323</v>
      </c>
      <c r="AA141" s="253">
        <v>141488.37079460963</v>
      </c>
      <c r="AB141" s="253"/>
      <c r="AC141" s="253"/>
      <c r="AD141" s="253"/>
      <c r="AE141" s="253"/>
      <c r="AF141" s="253"/>
      <c r="AG141" s="253"/>
      <c r="AH141" s="253"/>
      <c r="AI141" s="253"/>
      <c r="AJ141" s="253"/>
      <c r="AS141" s="90" t="s">
        <v>800</v>
      </c>
      <c r="AT141" s="90" t="s">
        <v>155</v>
      </c>
      <c r="AU141" s="90" t="s">
        <v>730</v>
      </c>
      <c r="AV141" s="90">
        <v>2021</v>
      </c>
      <c r="AW141" s="90">
        <v>1</v>
      </c>
      <c r="AX141" s="90">
        <v>0</v>
      </c>
      <c r="AY141" s="90">
        <v>0</v>
      </c>
      <c r="AZ141" s="90">
        <v>0</v>
      </c>
      <c r="BA141" s="90">
        <v>0</v>
      </c>
      <c r="BB141" s="90">
        <v>0.82797984801972591</v>
      </c>
      <c r="BC141" s="90">
        <v>221.00518302806131</v>
      </c>
      <c r="BD141" s="90">
        <v>0</v>
      </c>
      <c r="BE141" s="90">
        <v>221.00518302806131</v>
      </c>
      <c r="BF141" s="90">
        <v>0</v>
      </c>
      <c r="BG141" s="90">
        <v>0</v>
      </c>
      <c r="BH141" s="90">
        <v>0</v>
      </c>
      <c r="BI141" s="90">
        <v>0</v>
      </c>
      <c r="BJ141" s="90">
        <v>0</v>
      </c>
      <c r="BK141" s="90">
        <v>0</v>
      </c>
      <c r="BL141" s="90">
        <v>0</v>
      </c>
      <c r="BM141" s="90">
        <v>0</v>
      </c>
      <c r="BN141" s="90">
        <v>0</v>
      </c>
      <c r="BO141" s="90">
        <v>221.00518302806131</v>
      </c>
      <c r="BP141" s="90">
        <v>0</v>
      </c>
      <c r="BQ141" s="90">
        <v>0</v>
      </c>
      <c r="BR141" s="90">
        <v>0</v>
      </c>
      <c r="BS141" s="90">
        <v>0</v>
      </c>
      <c r="BT141" s="90">
        <v>0</v>
      </c>
      <c r="BU141" s="90">
        <v>0</v>
      </c>
      <c r="BV141" s="90">
        <v>0</v>
      </c>
      <c r="BW141" s="90">
        <v>0</v>
      </c>
      <c r="BX141" s="90">
        <v>0</v>
      </c>
      <c r="BY141" s="90">
        <v>0</v>
      </c>
      <c r="GV141" s="254"/>
      <c r="GW141" s="254"/>
    </row>
    <row r="142" spans="2:205" x14ac:dyDescent="0.25">
      <c r="B142" s="90" t="s">
        <v>1196</v>
      </c>
      <c r="C142" s="252" t="s">
        <v>430</v>
      </c>
      <c r="D142" s="252">
        <v>2.015636479275812E-4</v>
      </c>
      <c r="E142" s="252">
        <v>2.015636479275812E-4</v>
      </c>
      <c r="F142" s="252">
        <v>1.8837724105381421E-4</v>
      </c>
      <c r="G142" s="252">
        <v>1.8250385836113389E-4</v>
      </c>
      <c r="H142" s="252">
        <v>2.2317066958854704E-6</v>
      </c>
      <c r="I142" s="253">
        <v>1.8837724105381421E-4</v>
      </c>
      <c r="J142" s="253">
        <v>0</v>
      </c>
      <c r="K142" s="253">
        <v>1.8837724105381421E-4</v>
      </c>
      <c r="L142" s="545">
        <v>1.8206042353383007</v>
      </c>
      <c r="M142" s="253">
        <v>1.0369747502351374</v>
      </c>
      <c r="N142" s="253">
        <v>1.1838848081686355</v>
      </c>
      <c r="O142" s="253">
        <v>1.2272607467166179</v>
      </c>
      <c r="P142" s="253">
        <v>1.1838848081686355</v>
      </c>
      <c r="Q142" s="253">
        <v>0</v>
      </c>
      <c r="R142" s="253">
        <v>0</v>
      </c>
      <c r="S142" s="253">
        <v>0</v>
      </c>
      <c r="T142" s="253">
        <v>0</v>
      </c>
      <c r="U142" s="253">
        <v>0</v>
      </c>
      <c r="V142" s="253">
        <v>0</v>
      </c>
      <c r="W142" s="253">
        <v>110.71250083636495</v>
      </c>
      <c r="X142" s="253">
        <v>194.37662091760285</v>
      </c>
      <c r="Y142" s="253">
        <v>170.2561317932462</v>
      </c>
      <c r="Z142" s="253">
        <v>170.2561317932462</v>
      </c>
      <c r="AA142" s="253">
        <v>159.11788018060392</v>
      </c>
      <c r="AB142" s="253"/>
      <c r="AC142" s="253"/>
      <c r="AD142" s="253"/>
      <c r="AE142" s="253"/>
      <c r="AF142" s="253"/>
      <c r="AG142" s="253"/>
      <c r="AH142" s="253"/>
      <c r="AI142" s="253"/>
      <c r="AJ142" s="253"/>
      <c r="AS142" s="90" t="s">
        <v>800</v>
      </c>
      <c r="AT142" s="90" t="s">
        <v>155</v>
      </c>
      <c r="AU142" s="90" t="s">
        <v>730</v>
      </c>
      <c r="AV142" s="90">
        <v>2022</v>
      </c>
      <c r="AW142" s="90">
        <v>0.93457943925233644</v>
      </c>
      <c r="AX142" s="90">
        <v>0</v>
      </c>
      <c r="AY142" s="90">
        <v>0</v>
      </c>
      <c r="AZ142" s="90">
        <v>0</v>
      </c>
      <c r="BA142" s="90">
        <v>0</v>
      </c>
      <c r="BB142" s="90">
        <v>0</v>
      </c>
      <c r="BC142" s="90">
        <v>0</v>
      </c>
      <c r="BD142" s="90">
        <v>0</v>
      </c>
      <c r="BE142" s="90">
        <v>0</v>
      </c>
      <c r="BF142" s="90">
        <v>0.70190534184629194</v>
      </c>
      <c r="BG142" s="90">
        <v>193.75435332695577</v>
      </c>
      <c r="BH142" s="90">
        <v>0</v>
      </c>
      <c r="BI142" s="90">
        <v>193.75435332695577</v>
      </c>
      <c r="BJ142" s="90">
        <v>0</v>
      </c>
      <c r="BK142" s="90">
        <v>0</v>
      </c>
      <c r="BL142" s="90">
        <v>0</v>
      </c>
      <c r="BM142" s="90">
        <v>0</v>
      </c>
      <c r="BN142" s="90">
        <v>0</v>
      </c>
      <c r="BO142" s="90">
        <v>0</v>
      </c>
      <c r="BP142" s="90">
        <v>181.07883488500539</v>
      </c>
      <c r="BQ142" s="90">
        <v>0</v>
      </c>
      <c r="BR142" s="90">
        <v>0.70190534184629194</v>
      </c>
      <c r="BS142" s="90">
        <v>0.65598630079092701</v>
      </c>
      <c r="BT142" s="90">
        <v>193.75435332695577</v>
      </c>
      <c r="BU142" s="90">
        <v>181.07883488500539</v>
      </c>
      <c r="BV142" s="90">
        <v>0</v>
      </c>
      <c r="BW142" s="90">
        <v>0</v>
      </c>
      <c r="BX142" s="90">
        <v>193.75435332695577</v>
      </c>
      <c r="BY142" s="90">
        <v>181.07883488500539</v>
      </c>
      <c r="GV142" s="254"/>
      <c r="GW142" s="254"/>
    </row>
    <row r="143" spans="2:205" x14ac:dyDescent="0.25">
      <c r="B143" s="90" t="s">
        <v>1196</v>
      </c>
      <c r="C143" s="252" t="s">
        <v>433</v>
      </c>
      <c r="D143" s="252">
        <v>1.3896088371625177E-4</v>
      </c>
      <c r="E143" s="252">
        <v>1.3896088371625177E-4</v>
      </c>
      <c r="F143" s="252">
        <v>1.2986998478154371E-4</v>
      </c>
      <c r="G143" s="252">
        <v>1.2582079010894153E-4</v>
      </c>
      <c r="H143" s="252">
        <v>1.5385707583895005E-6</v>
      </c>
      <c r="I143" s="253">
        <v>1.2986998478154371E-4</v>
      </c>
      <c r="J143" s="253">
        <v>0</v>
      </c>
      <c r="K143" s="253">
        <v>1.2986998478154371E-4</v>
      </c>
      <c r="L143" s="545">
        <v>0.51420693961456199</v>
      </c>
      <c r="M143" s="253">
        <v>0.29288057361730957</v>
      </c>
      <c r="N143" s="253">
        <v>0.33437348559800972</v>
      </c>
      <c r="O143" s="253">
        <v>0.34662447797775781</v>
      </c>
      <c r="P143" s="253">
        <v>0.33437348559800972</v>
      </c>
      <c r="Q143" s="253">
        <v>0</v>
      </c>
      <c r="R143" s="253">
        <v>0</v>
      </c>
      <c r="S143" s="253">
        <v>0</v>
      </c>
      <c r="T143" s="253">
        <v>0</v>
      </c>
      <c r="U143" s="253">
        <v>0</v>
      </c>
      <c r="V143" s="253">
        <v>0</v>
      </c>
      <c r="W143" s="253">
        <v>270.2431122777412</v>
      </c>
      <c r="X143" s="253">
        <v>474.46261798784946</v>
      </c>
      <c r="Y143" s="253">
        <v>415.58583351107336</v>
      </c>
      <c r="Z143" s="253">
        <v>415.58583351107336</v>
      </c>
      <c r="AA143" s="253">
        <v>388.39797524399381</v>
      </c>
      <c r="AB143" s="253"/>
      <c r="AC143" s="253"/>
      <c r="AD143" s="253"/>
      <c r="AE143" s="253"/>
      <c r="AF143" s="253"/>
      <c r="AG143" s="253"/>
      <c r="AH143" s="253"/>
      <c r="AI143" s="253"/>
      <c r="AJ143" s="253"/>
      <c r="AS143" s="90" t="s">
        <v>800</v>
      </c>
      <c r="AT143" s="90" t="s">
        <v>155</v>
      </c>
      <c r="AU143" s="90" t="s">
        <v>730</v>
      </c>
      <c r="AV143" s="90">
        <v>2023</v>
      </c>
      <c r="AW143" s="90">
        <v>0.87343872827321156</v>
      </c>
      <c r="AX143" s="90">
        <v>0</v>
      </c>
      <c r="AY143" s="90">
        <v>0</v>
      </c>
      <c r="AZ143" s="90">
        <v>0</v>
      </c>
      <c r="BA143" s="90">
        <v>0</v>
      </c>
      <c r="BB143" s="90">
        <v>0</v>
      </c>
      <c r="BC143" s="90">
        <v>0</v>
      </c>
      <c r="BD143" s="90">
        <v>0</v>
      </c>
      <c r="BE143" s="90">
        <v>0</v>
      </c>
      <c r="BF143" s="90">
        <v>0</v>
      </c>
      <c r="BG143" s="90">
        <v>0</v>
      </c>
      <c r="BH143" s="90">
        <v>0</v>
      </c>
      <c r="BI143" s="90">
        <v>0</v>
      </c>
      <c r="BJ143" s="90">
        <v>0.36886389546429188</v>
      </c>
      <c r="BK143" s="90">
        <v>105.55243665335678</v>
      </c>
      <c r="BL143" s="90">
        <v>0</v>
      </c>
      <c r="BM143" s="90">
        <v>105.55243665335678</v>
      </c>
      <c r="BN143" s="90">
        <v>0</v>
      </c>
      <c r="BO143" s="90">
        <v>0</v>
      </c>
      <c r="BP143" s="90">
        <v>0</v>
      </c>
      <c r="BQ143" s="90">
        <v>92.193586036646664</v>
      </c>
      <c r="BR143" s="90">
        <v>0</v>
      </c>
      <c r="BS143" s="90">
        <v>0</v>
      </c>
      <c r="BT143" s="90">
        <v>0</v>
      </c>
      <c r="BU143" s="90">
        <v>0</v>
      </c>
      <c r="BV143" s="90">
        <v>0</v>
      </c>
      <c r="BW143" s="90">
        <v>0</v>
      </c>
      <c r="BX143" s="90">
        <v>0</v>
      </c>
      <c r="BY143" s="90">
        <v>0</v>
      </c>
      <c r="GV143" s="254"/>
      <c r="GW143" s="254"/>
    </row>
    <row r="144" spans="2:205" x14ac:dyDescent="0.25">
      <c r="B144" s="90" t="s">
        <v>1196</v>
      </c>
      <c r="C144" s="252" t="s">
        <v>424</v>
      </c>
      <c r="D144" s="252">
        <v>3.1241277859168378E-4</v>
      </c>
      <c r="E144" s="252">
        <v>3.1241277859168378E-4</v>
      </c>
      <c r="F144" s="252">
        <v>2.9197455943148016E-4</v>
      </c>
      <c r="G144" s="252">
        <v>2.8287113316578826E-4</v>
      </c>
      <c r="H144" s="252">
        <v>3.4590249632400075E-6</v>
      </c>
      <c r="I144" s="253">
        <v>2.9197455943148016E-4</v>
      </c>
      <c r="J144" s="253">
        <v>0</v>
      </c>
      <c r="K144" s="253">
        <v>2.9197455943148016E-4</v>
      </c>
      <c r="L144" s="545">
        <v>1.9909637113852359</v>
      </c>
      <c r="M144" s="253">
        <v>1.1340076317889547</v>
      </c>
      <c r="N144" s="253">
        <v>1.2946645107007779</v>
      </c>
      <c r="O144" s="253">
        <v>1.3420992677556294</v>
      </c>
      <c r="P144" s="253">
        <v>1.2946645107007779</v>
      </c>
      <c r="Q144" s="253">
        <v>0</v>
      </c>
      <c r="R144" s="253">
        <v>0</v>
      </c>
      <c r="S144" s="253">
        <v>0</v>
      </c>
      <c r="T144" s="253">
        <v>0</v>
      </c>
      <c r="U144" s="253">
        <v>0</v>
      </c>
      <c r="V144" s="253">
        <v>0</v>
      </c>
      <c r="W144" s="253">
        <v>156.91535551610781</v>
      </c>
      <c r="X144" s="253">
        <v>275.4944233477836</v>
      </c>
      <c r="Y144" s="253">
        <v>241.30790332901034</v>
      </c>
      <c r="Z144" s="253">
        <v>241.30790332901034</v>
      </c>
      <c r="AA144" s="253">
        <v>225.52140498038349</v>
      </c>
      <c r="AB144" s="253"/>
      <c r="AC144" s="253"/>
      <c r="AD144" s="253"/>
      <c r="AE144" s="253"/>
      <c r="AF144" s="253"/>
      <c r="AG144" s="253"/>
      <c r="AH144" s="253"/>
      <c r="AI144" s="253"/>
      <c r="AJ144" s="253"/>
      <c r="AS144" s="90" t="s">
        <v>800</v>
      </c>
      <c r="AT144" s="90" t="s">
        <v>155</v>
      </c>
      <c r="AU144" s="90" t="s">
        <v>731</v>
      </c>
      <c r="AV144" s="90">
        <v>2020</v>
      </c>
      <c r="AW144" s="90">
        <v>1</v>
      </c>
      <c r="AX144" s="90">
        <v>0.59519160212992739</v>
      </c>
      <c r="AY144" s="90">
        <v>208.97524745849816</v>
      </c>
      <c r="AZ144" s="90">
        <v>0</v>
      </c>
      <c r="BA144" s="90">
        <v>208.97524745849816</v>
      </c>
      <c r="BB144" s="90">
        <v>0</v>
      </c>
      <c r="BC144" s="90">
        <v>0</v>
      </c>
      <c r="BD144" s="90">
        <v>0</v>
      </c>
      <c r="BE144" s="90">
        <v>0</v>
      </c>
      <c r="BF144" s="90">
        <v>0</v>
      </c>
      <c r="BG144" s="90">
        <v>0</v>
      </c>
      <c r="BH144" s="90">
        <v>0</v>
      </c>
      <c r="BI144" s="90">
        <v>0</v>
      </c>
      <c r="BJ144" s="90">
        <v>0</v>
      </c>
      <c r="BK144" s="90">
        <v>0</v>
      </c>
      <c r="BL144" s="90">
        <v>0</v>
      </c>
      <c r="BM144" s="90">
        <v>0</v>
      </c>
      <c r="BN144" s="90">
        <v>208.97524745849816</v>
      </c>
      <c r="BO144" s="90">
        <v>0</v>
      </c>
      <c r="BP144" s="90">
        <v>0</v>
      </c>
      <c r="BQ144" s="90">
        <v>0</v>
      </c>
      <c r="BR144" s="90">
        <v>0</v>
      </c>
      <c r="BS144" s="90">
        <v>0</v>
      </c>
      <c r="BT144" s="90">
        <v>0</v>
      </c>
      <c r="BU144" s="90">
        <v>0</v>
      </c>
      <c r="BV144" s="90">
        <v>0</v>
      </c>
      <c r="BW144" s="90">
        <v>0</v>
      </c>
      <c r="BX144" s="90">
        <v>0</v>
      </c>
      <c r="BY144" s="90">
        <v>0</v>
      </c>
      <c r="GV144" s="254"/>
      <c r="GW144" s="254"/>
    </row>
    <row r="145" spans="2:205" x14ac:dyDescent="0.25">
      <c r="B145" s="90" t="s">
        <v>1196</v>
      </c>
      <c r="C145" s="252" t="s">
        <v>425</v>
      </c>
      <c r="D145" s="252">
        <v>7.3987231196842942E-4</v>
      </c>
      <c r="E145" s="252">
        <v>7.3987231196842942E-4</v>
      </c>
      <c r="F145" s="252">
        <v>6.9146945043778451E-4</v>
      </c>
      <c r="G145" s="252">
        <v>6.6979685109700923E-4</v>
      </c>
      <c r="H145" s="252">
        <v>9.2034131057235568E-4</v>
      </c>
      <c r="I145" s="253">
        <v>6.9146945043778451E-4</v>
      </c>
      <c r="J145" s="253">
        <v>0</v>
      </c>
      <c r="K145" s="253">
        <v>6.9146945043778451E-4</v>
      </c>
      <c r="L145" s="545">
        <v>3.1922804156077414E-3</v>
      </c>
      <c r="M145" s="253">
        <v>1.8182502942712549E-3</v>
      </c>
      <c r="N145" s="253">
        <v>2.0758450486357367E-3</v>
      </c>
      <c r="O145" s="253">
        <v>2.1515369759076593E-3</v>
      </c>
      <c r="P145" s="253">
        <v>2.0758450486357367E-3</v>
      </c>
      <c r="Q145" s="253">
        <v>0</v>
      </c>
      <c r="R145" s="253">
        <v>0</v>
      </c>
      <c r="S145" s="253">
        <v>0</v>
      </c>
      <c r="T145" s="253">
        <v>0</v>
      </c>
      <c r="U145" s="253">
        <v>0</v>
      </c>
      <c r="V145" s="253">
        <v>0</v>
      </c>
      <c r="W145" s="253">
        <v>231769.21060914182</v>
      </c>
      <c r="X145" s="253">
        <v>406914.44643212133</v>
      </c>
      <c r="Y145" s="253">
        <v>356419.81681372598</v>
      </c>
      <c r="Z145" s="253">
        <v>356419.81681372598</v>
      </c>
      <c r="AA145" s="253">
        <v>333102.63253619248</v>
      </c>
      <c r="AB145" s="253"/>
      <c r="AC145" s="253"/>
      <c r="AD145" s="253"/>
      <c r="AE145" s="253"/>
      <c r="AF145" s="253"/>
      <c r="AG145" s="253"/>
      <c r="AH145" s="253"/>
      <c r="AI145" s="253"/>
      <c r="AJ145" s="253"/>
      <c r="AS145" s="90" t="s">
        <v>800</v>
      </c>
      <c r="AT145" s="90" t="s">
        <v>155</v>
      </c>
      <c r="AU145" s="90" t="s">
        <v>731</v>
      </c>
      <c r="AV145" s="90">
        <v>2021</v>
      </c>
      <c r="AW145" s="90">
        <v>1</v>
      </c>
      <c r="AX145" s="90">
        <v>0</v>
      </c>
      <c r="AY145" s="90">
        <v>0</v>
      </c>
      <c r="AZ145" s="90">
        <v>0</v>
      </c>
      <c r="BA145" s="90">
        <v>0</v>
      </c>
      <c r="BB145" s="90">
        <v>0.59519160212992739</v>
      </c>
      <c r="BC145" s="90">
        <v>208.97524745849816</v>
      </c>
      <c r="BD145" s="90">
        <v>0</v>
      </c>
      <c r="BE145" s="90">
        <v>208.97524745849816</v>
      </c>
      <c r="BF145" s="90">
        <v>0</v>
      </c>
      <c r="BG145" s="90">
        <v>0</v>
      </c>
      <c r="BH145" s="90">
        <v>0</v>
      </c>
      <c r="BI145" s="90">
        <v>0</v>
      </c>
      <c r="BJ145" s="90">
        <v>0</v>
      </c>
      <c r="BK145" s="90">
        <v>0</v>
      </c>
      <c r="BL145" s="90">
        <v>0</v>
      </c>
      <c r="BM145" s="90">
        <v>0</v>
      </c>
      <c r="BN145" s="90">
        <v>0</v>
      </c>
      <c r="BO145" s="90">
        <v>208.97524745849816</v>
      </c>
      <c r="BP145" s="90">
        <v>0</v>
      </c>
      <c r="BQ145" s="90">
        <v>0</v>
      </c>
      <c r="BR145" s="90">
        <v>0</v>
      </c>
      <c r="BS145" s="90">
        <v>0</v>
      </c>
      <c r="BT145" s="90">
        <v>0</v>
      </c>
      <c r="BU145" s="90">
        <v>0</v>
      </c>
      <c r="BV145" s="90">
        <v>0</v>
      </c>
      <c r="BW145" s="90">
        <v>0</v>
      </c>
      <c r="BX145" s="90">
        <v>0</v>
      </c>
      <c r="BY145" s="90">
        <v>0</v>
      </c>
      <c r="GV145" s="254"/>
      <c r="GW145" s="254"/>
    </row>
    <row r="146" spans="2:205" x14ac:dyDescent="0.25">
      <c r="B146" s="90" t="s">
        <v>1196</v>
      </c>
      <c r="C146" s="252" t="s">
        <v>427</v>
      </c>
      <c r="D146" s="252">
        <v>1.8496807799202837E-4</v>
      </c>
      <c r="E146" s="252">
        <v>1.8496807799202837E-4</v>
      </c>
      <c r="F146" s="252">
        <v>1.7286736260937232E-4</v>
      </c>
      <c r="G146" s="252">
        <v>1.6744921277418072E-4</v>
      </c>
      <c r="H146" s="252">
        <v>2.3008532764308857E-4</v>
      </c>
      <c r="I146" s="253">
        <v>1.7286736260937232E-4</v>
      </c>
      <c r="J146" s="253">
        <v>0</v>
      </c>
      <c r="K146" s="253">
        <v>1.7286736260937232E-4</v>
      </c>
      <c r="L146" s="545">
        <v>6.9250833486372528E-4</v>
      </c>
      <c r="M146" s="253">
        <v>3.9443699165492936E-4</v>
      </c>
      <c r="N146" s="253">
        <v>4.503175820762495E-4</v>
      </c>
      <c r="O146" s="253">
        <v>4.6673759651527712E-4</v>
      </c>
      <c r="P146" s="253">
        <v>4.503175820762495E-4</v>
      </c>
      <c r="Q146" s="253">
        <v>0</v>
      </c>
      <c r="R146" s="253">
        <v>0</v>
      </c>
      <c r="S146" s="253">
        <v>0</v>
      </c>
      <c r="T146" s="253">
        <v>0</v>
      </c>
      <c r="U146" s="253">
        <v>0</v>
      </c>
      <c r="V146" s="253">
        <v>0</v>
      </c>
      <c r="W146" s="253">
        <v>267098.70290359348</v>
      </c>
      <c r="X146" s="253">
        <v>468942.01584887475</v>
      </c>
      <c r="Y146" s="253">
        <v>410750.29124825262</v>
      </c>
      <c r="Z146" s="253">
        <v>410750.29124825262</v>
      </c>
      <c r="AA146" s="253">
        <v>383878.77686752583</v>
      </c>
      <c r="AB146" s="253"/>
      <c r="AC146" s="253"/>
      <c r="AD146" s="253"/>
      <c r="AE146" s="253"/>
      <c r="AF146" s="253"/>
      <c r="AG146" s="253"/>
      <c r="AH146" s="253"/>
      <c r="AI146" s="253"/>
      <c r="AJ146" s="253"/>
      <c r="AS146" s="90" t="s">
        <v>800</v>
      </c>
      <c r="AT146" s="90" t="s">
        <v>155</v>
      </c>
      <c r="AU146" s="90" t="s">
        <v>731</v>
      </c>
      <c r="AV146" s="90">
        <v>2022</v>
      </c>
      <c r="AW146" s="90">
        <v>0.93457943925233644</v>
      </c>
      <c r="AX146" s="90">
        <v>0</v>
      </c>
      <c r="AY146" s="90">
        <v>0</v>
      </c>
      <c r="AZ146" s="90">
        <v>0</v>
      </c>
      <c r="BA146" s="90">
        <v>0</v>
      </c>
      <c r="BB146" s="90">
        <v>0</v>
      </c>
      <c r="BC146" s="90">
        <v>0</v>
      </c>
      <c r="BD146" s="90">
        <v>0</v>
      </c>
      <c r="BE146" s="90">
        <v>0</v>
      </c>
      <c r="BF146" s="90">
        <v>0.74128136297867941</v>
      </c>
      <c r="BG146" s="90">
        <v>228.37752535611318</v>
      </c>
      <c r="BH146" s="90">
        <v>0</v>
      </c>
      <c r="BI146" s="90">
        <v>228.37752535611318</v>
      </c>
      <c r="BJ146" s="90">
        <v>0</v>
      </c>
      <c r="BK146" s="90">
        <v>0</v>
      </c>
      <c r="BL146" s="90">
        <v>0</v>
      </c>
      <c r="BM146" s="90">
        <v>0</v>
      </c>
      <c r="BN146" s="90">
        <v>0</v>
      </c>
      <c r="BO146" s="90">
        <v>0</v>
      </c>
      <c r="BP146" s="90">
        <v>213.43693958515252</v>
      </c>
      <c r="BQ146" s="90">
        <v>0</v>
      </c>
      <c r="BR146" s="90">
        <v>0.74128136297867941</v>
      </c>
      <c r="BS146" s="90">
        <v>0.6927863205408219</v>
      </c>
      <c r="BT146" s="90">
        <v>228.37752535611318</v>
      </c>
      <c r="BU146" s="90">
        <v>213.43693958515252</v>
      </c>
      <c r="BV146" s="90">
        <v>0</v>
      </c>
      <c r="BW146" s="90">
        <v>0</v>
      </c>
      <c r="BX146" s="90">
        <v>228.37752535611318</v>
      </c>
      <c r="BY146" s="90">
        <v>213.43693958515252</v>
      </c>
      <c r="GV146" s="254"/>
      <c r="GW146" s="254"/>
    </row>
    <row r="147" spans="2:205" x14ac:dyDescent="0.25">
      <c r="B147" s="90" t="s">
        <v>1196</v>
      </c>
      <c r="C147" s="252" t="s">
        <v>426</v>
      </c>
      <c r="D147" s="252">
        <v>1.2947765459442827E-3</v>
      </c>
      <c r="E147" s="252">
        <v>1.2947765459442827E-3</v>
      </c>
      <c r="F147" s="252">
        <v>1.2100715382656847E-3</v>
      </c>
      <c r="G147" s="252">
        <v>1.1721444894193414E-3</v>
      </c>
      <c r="H147" s="252">
        <v>1.6105972935016235E-3</v>
      </c>
      <c r="I147" s="253">
        <v>1.2100715382656847E-3</v>
      </c>
      <c r="J147" s="253">
        <v>0</v>
      </c>
      <c r="K147" s="253">
        <v>1.2100715382656847E-3</v>
      </c>
      <c r="L147" s="545">
        <v>6.7214879364923177E-3</v>
      </c>
      <c r="M147" s="253">
        <v>3.8284066019748974E-3</v>
      </c>
      <c r="N147" s="253">
        <v>4.3707837770812193E-3</v>
      </c>
      <c r="O147" s="253">
        <v>4.5301564855565251E-3</v>
      </c>
      <c r="P147" s="253">
        <v>4.3707837770812193E-3</v>
      </c>
      <c r="Q147" s="253">
        <v>0</v>
      </c>
      <c r="R147" s="253">
        <v>0</v>
      </c>
      <c r="S147" s="253">
        <v>0</v>
      </c>
      <c r="T147" s="253">
        <v>0</v>
      </c>
      <c r="U147" s="253">
        <v>0</v>
      </c>
      <c r="V147" s="253">
        <v>0</v>
      </c>
      <c r="W147" s="253">
        <v>192632.42873868431</v>
      </c>
      <c r="X147" s="253">
        <v>338202.46399020613</v>
      </c>
      <c r="Y147" s="253">
        <v>296234.40828475979</v>
      </c>
      <c r="Z147" s="253">
        <v>296234.40828475979</v>
      </c>
      <c r="AA147" s="253">
        <v>276854.5871820185</v>
      </c>
      <c r="AB147" s="253"/>
      <c r="AC147" s="253"/>
      <c r="AD147" s="253"/>
      <c r="AE147" s="253"/>
      <c r="AF147" s="253"/>
      <c r="AG147" s="253"/>
      <c r="AH147" s="253"/>
      <c r="AI147" s="253"/>
      <c r="AJ147" s="253"/>
      <c r="AS147" s="90" t="s">
        <v>800</v>
      </c>
      <c r="AT147" s="90" t="s">
        <v>155</v>
      </c>
      <c r="AU147" s="90" t="s">
        <v>731</v>
      </c>
      <c r="AV147" s="90">
        <v>2023</v>
      </c>
      <c r="AW147" s="90">
        <v>0.87343872827321156</v>
      </c>
      <c r="AX147" s="90">
        <v>0</v>
      </c>
      <c r="AY147" s="90">
        <v>0</v>
      </c>
      <c r="AZ147" s="90">
        <v>0</v>
      </c>
      <c r="BA147" s="90">
        <v>0</v>
      </c>
      <c r="BB147" s="90">
        <v>0</v>
      </c>
      <c r="BC147" s="90">
        <v>0</v>
      </c>
      <c r="BD147" s="90">
        <v>0</v>
      </c>
      <c r="BE147" s="90">
        <v>0</v>
      </c>
      <c r="BF147" s="90">
        <v>0</v>
      </c>
      <c r="BG147" s="90">
        <v>0</v>
      </c>
      <c r="BH147" s="90">
        <v>0</v>
      </c>
      <c r="BI147" s="90">
        <v>0</v>
      </c>
      <c r="BJ147" s="90">
        <v>0.38955670356370303</v>
      </c>
      <c r="BK147" s="90">
        <v>124.41428095007245</v>
      </c>
      <c r="BL147" s="90">
        <v>0</v>
      </c>
      <c r="BM147" s="90">
        <v>124.41428095007245</v>
      </c>
      <c r="BN147" s="90">
        <v>0</v>
      </c>
      <c r="BO147" s="90">
        <v>0</v>
      </c>
      <c r="BP147" s="90">
        <v>0</v>
      </c>
      <c r="BQ147" s="90">
        <v>108.66825133205734</v>
      </c>
      <c r="BR147" s="90">
        <v>0</v>
      </c>
      <c r="BS147" s="90">
        <v>0</v>
      </c>
      <c r="BT147" s="90">
        <v>0</v>
      </c>
      <c r="BU147" s="90">
        <v>0</v>
      </c>
      <c r="BV147" s="90">
        <v>0</v>
      </c>
      <c r="BW147" s="90">
        <v>0</v>
      </c>
      <c r="BX147" s="90">
        <v>0</v>
      </c>
      <c r="BY147" s="90">
        <v>0</v>
      </c>
      <c r="GV147" s="254"/>
      <c r="GW147" s="254"/>
    </row>
    <row r="148" spans="2:205" x14ac:dyDescent="0.25">
      <c r="B148" s="90" t="s">
        <v>788</v>
      </c>
      <c r="C148" s="252" t="s">
        <v>698</v>
      </c>
      <c r="D148" s="252">
        <v>175.50134187233118</v>
      </c>
      <c r="E148" s="252">
        <v>160.17152087996186</v>
      </c>
      <c r="F148" s="252">
        <v>188.00507086774502</v>
      </c>
      <c r="G148" s="252">
        <v>160.5333095270812</v>
      </c>
      <c r="H148" s="252">
        <v>0.20721470402489278</v>
      </c>
      <c r="I148" s="253">
        <v>188.00507086774502</v>
      </c>
      <c r="J148" s="253">
        <v>0</v>
      </c>
      <c r="K148" s="253">
        <v>188.00507086774502</v>
      </c>
      <c r="L148" s="545">
        <v>4918.7663415182678</v>
      </c>
      <c r="M148" s="253">
        <v>4442.8057681853807</v>
      </c>
      <c r="N148" s="253">
        <v>5214.4817811514367</v>
      </c>
      <c r="O148" s="253">
        <v>5257.3818667498053</v>
      </c>
      <c r="P148" s="253">
        <v>5214.4817811514367</v>
      </c>
      <c r="Q148" s="253">
        <v>0</v>
      </c>
      <c r="R148" s="253">
        <v>0</v>
      </c>
      <c r="S148" s="253">
        <v>0</v>
      </c>
      <c r="T148" s="253">
        <v>0</v>
      </c>
      <c r="U148" s="253">
        <v>0</v>
      </c>
      <c r="V148" s="253">
        <v>0</v>
      </c>
      <c r="W148" s="253">
        <v>35679.950964728989</v>
      </c>
      <c r="X148" s="253">
        <v>36051.88460565592</v>
      </c>
      <c r="Y148" s="253">
        <v>38578.220093822398</v>
      </c>
      <c r="Z148" s="253">
        <v>34959.337315776902</v>
      </c>
      <c r="AA148" s="253">
        <v>36054.411302637753</v>
      </c>
      <c r="AB148" s="253"/>
      <c r="AC148" s="253"/>
      <c r="AD148" s="253"/>
      <c r="AE148" s="253"/>
      <c r="AF148" s="253"/>
      <c r="AG148" s="253"/>
      <c r="AH148" s="253"/>
      <c r="AI148" s="253"/>
      <c r="AJ148" s="253"/>
      <c r="AS148" s="90" t="s">
        <v>800</v>
      </c>
      <c r="AT148" s="90" t="s">
        <v>155</v>
      </c>
      <c r="AU148" s="90" t="s">
        <v>732</v>
      </c>
      <c r="AV148" s="90">
        <v>2020</v>
      </c>
      <c r="AW148" s="90">
        <v>1</v>
      </c>
      <c r="AX148" s="90">
        <v>0.18330884422642144</v>
      </c>
      <c r="AY148" s="90">
        <v>61.720978410631865</v>
      </c>
      <c r="AZ148" s="90">
        <v>0</v>
      </c>
      <c r="BA148" s="90">
        <v>61.720978410631865</v>
      </c>
      <c r="BB148" s="90">
        <v>0</v>
      </c>
      <c r="BC148" s="90">
        <v>0</v>
      </c>
      <c r="BD148" s="90">
        <v>0</v>
      </c>
      <c r="BE148" s="90">
        <v>0</v>
      </c>
      <c r="BF148" s="90">
        <v>0</v>
      </c>
      <c r="BG148" s="90">
        <v>0</v>
      </c>
      <c r="BH148" s="90">
        <v>0</v>
      </c>
      <c r="BI148" s="90">
        <v>0</v>
      </c>
      <c r="BJ148" s="90">
        <v>0</v>
      </c>
      <c r="BK148" s="90">
        <v>0</v>
      </c>
      <c r="BL148" s="90">
        <v>0</v>
      </c>
      <c r="BM148" s="90">
        <v>0</v>
      </c>
      <c r="BN148" s="90">
        <v>61.720978410631865</v>
      </c>
      <c r="BO148" s="90">
        <v>0</v>
      </c>
      <c r="BP148" s="90">
        <v>0</v>
      </c>
      <c r="BQ148" s="90">
        <v>0</v>
      </c>
      <c r="BR148" s="90">
        <v>0</v>
      </c>
      <c r="BS148" s="90">
        <v>0</v>
      </c>
      <c r="BT148" s="90">
        <v>0</v>
      </c>
      <c r="BU148" s="90">
        <v>0</v>
      </c>
      <c r="BV148" s="90">
        <v>0</v>
      </c>
      <c r="BW148" s="90">
        <v>0</v>
      </c>
      <c r="BX148" s="90">
        <v>0</v>
      </c>
      <c r="BY148" s="90">
        <v>0</v>
      </c>
      <c r="GV148" s="254"/>
      <c r="GW148" s="254"/>
    </row>
    <row r="149" spans="2:205" x14ac:dyDescent="0.25">
      <c r="B149" s="90" t="s">
        <v>788</v>
      </c>
      <c r="C149" s="252" t="s">
        <v>699</v>
      </c>
      <c r="D149" s="252">
        <v>307.27372776471873</v>
      </c>
      <c r="E149" s="252">
        <v>280.43375496429547</v>
      </c>
      <c r="F149" s="252">
        <v>337.98166822824714</v>
      </c>
      <c r="G149" s="252">
        <v>288.59537832055099</v>
      </c>
      <c r="H149" s="252">
        <v>0.44766232641136233</v>
      </c>
      <c r="I149" s="253">
        <v>337.98166822824714</v>
      </c>
      <c r="J149" s="253">
        <v>0</v>
      </c>
      <c r="K149" s="253">
        <v>337.98166822824714</v>
      </c>
      <c r="L149" s="545">
        <v>4637.7041073303826</v>
      </c>
      <c r="M149" s="253">
        <v>4188.9403009992411</v>
      </c>
      <c r="N149" s="253">
        <v>4339.1509539312328</v>
      </c>
      <c r="O149" s="253">
        <v>4374.8559547044733</v>
      </c>
      <c r="P149" s="253">
        <v>4339.1509539312328</v>
      </c>
      <c r="Q149" s="253">
        <v>0</v>
      </c>
      <c r="R149" s="253">
        <v>0</v>
      </c>
      <c r="S149" s="253">
        <v>0</v>
      </c>
      <c r="T149" s="253">
        <v>0</v>
      </c>
      <c r="U149" s="253">
        <v>0</v>
      </c>
      <c r="V149" s="253">
        <v>0</v>
      </c>
      <c r="W149" s="253">
        <v>66255.569707226474</v>
      </c>
      <c r="X149" s="253">
        <v>66946.228595666558</v>
      </c>
      <c r="Y149" s="253">
        <v>83343.582383687637</v>
      </c>
      <c r="Z149" s="253">
        <v>75525.423479118559</v>
      </c>
      <c r="AA149" s="253">
        <v>77891.198489427697</v>
      </c>
      <c r="AB149" s="253"/>
      <c r="AC149" s="253"/>
      <c r="AD149" s="253"/>
      <c r="AE149" s="253"/>
      <c r="AF149" s="253"/>
      <c r="AG149" s="253"/>
      <c r="AH149" s="253"/>
      <c r="AI149" s="253"/>
      <c r="AJ149" s="253"/>
      <c r="AS149" s="90" t="s">
        <v>800</v>
      </c>
      <c r="AT149" s="90" t="s">
        <v>155</v>
      </c>
      <c r="AU149" s="90" t="s">
        <v>732</v>
      </c>
      <c r="AV149" s="90">
        <v>2021</v>
      </c>
      <c r="AW149" s="90">
        <v>1</v>
      </c>
      <c r="AX149" s="90">
        <v>0</v>
      </c>
      <c r="AY149" s="90">
        <v>0</v>
      </c>
      <c r="AZ149" s="90">
        <v>0</v>
      </c>
      <c r="BA149" s="90">
        <v>0</v>
      </c>
      <c r="BB149" s="90">
        <v>0.18330884422642144</v>
      </c>
      <c r="BC149" s="90">
        <v>61.720978410631865</v>
      </c>
      <c r="BD149" s="90">
        <v>0</v>
      </c>
      <c r="BE149" s="90">
        <v>61.720978410631865</v>
      </c>
      <c r="BF149" s="90">
        <v>0</v>
      </c>
      <c r="BG149" s="90">
        <v>0</v>
      </c>
      <c r="BH149" s="90">
        <v>0</v>
      </c>
      <c r="BI149" s="90">
        <v>0</v>
      </c>
      <c r="BJ149" s="90">
        <v>0</v>
      </c>
      <c r="BK149" s="90">
        <v>0</v>
      </c>
      <c r="BL149" s="90">
        <v>0</v>
      </c>
      <c r="BM149" s="90">
        <v>0</v>
      </c>
      <c r="BN149" s="90">
        <v>0</v>
      </c>
      <c r="BO149" s="90">
        <v>61.720978410631865</v>
      </c>
      <c r="BP149" s="90">
        <v>0</v>
      </c>
      <c r="BQ149" s="90">
        <v>0</v>
      </c>
      <c r="BR149" s="90">
        <v>0</v>
      </c>
      <c r="BS149" s="90">
        <v>0</v>
      </c>
      <c r="BT149" s="90">
        <v>0</v>
      </c>
      <c r="BU149" s="90">
        <v>0</v>
      </c>
      <c r="BV149" s="90">
        <v>0</v>
      </c>
      <c r="BW149" s="90">
        <v>0</v>
      </c>
      <c r="BX149" s="90">
        <v>0</v>
      </c>
      <c r="BY149" s="90">
        <v>0</v>
      </c>
      <c r="GV149" s="254"/>
      <c r="GW149" s="254"/>
    </row>
    <row r="150" spans="2:205" x14ac:dyDescent="0.25">
      <c r="B150" s="90" t="s">
        <v>788</v>
      </c>
      <c r="C150" s="252" t="s">
        <v>700</v>
      </c>
      <c r="D150" s="252">
        <v>912.58938630788487</v>
      </c>
      <c r="E150" s="252">
        <v>832.87585373664695</v>
      </c>
      <c r="F150" s="252">
        <v>1026.1058473755418</v>
      </c>
      <c r="G150" s="252">
        <v>876.17102866468383</v>
      </c>
      <c r="H150" s="252">
        <v>1.2839198312275466</v>
      </c>
      <c r="I150" s="253">
        <v>1026.1058473755418</v>
      </c>
      <c r="J150" s="253">
        <v>0</v>
      </c>
      <c r="K150" s="253">
        <v>1026.1058473755418</v>
      </c>
      <c r="L150" s="545">
        <v>4506.2644388707931</v>
      </c>
      <c r="M150" s="253">
        <v>4070.2192891325972</v>
      </c>
      <c r="N150" s="253">
        <v>4593.2112155675677</v>
      </c>
      <c r="O150" s="253">
        <v>4631.0120966408322</v>
      </c>
      <c r="P150" s="253">
        <v>4593.2112155675677</v>
      </c>
      <c r="Q150" s="253">
        <v>0</v>
      </c>
      <c r="R150" s="253">
        <v>0</v>
      </c>
      <c r="S150" s="253">
        <v>0</v>
      </c>
      <c r="T150" s="253">
        <v>0</v>
      </c>
      <c r="U150" s="253">
        <v>0</v>
      </c>
      <c r="V150" s="253">
        <v>0</v>
      </c>
      <c r="W150" s="253">
        <v>202515.7197691148</v>
      </c>
      <c r="X150" s="253">
        <v>204626.77673421885</v>
      </c>
      <c r="Y150" s="253">
        <v>239033.91443673504</v>
      </c>
      <c r="Z150" s="253">
        <v>216611.01067860075</v>
      </c>
      <c r="AA150" s="253">
        <v>223396.18171657479</v>
      </c>
      <c r="AB150" s="253"/>
      <c r="AC150" s="253"/>
      <c r="AD150" s="253"/>
      <c r="AE150" s="253"/>
      <c r="AF150" s="253"/>
      <c r="AG150" s="253"/>
      <c r="AH150" s="253"/>
      <c r="AI150" s="253"/>
      <c r="AJ150" s="253"/>
      <c r="AS150" s="90" t="s">
        <v>800</v>
      </c>
      <c r="AT150" s="90" t="s">
        <v>155</v>
      </c>
      <c r="AU150" s="90" t="s">
        <v>732</v>
      </c>
      <c r="AV150" s="90">
        <v>2022</v>
      </c>
      <c r="AW150" s="90">
        <v>0.93457943925233644</v>
      </c>
      <c r="AX150" s="90">
        <v>0</v>
      </c>
      <c r="AY150" s="90">
        <v>0</v>
      </c>
      <c r="AZ150" s="90">
        <v>0</v>
      </c>
      <c r="BA150" s="90">
        <v>0</v>
      </c>
      <c r="BB150" s="90">
        <v>0</v>
      </c>
      <c r="BC150" s="90">
        <v>0</v>
      </c>
      <c r="BD150" s="90">
        <v>0</v>
      </c>
      <c r="BE150" s="90">
        <v>0</v>
      </c>
      <c r="BF150" s="90">
        <v>0.28861774814759916</v>
      </c>
      <c r="BG150" s="90">
        <v>102.46813034741237</v>
      </c>
      <c r="BH150" s="90">
        <v>0</v>
      </c>
      <c r="BI150" s="90">
        <v>102.46813034741237</v>
      </c>
      <c r="BJ150" s="90">
        <v>0</v>
      </c>
      <c r="BK150" s="90">
        <v>0</v>
      </c>
      <c r="BL150" s="90">
        <v>0</v>
      </c>
      <c r="BM150" s="90">
        <v>0</v>
      </c>
      <c r="BN150" s="90">
        <v>0</v>
      </c>
      <c r="BO150" s="90">
        <v>0</v>
      </c>
      <c r="BP150" s="90">
        <v>95.764607801319968</v>
      </c>
      <c r="BQ150" s="90">
        <v>0</v>
      </c>
      <c r="BR150" s="90">
        <v>0.28861774814759916</v>
      </c>
      <c r="BS150" s="90">
        <v>0.26973621322205527</v>
      </c>
      <c r="BT150" s="90">
        <v>102.46813034741237</v>
      </c>
      <c r="BU150" s="90">
        <v>95.764607801319968</v>
      </c>
      <c r="BV150" s="90">
        <v>0</v>
      </c>
      <c r="BW150" s="90">
        <v>0</v>
      </c>
      <c r="BX150" s="90">
        <v>102.46813034741237</v>
      </c>
      <c r="BY150" s="90">
        <v>95.764607801319968</v>
      </c>
      <c r="GV150" s="254"/>
      <c r="GW150" s="254"/>
    </row>
    <row r="151" spans="2:205" x14ac:dyDescent="0.25">
      <c r="B151" s="90" t="s">
        <v>788</v>
      </c>
      <c r="C151" s="252" t="s">
        <v>701</v>
      </c>
      <c r="D151" s="252">
        <v>1239.7355472774757</v>
      </c>
      <c r="E151" s="252">
        <v>1131.4462099146551</v>
      </c>
      <c r="F151" s="252">
        <v>1430.3031016011851</v>
      </c>
      <c r="G151" s="252">
        <v>1221.3075211860883</v>
      </c>
      <c r="H151" s="252">
        <v>1.8778544438780351</v>
      </c>
      <c r="I151" s="253">
        <v>1430.3031016011851</v>
      </c>
      <c r="J151" s="253">
        <v>0</v>
      </c>
      <c r="K151" s="253">
        <v>1430.3031016011851</v>
      </c>
      <c r="L151" s="545">
        <v>4453.0208067566336</v>
      </c>
      <c r="M151" s="253">
        <v>4022.1277353868445</v>
      </c>
      <c r="N151" s="253">
        <v>4377.5217767935937</v>
      </c>
      <c r="O151" s="253">
        <v>4413.5498783884104</v>
      </c>
      <c r="P151" s="253">
        <v>4377.5217767935937</v>
      </c>
      <c r="Q151" s="253">
        <v>0</v>
      </c>
      <c r="R151" s="253">
        <v>0</v>
      </c>
      <c r="S151" s="253">
        <v>0</v>
      </c>
      <c r="T151" s="253">
        <v>0</v>
      </c>
      <c r="U151" s="253">
        <v>0</v>
      </c>
      <c r="V151" s="253">
        <v>0</v>
      </c>
      <c r="W151" s="253">
        <v>278403.26849504199</v>
      </c>
      <c r="X151" s="253">
        <v>281305.38967227348</v>
      </c>
      <c r="Y151" s="253">
        <v>349609.75564449595</v>
      </c>
      <c r="Z151" s="253">
        <v>316814.1336416768</v>
      </c>
      <c r="AA151" s="253">
        <v>326738.08938737941</v>
      </c>
      <c r="AB151" s="253"/>
      <c r="AC151" s="253"/>
      <c r="AD151" s="253"/>
      <c r="AE151" s="253"/>
      <c r="AF151" s="253"/>
      <c r="AG151" s="253"/>
      <c r="AH151" s="253"/>
      <c r="AI151" s="253"/>
      <c r="AJ151" s="253"/>
      <c r="AS151" s="90" t="s">
        <v>800</v>
      </c>
      <c r="AT151" s="90" t="s">
        <v>155</v>
      </c>
      <c r="AU151" s="90" t="s">
        <v>732</v>
      </c>
      <c r="AV151" s="90">
        <v>2023</v>
      </c>
      <c r="AW151" s="90">
        <v>0.87343872827321156</v>
      </c>
      <c r="AX151" s="90">
        <v>0</v>
      </c>
      <c r="AY151" s="90">
        <v>0</v>
      </c>
      <c r="AZ151" s="90">
        <v>0</v>
      </c>
      <c r="BA151" s="90">
        <v>0</v>
      </c>
      <c r="BB151" s="90">
        <v>0</v>
      </c>
      <c r="BC151" s="90">
        <v>0</v>
      </c>
      <c r="BD151" s="90">
        <v>0</v>
      </c>
      <c r="BE151" s="90">
        <v>0</v>
      </c>
      <c r="BF151" s="90">
        <v>0</v>
      </c>
      <c r="BG151" s="90">
        <v>0</v>
      </c>
      <c r="BH151" s="90">
        <v>0</v>
      </c>
      <c r="BI151" s="90">
        <v>0</v>
      </c>
      <c r="BJ151" s="90">
        <v>0.15167382342727473</v>
      </c>
      <c r="BK151" s="90">
        <v>55.822057869854028</v>
      </c>
      <c r="BL151" s="90">
        <v>0</v>
      </c>
      <c r="BM151" s="90">
        <v>55.822057869854028</v>
      </c>
      <c r="BN151" s="90">
        <v>0</v>
      </c>
      <c r="BO151" s="90">
        <v>0</v>
      </c>
      <c r="BP151" s="90">
        <v>0</v>
      </c>
      <c r="BQ151" s="90">
        <v>48.757147235438921</v>
      </c>
      <c r="BR151" s="90">
        <v>0</v>
      </c>
      <c r="BS151" s="90">
        <v>0</v>
      </c>
      <c r="BT151" s="90">
        <v>0</v>
      </c>
      <c r="BU151" s="90">
        <v>0</v>
      </c>
      <c r="BV151" s="90">
        <v>0</v>
      </c>
      <c r="BW151" s="90">
        <v>0</v>
      </c>
      <c r="BX151" s="90">
        <v>0</v>
      </c>
      <c r="BY151" s="90">
        <v>0</v>
      </c>
      <c r="GV151" s="254"/>
      <c r="GW151" s="254"/>
    </row>
    <row r="152" spans="2:205" x14ac:dyDescent="0.25">
      <c r="B152" s="90" t="s">
        <v>788</v>
      </c>
      <c r="C152" s="252" t="s">
        <v>702</v>
      </c>
      <c r="D152" s="252">
        <v>1381.6010474765976</v>
      </c>
      <c r="E152" s="252">
        <v>1260.9199374934421</v>
      </c>
      <c r="F152" s="252">
        <v>1642.8160391826068</v>
      </c>
      <c r="G152" s="252">
        <v>1402.7673064904336</v>
      </c>
      <c r="H152" s="252">
        <v>2.0279986348616403</v>
      </c>
      <c r="I152" s="253">
        <v>1642.8160391826068</v>
      </c>
      <c r="J152" s="253">
        <v>0</v>
      </c>
      <c r="K152" s="253">
        <v>1642.8160391826068</v>
      </c>
      <c r="L152" s="545">
        <v>4416.7152662179587</v>
      </c>
      <c r="M152" s="253">
        <v>3989.335272048866</v>
      </c>
      <c r="N152" s="253">
        <v>4655.6833754012168</v>
      </c>
      <c r="O152" s="253">
        <v>4693.9981138652638</v>
      </c>
      <c r="P152" s="253">
        <v>4655.6833754012168</v>
      </c>
      <c r="Q152" s="253">
        <v>0</v>
      </c>
      <c r="R152" s="253">
        <v>0</v>
      </c>
      <c r="S152" s="253">
        <v>0</v>
      </c>
      <c r="T152" s="253">
        <v>0</v>
      </c>
      <c r="U152" s="253">
        <v>0</v>
      </c>
      <c r="V152" s="253">
        <v>0</v>
      </c>
      <c r="W152" s="253">
        <v>312811.88942470931</v>
      </c>
      <c r="X152" s="253">
        <v>316072.69169077673</v>
      </c>
      <c r="Y152" s="253">
        <v>377562.86675614072</v>
      </c>
      <c r="Z152" s="253">
        <v>342145.06487698964</v>
      </c>
      <c r="AA152" s="253">
        <v>352862.49229545862</v>
      </c>
      <c r="AB152" s="253"/>
      <c r="AC152" s="253"/>
      <c r="AD152" s="253"/>
      <c r="AE152" s="253"/>
      <c r="AF152" s="253"/>
      <c r="AG152" s="253"/>
      <c r="AH152" s="253"/>
      <c r="AI152" s="253"/>
      <c r="AJ152" s="253"/>
      <c r="AS152" s="90" t="s">
        <v>800</v>
      </c>
      <c r="AT152" s="90" t="s">
        <v>155</v>
      </c>
      <c r="AU152" s="90" t="s">
        <v>735</v>
      </c>
      <c r="AV152" s="90">
        <v>2020</v>
      </c>
      <c r="AW152" s="90">
        <v>1</v>
      </c>
      <c r="AX152" s="90">
        <v>8.8970439693870529E-2</v>
      </c>
      <c r="AY152" s="90">
        <v>37.384682271431657</v>
      </c>
      <c r="AZ152" s="90">
        <v>0</v>
      </c>
      <c r="BA152" s="90">
        <v>37.384682271431657</v>
      </c>
      <c r="BB152" s="90">
        <v>0</v>
      </c>
      <c r="BC152" s="90">
        <v>0</v>
      </c>
      <c r="BD152" s="90">
        <v>0</v>
      </c>
      <c r="BE152" s="90">
        <v>0</v>
      </c>
      <c r="BF152" s="90">
        <v>0</v>
      </c>
      <c r="BG152" s="90">
        <v>0</v>
      </c>
      <c r="BH152" s="90">
        <v>0</v>
      </c>
      <c r="BI152" s="90">
        <v>0</v>
      </c>
      <c r="BJ152" s="90">
        <v>0</v>
      </c>
      <c r="BK152" s="90">
        <v>0</v>
      </c>
      <c r="BL152" s="90">
        <v>0</v>
      </c>
      <c r="BM152" s="90">
        <v>0</v>
      </c>
      <c r="BN152" s="90">
        <v>37.384682271431657</v>
      </c>
      <c r="BO152" s="90">
        <v>0</v>
      </c>
      <c r="BP152" s="90">
        <v>0</v>
      </c>
      <c r="BQ152" s="90">
        <v>0</v>
      </c>
      <c r="BR152" s="90">
        <v>0</v>
      </c>
      <c r="BS152" s="90">
        <v>0</v>
      </c>
      <c r="BT152" s="90">
        <v>0</v>
      </c>
      <c r="BU152" s="90">
        <v>0</v>
      </c>
      <c r="BV152" s="90">
        <v>0</v>
      </c>
      <c r="BW152" s="90">
        <v>0</v>
      </c>
      <c r="BX152" s="90">
        <v>0</v>
      </c>
      <c r="BY152" s="90">
        <v>0</v>
      </c>
      <c r="GV152" s="254"/>
      <c r="GW152" s="254"/>
    </row>
    <row r="153" spans="2:205" x14ac:dyDescent="0.25">
      <c r="B153" s="90" t="s">
        <v>788</v>
      </c>
      <c r="C153" s="252" t="s">
        <v>703</v>
      </c>
      <c r="D153" s="252">
        <v>56.349904357006217</v>
      </c>
      <c r="E153" s="252">
        <v>51.42781124071292</v>
      </c>
      <c r="F153" s="252">
        <v>69.587289287948536</v>
      </c>
      <c r="G153" s="252">
        <v>59.419105482303479</v>
      </c>
      <c r="H153" s="252">
        <v>0.24536146002944761</v>
      </c>
      <c r="I153" s="253">
        <v>69.587289287948536</v>
      </c>
      <c r="J153" s="253">
        <v>0</v>
      </c>
      <c r="K153" s="253">
        <v>69.587289287948536</v>
      </c>
      <c r="L153" s="545">
        <v>1619.2175896092842</v>
      </c>
      <c r="M153" s="253">
        <v>1462.535267500192</v>
      </c>
      <c r="N153" s="253">
        <v>1629.9929764828148</v>
      </c>
      <c r="O153" s="253">
        <v>1643.4053476040501</v>
      </c>
      <c r="P153" s="253">
        <v>1629.9929764828148</v>
      </c>
      <c r="Q153" s="253">
        <v>0</v>
      </c>
      <c r="R153" s="253">
        <v>0</v>
      </c>
      <c r="S153" s="253">
        <v>0</v>
      </c>
      <c r="T153" s="253">
        <v>0</v>
      </c>
      <c r="U153" s="253">
        <v>0</v>
      </c>
      <c r="V153" s="253">
        <v>0</v>
      </c>
      <c r="W153" s="253">
        <v>34800.699250434525</v>
      </c>
      <c r="X153" s="253">
        <v>35163.467427773445</v>
      </c>
      <c r="Y153" s="253">
        <v>45680.196548313135</v>
      </c>
      <c r="Z153" s="253">
        <v>41395.103141090454</v>
      </c>
      <c r="AA153" s="253">
        <v>42691.772475059006</v>
      </c>
      <c r="AB153" s="253"/>
      <c r="AC153" s="253"/>
      <c r="AD153" s="253"/>
      <c r="AE153" s="253"/>
      <c r="AF153" s="253"/>
      <c r="AG153" s="253"/>
      <c r="AH153" s="253"/>
      <c r="AI153" s="253"/>
      <c r="AJ153" s="253"/>
      <c r="AS153" s="90" t="s">
        <v>800</v>
      </c>
      <c r="AT153" s="90" t="s">
        <v>155</v>
      </c>
      <c r="AU153" s="90" t="s">
        <v>735</v>
      </c>
      <c r="AV153" s="90">
        <v>2021</v>
      </c>
      <c r="AW153" s="90">
        <v>1</v>
      </c>
      <c r="AX153" s="90">
        <v>0</v>
      </c>
      <c r="AY153" s="90">
        <v>0</v>
      </c>
      <c r="AZ153" s="90">
        <v>0</v>
      </c>
      <c r="BA153" s="90">
        <v>0</v>
      </c>
      <c r="BB153" s="90">
        <v>8.8970439693870529E-2</v>
      </c>
      <c r="BC153" s="90">
        <v>37.384682271431657</v>
      </c>
      <c r="BD153" s="90">
        <v>0</v>
      </c>
      <c r="BE153" s="90">
        <v>37.384682271431657</v>
      </c>
      <c r="BF153" s="90">
        <v>0</v>
      </c>
      <c r="BG153" s="90">
        <v>0</v>
      </c>
      <c r="BH153" s="90">
        <v>0</v>
      </c>
      <c r="BI153" s="90">
        <v>0</v>
      </c>
      <c r="BJ153" s="90">
        <v>0</v>
      </c>
      <c r="BK153" s="90">
        <v>0</v>
      </c>
      <c r="BL153" s="90">
        <v>0</v>
      </c>
      <c r="BM153" s="90">
        <v>0</v>
      </c>
      <c r="BN153" s="90">
        <v>0</v>
      </c>
      <c r="BO153" s="90">
        <v>37.384682271431657</v>
      </c>
      <c r="BP153" s="90">
        <v>0</v>
      </c>
      <c r="BQ153" s="90">
        <v>0</v>
      </c>
      <c r="BR153" s="90">
        <v>0</v>
      </c>
      <c r="BS153" s="90">
        <v>0</v>
      </c>
      <c r="BT153" s="90">
        <v>0</v>
      </c>
      <c r="BU153" s="90">
        <v>0</v>
      </c>
      <c r="BV153" s="90">
        <v>0</v>
      </c>
      <c r="BW153" s="90">
        <v>0</v>
      </c>
      <c r="BX153" s="90">
        <v>0</v>
      </c>
      <c r="BY153" s="90">
        <v>0</v>
      </c>
      <c r="GV153" s="254"/>
      <c r="GW153" s="254"/>
    </row>
    <row r="154" spans="2:205" x14ac:dyDescent="0.25">
      <c r="B154" s="90" t="s">
        <v>788</v>
      </c>
      <c r="C154" s="252" t="s">
        <v>704</v>
      </c>
      <c r="D154" s="252">
        <v>145.00956098680012</v>
      </c>
      <c r="E154" s="252">
        <v>132.34315861976407</v>
      </c>
      <c r="F154" s="252">
        <v>175.2835162781075</v>
      </c>
      <c r="G154" s="252">
        <v>149.67089633144764</v>
      </c>
      <c r="H154" s="252">
        <v>0.68770636770467231</v>
      </c>
      <c r="I154" s="253">
        <v>175.2835162781075</v>
      </c>
      <c r="J154" s="253">
        <v>0</v>
      </c>
      <c r="K154" s="253">
        <v>175.2835162781075</v>
      </c>
      <c r="L154" s="545">
        <v>1469.5523720143742</v>
      </c>
      <c r="M154" s="253">
        <v>1327.352287488553</v>
      </c>
      <c r="N154" s="253">
        <v>1464.8737350324884</v>
      </c>
      <c r="O154" s="253">
        <v>1476.9277396367959</v>
      </c>
      <c r="P154" s="253">
        <v>1464.8737350324884</v>
      </c>
      <c r="Q154" s="253">
        <v>0</v>
      </c>
      <c r="R154" s="253">
        <v>0</v>
      </c>
      <c r="S154" s="253">
        <v>0</v>
      </c>
      <c r="T154" s="253">
        <v>0</v>
      </c>
      <c r="U154" s="253">
        <v>0</v>
      </c>
      <c r="V154" s="253">
        <v>0</v>
      </c>
      <c r="W154" s="253">
        <v>98676.007570951493</v>
      </c>
      <c r="X154" s="253">
        <v>99704.622402969559</v>
      </c>
      <c r="Y154" s="253">
        <v>128033.80791957158</v>
      </c>
      <c r="Z154" s="253">
        <v>116023.421194604</v>
      </c>
      <c r="AA154" s="253">
        <v>119657.76441081456</v>
      </c>
      <c r="AB154" s="253"/>
      <c r="AC154" s="253"/>
      <c r="AD154" s="253"/>
      <c r="AE154" s="253"/>
      <c r="AF154" s="253"/>
      <c r="AG154" s="253"/>
      <c r="AH154" s="253"/>
      <c r="AI154" s="253"/>
      <c r="AJ154" s="253"/>
      <c r="AS154" s="90" t="s">
        <v>800</v>
      </c>
      <c r="AT154" s="90" t="s">
        <v>155</v>
      </c>
      <c r="AU154" s="90" t="s">
        <v>735</v>
      </c>
      <c r="AV154" s="90">
        <v>2022</v>
      </c>
      <c r="AW154" s="90">
        <v>0.93457943925233644</v>
      </c>
      <c r="AX154" s="90">
        <v>0</v>
      </c>
      <c r="AY154" s="90">
        <v>0</v>
      </c>
      <c r="AZ154" s="90">
        <v>0</v>
      </c>
      <c r="BA154" s="90">
        <v>0</v>
      </c>
      <c r="BB154" s="90">
        <v>0</v>
      </c>
      <c r="BC154" s="90">
        <v>0</v>
      </c>
      <c r="BD154" s="90">
        <v>0</v>
      </c>
      <c r="BE154" s="90">
        <v>0</v>
      </c>
      <c r="BF154" s="90">
        <v>6.0308271151998188E-2</v>
      </c>
      <c r="BG154" s="90">
        <v>20.097078486638779</v>
      </c>
      <c r="BH154" s="90">
        <v>0</v>
      </c>
      <c r="BI154" s="90">
        <v>20.097078486638779</v>
      </c>
      <c r="BJ154" s="90">
        <v>0</v>
      </c>
      <c r="BK154" s="90">
        <v>0</v>
      </c>
      <c r="BL154" s="90">
        <v>0</v>
      </c>
      <c r="BM154" s="90">
        <v>0</v>
      </c>
      <c r="BN154" s="90">
        <v>0</v>
      </c>
      <c r="BO154" s="90">
        <v>0</v>
      </c>
      <c r="BP154" s="90">
        <v>18.782316342653065</v>
      </c>
      <c r="BQ154" s="90">
        <v>0</v>
      </c>
      <c r="BR154" s="90">
        <v>6.0308271151998188E-2</v>
      </c>
      <c r="BS154" s="90">
        <v>5.6362870235512327E-2</v>
      </c>
      <c r="BT154" s="90">
        <v>20.097078486638779</v>
      </c>
      <c r="BU154" s="90">
        <v>18.782316342653065</v>
      </c>
      <c r="BV154" s="90">
        <v>0</v>
      </c>
      <c r="BW154" s="90">
        <v>0</v>
      </c>
      <c r="BX154" s="90">
        <v>20.097078486638779</v>
      </c>
      <c r="BY154" s="90">
        <v>18.782316342653065</v>
      </c>
      <c r="GV154" s="254"/>
      <c r="GW154" s="254"/>
    </row>
    <row r="155" spans="2:205" x14ac:dyDescent="0.25">
      <c r="B155" s="90" t="s">
        <v>788</v>
      </c>
      <c r="C155" s="252" t="s">
        <v>705</v>
      </c>
      <c r="D155" s="252">
        <v>259.01369849488617</v>
      </c>
      <c r="E155" s="252">
        <v>236.38917841921304</v>
      </c>
      <c r="F155" s="252">
        <v>306.21341320344357</v>
      </c>
      <c r="G155" s="252">
        <v>261.46956929620035</v>
      </c>
      <c r="H155" s="252">
        <v>1.1986043790528311</v>
      </c>
      <c r="I155" s="253">
        <v>306.21341320344357</v>
      </c>
      <c r="J155" s="253">
        <v>0</v>
      </c>
      <c r="K155" s="253">
        <v>306.21341320344357</v>
      </c>
      <c r="L155" s="545">
        <v>1406.7272328147199</v>
      </c>
      <c r="M155" s="253">
        <v>1270.606373687508</v>
      </c>
      <c r="N155" s="253">
        <v>1468.2855048914043</v>
      </c>
      <c r="O155" s="253">
        <v>1480.3698282539908</v>
      </c>
      <c r="P155" s="253">
        <v>1468.2855048914043</v>
      </c>
      <c r="Q155" s="253">
        <v>0</v>
      </c>
      <c r="R155" s="253">
        <v>0</v>
      </c>
      <c r="S155" s="253">
        <v>0</v>
      </c>
      <c r="T155" s="253">
        <v>0</v>
      </c>
      <c r="U155" s="253">
        <v>0</v>
      </c>
      <c r="V155" s="253">
        <v>0</v>
      </c>
      <c r="W155" s="253">
        <v>184125.03323521061</v>
      </c>
      <c r="X155" s="253">
        <v>186044.38267783346</v>
      </c>
      <c r="Y155" s="253">
        <v>223150.30083465803</v>
      </c>
      <c r="Z155" s="253">
        <v>202217.3812068929</v>
      </c>
      <c r="AA155" s="253">
        <v>208551.6830230449</v>
      </c>
      <c r="AB155" s="253"/>
      <c r="AC155" s="253"/>
      <c r="AD155" s="253"/>
      <c r="AE155" s="253"/>
      <c r="AF155" s="253"/>
      <c r="AG155" s="253"/>
      <c r="AH155" s="253"/>
      <c r="AI155" s="253"/>
      <c r="AJ155" s="253"/>
      <c r="AS155" s="90" t="s">
        <v>800</v>
      </c>
      <c r="AT155" s="90" t="s">
        <v>155</v>
      </c>
      <c r="AU155" s="90" t="s">
        <v>735</v>
      </c>
      <c r="AV155" s="90">
        <v>2023</v>
      </c>
      <c r="AW155" s="90">
        <v>0.87343872827321156</v>
      </c>
      <c r="AX155" s="90">
        <v>0</v>
      </c>
      <c r="AY155" s="90">
        <v>0</v>
      </c>
      <c r="AZ155" s="90">
        <v>0</v>
      </c>
      <c r="BA155" s="90">
        <v>0</v>
      </c>
      <c r="BB155" s="90">
        <v>0</v>
      </c>
      <c r="BC155" s="90">
        <v>0</v>
      </c>
      <c r="BD155" s="90">
        <v>0</v>
      </c>
      <c r="BE155" s="90">
        <v>0</v>
      </c>
      <c r="BF155" s="90">
        <v>0</v>
      </c>
      <c r="BG155" s="90">
        <v>0</v>
      </c>
      <c r="BH155" s="90">
        <v>0</v>
      </c>
      <c r="BI155" s="90">
        <v>0</v>
      </c>
      <c r="BJ155" s="90">
        <v>3.1693082385337246E-2</v>
      </c>
      <c r="BK155" s="90">
        <v>10.948377927470801</v>
      </c>
      <c r="BL155" s="90">
        <v>0</v>
      </c>
      <c r="BM155" s="90">
        <v>10.948377927470801</v>
      </c>
      <c r="BN155" s="90">
        <v>0</v>
      </c>
      <c r="BO155" s="90">
        <v>0</v>
      </c>
      <c r="BP155" s="90">
        <v>0</v>
      </c>
      <c r="BQ155" s="90">
        <v>9.5627372936245969</v>
      </c>
      <c r="BR155" s="90">
        <v>0</v>
      </c>
      <c r="BS155" s="90">
        <v>0</v>
      </c>
      <c r="BT155" s="90">
        <v>0</v>
      </c>
      <c r="BU155" s="90">
        <v>0</v>
      </c>
      <c r="BV155" s="90">
        <v>0</v>
      </c>
      <c r="BW155" s="90">
        <v>0</v>
      </c>
      <c r="BX155" s="90">
        <v>0</v>
      </c>
      <c r="BY155" s="90">
        <v>0</v>
      </c>
      <c r="GV155" s="254"/>
      <c r="GW155" s="254"/>
    </row>
    <row r="156" spans="2:205" x14ac:dyDescent="0.25">
      <c r="B156" s="90" t="s">
        <v>788</v>
      </c>
      <c r="C156" s="252" t="s">
        <v>707</v>
      </c>
      <c r="D156" s="252">
        <v>317.47107485782055</v>
      </c>
      <c r="E156" s="252">
        <v>289.74037664261374</v>
      </c>
      <c r="F156" s="252">
        <v>345.20711620913011</v>
      </c>
      <c r="G156" s="252">
        <v>294.76542738002979</v>
      </c>
      <c r="H156" s="252">
        <v>1.3662636496174827</v>
      </c>
      <c r="I156" s="253">
        <v>345.20711620913011</v>
      </c>
      <c r="J156" s="253">
        <v>0</v>
      </c>
      <c r="K156" s="253">
        <v>345.20711620913011</v>
      </c>
      <c r="L156" s="545">
        <v>1444.9294833105289</v>
      </c>
      <c r="M156" s="253">
        <v>1305.1120133288612</v>
      </c>
      <c r="N156" s="253">
        <v>1452.1363173814295</v>
      </c>
      <c r="O156" s="253">
        <v>1464.0872689085877</v>
      </c>
      <c r="P156" s="253">
        <v>1452.1363173814295</v>
      </c>
      <c r="Q156" s="253">
        <v>0</v>
      </c>
      <c r="R156" s="253">
        <v>0</v>
      </c>
      <c r="S156" s="253">
        <v>0</v>
      </c>
      <c r="T156" s="253">
        <v>0</v>
      </c>
      <c r="U156" s="253">
        <v>0</v>
      </c>
      <c r="V156" s="253">
        <v>0</v>
      </c>
      <c r="W156" s="253">
        <v>219713.88813414713</v>
      </c>
      <c r="X156" s="253">
        <v>222004.22161741697</v>
      </c>
      <c r="Y156" s="253">
        <v>254364.28379522939</v>
      </c>
      <c r="Z156" s="253">
        <v>230503.29374079613</v>
      </c>
      <c r="AA156" s="253">
        <v>237723.62971516766</v>
      </c>
      <c r="AB156" s="253"/>
      <c r="AC156" s="253"/>
      <c r="AD156" s="253"/>
      <c r="AE156" s="253"/>
      <c r="AF156" s="253"/>
      <c r="AG156" s="253"/>
      <c r="AH156" s="253"/>
      <c r="AI156" s="253"/>
      <c r="AJ156" s="253"/>
      <c r="AS156" s="90" t="s">
        <v>800</v>
      </c>
      <c r="AT156" s="90" t="s">
        <v>155</v>
      </c>
      <c r="AU156" s="90" t="s">
        <v>736</v>
      </c>
      <c r="AV156" s="90">
        <v>2020</v>
      </c>
      <c r="AW156" s="90">
        <v>1</v>
      </c>
      <c r="AX156" s="90">
        <v>1.1929527961567199</v>
      </c>
      <c r="AY156" s="90">
        <v>159.26419885152259</v>
      </c>
      <c r="AZ156" s="90">
        <v>0</v>
      </c>
      <c r="BA156" s="90">
        <v>159.26419885152259</v>
      </c>
      <c r="BB156" s="90">
        <v>0</v>
      </c>
      <c r="BC156" s="90">
        <v>0</v>
      </c>
      <c r="BD156" s="90">
        <v>0</v>
      </c>
      <c r="BE156" s="90">
        <v>0</v>
      </c>
      <c r="BF156" s="90">
        <v>0</v>
      </c>
      <c r="BG156" s="90">
        <v>0</v>
      </c>
      <c r="BH156" s="90">
        <v>0</v>
      </c>
      <c r="BI156" s="90">
        <v>0</v>
      </c>
      <c r="BJ156" s="90">
        <v>0</v>
      </c>
      <c r="BK156" s="90">
        <v>0</v>
      </c>
      <c r="BL156" s="90">
        <v>0</v>
      </c>
      <c r="BM156" s="90">
        <v>0</v>
      </c>
      <c r="BN156" s="90">
        <v>159.26419885152259</v>
      </c>
      <c r="BO156" s="90">
        <v>0</v>
      </c>
      <c r="BP156" s="90">
        <v>0</v>
      </c>
      <c r="BQ156" s="90">
        <v>0</v>
      </c>
      <c r="BR156" s="90">
        <v>0</v>
      </c>
      <c r="BS156" s="90">
        <v>0</v>
      </c>
      <c r="BT156" s="90">
        <v>0</v>
      </c>
      <c r="BU156" s="90">
        <v>0</v>
      </c>
      <c r="BV156" s="90">
        <v>0</v>
      </c>
      <c r="BW156" s="90">
        <v>0</v>
      </c>
      <c r="BX156" s="90">
        <v>0</v>
      </c>
      <c r="BY156" s="90">
        <v>0</v>
      </c>
      <c r="GV156" s="254"/>
      <c r="GW156" s="254"/>
    </row>
    <row r="157" spans="2:205" x14ac:dyDescent="0.25">
      <c r="B157" s="90" t="s">
        <v>788</v>
      </c>
      <c r="C157" s="252" t="s">
        <v>708</v>
      </c>
      <c r="D157" s="252">
        <v>469.37418956059247</v>
      </c>
      <c r="E157" s="252">
        <v>428.37494575061288</v>
      </c>
      <c r="F157" s="252">
        <v>542.20582696539452</v>
      </c>
      <c r="G157" s="252">
        <v>462.97876791392497</v>
      </c>
      <c r="H157" s="252">
        <v>1.8549518863720229</v>
      </c>
      <c r="I157" s="253">
        <v>542.20582696539452</v>
      </c>
      <c r="J157" s="253">
        <v>0</v>
      </c>
      <c r="K157" s="253">
        <v>542.20582696539452</v>
      </c>
      <c r="L157" s="545">
        <v>1656.3461424511599</v>
      </c>
      <c r="M157" s="253">
        <v>1496.0711050003215</v>
      </c>
      <c r="N157" s="253">
        <v>1679.9396954792435</v>
      </c>
      <c r="O157" s="253">
        <v>1693.7657983387742</v>
      </c>
      <c r="P157" s="253">
        <v>1679.9396954792435</v>
      </c>
      <c r="Q157" s="253">
        <v>0</v>
      </c>
      <c r="R157" s="253">
        <v>0</v>
      </c>
      <c r="S157" s="253">
        <v>0</v>
      </c>
      <c r="T157" s="253">
        <v>0</v>
      </c>
      <c r="U157" s="253">
        <v>0</v>
      </c>
      <c r="V157" s="253">
        <v>0</v>
      </c>
      <c r="W157" s="253">
        <v>283379.28741511994</v>
      </c>
      <c r="X157" s="253">
        <v>286333.27942692995</v>
      </c>
      <c r="Y157" s="253">
        <v>345345.86950602854</v>
      </c>
      <c r="Z157" s="253">
        <v>312950.22718284529</v>
      </c>
      <c r="AA157" s="253">
        <v>322753.14907105471</v>
      </c>
      <c r="AB157" s="253"/>
      <c r="AC157" s="253"/>
      <c r="AD157" s="253"/>
      <c r="AE157" s="253"/>
      <c r="AF157" s="253"/>
      <c r="AG157" s="253"/>
      <c r="AH157" s="253"/>
      <c r="AI157" s="253"/>
      <c r="AJ157" s="253"/>
      <c r="AS157" s="90" t="s">
        <v>800</v>
      </c>
      <c r="AT157" s="90" t="s">
        <v>155</v>
      </c>
      <c r="AU157" s="90" t="s">
        <v>736</v>
      </c>
      <c r="AV157" s="90">
        <v>2021</v>
      </c>
      <c r="AW157" s="90">
        <v>1</v>
      </c>
      <c r="AX157" s="90">
        <v>0</v>
      </c>
      <c r="AY157" s="90">
        <v>0</v>
      </c>
      <c r="AZ157" s="90">
        <v>0</v>
      </c>
      <c r="BA157" s="90">
        <v>0</v>
      </c>
      <c r="BB157" s="90">
        <v>1.1929527961567199</v>
      </c>
      <c r="BC157" s="90">
        <v>159.26419885152259</v>
      </c>
      <c r="BD157" s="90">
        <v>0</v>
      </c>
      <c r="BE157" s="90">
        <v>159.26419885152259</v>
      </c>
      <c r="BF157" s="90">
        <v>0</v>
      </c>
      <c r="BG157" s="90">
        <v>0</v>
      </c>
      <c r="BH157" s="90">
        <v>0</v>
      </c>
      <c r="BI157" s="90">
        <v>0</v>
      </c>
      <c r="BJ157" s="90">
        <v>0</v>
      </c>
      <c r="BK157" s="90">
        <v>0</v>
      </c>
      <c r="BL157" s="90">
        <v>0</v>
      </c>
      <c r="BM157" s="90">
        <v>0</v>
      </c>
      <c r="BN157" s="90">
        <v>0</v>
      </c>
      <c r="BO157" s="90">
        <v>159.26419885152259</v>
      </c>
      <c r="BP157" s="90">
        <v>0</v>
      </c>
      <c r="BQ157" s="90">
        <v>0</v>
      </c>
      <c r="BR157" s="90">
        <v>0</v>
      </c>
      <c r="BS157" s="90">
        <v>0</v>
      </c>
      <c r="BT157" s="90">
        <v>0</v>
      </c>
      <c r="BU157" s="90">
        <v>0</v>
      </c>
      <c r="BV157" s="90">
        <v>0</v>
      </c>
      <c r="BW157" s="90">
        <v>0</v>
      </c>
      <c r="BX157" s="90">
        <v>0</v>
      </c>
      <c r="BY157" s="90">
        <v>0</v>
      </c>
      <c r="GV157" s="254"/>
      <c r="GW157" s="254"/>
    </row>
    <row r="158" spans="2:205" x14ac:dyDescent="0.25">
      <c r="B158" s="90" t="s">
        <v>788</v>
      </c>
      <c r="C158" s="252" t="s">
        <v>709</v>
      </c>
      <c r="D158" s="252">
        <v>62.709514521386524</v>
      </c>
      <c r="E158" s="252">
        <v>57.231917473549956</v>
      </c>
      <c r="F158" s="252">
        <v>71.576562556187426</v>
      </c>
      <c r="G158" s="252">
        <v>61.117565037492831</v>
      </c>
      <c r="H158" s="252">
        <v>0.61999150130757563</v>
      </c>
      <c r="I158" s="253">
        <v>71.576562556187426</v>
      </c>
      <c r="J158" s="253">
        <v>0</v>
      </c>
      <c r="K158" s="253">
        <v>71.576562556187426</v>
      </c>
      <c r="L158" s="545">
        <v>654.82605174236164</v>
      </c>
      <c r="M158" s="253">
        <v>591.46232161559158</v>
      </c>
      <c r="N158" s="253">
        <v>663.50967879351458</v>
      </c>
      <c r="O158" s="253">
        <v>668.96784098790306</v>
      </c>
      <c r="P158" s="253">
        <v>663.50967879351458</v>
      </c>
      <c r="Q158" s="253">
        <v>0</v>
      </c>
      <c r="R158" s="253">
        <v>0</v>
      </c>
      <c r="S158" s="253">
        <v>0</v>
      </c>
      <c r="T158" s="253">
        <v>0</v>
      </c>
      <c r="U158" s="253">
        <v>0</v>
      </c>
      <c r="V158" s="253">
        <v>0</v>
      </c>
      <c r="W158" s="253">
        <v>95765.149163703856</v>
      </c>
      <c r="X158" s="253">
        <v>96763.420731890059</v>
      </c>
      <c r="Y158" s="253">
        <v>115426.98529188227</v>
      </c>
      <c r="Z158" s="253">
        <v>104599.19883157863</v>
      </c>
      <c r="AA158" s="253">
        <v>107875.68718867502</v>
      </c>
      <c r="AB158" s="253"/>
      <c r="AC158" s="253"/>
      <c r="AD158" s="253"/>
      <c r="AE158" s="253"/>
      <c r="AF158" s="253"/>
      <c r="AG158" s="253"/>
      <c r="AH158" s="253"/>
      <c r="AI158" s="253"/>
      <c r="AJ158" s="253"/>
      <c r="AS158" s="90" t="s">
        <v>800</v>
      </c>
      <c r="AT158" s="90" t="s">
        <v>155</v>
      </c>
      <c r="AU158" s="90" t="s">
        <v>736</v>
      </c>
      <c r="AV158" s="90">
        <v>2022</v>
      </c>
      <c r="AW158" s="90">
        <v>0.93457943925233644</v>
      </c>
      <c r="AX158" s="90">
        <v>0</v>
      </c>
      <c r="AY158" s="90">
        <v>0</v>
      </c>
      <c r="AZ158" s="90">
        <v>0</v>
      </c>
      <c r="BA158" s="90">
        <v>0</v>
      </c>
      <c r="BB158" s="90">
        <v>0</v>
      </c>
      <c r="BC158" s="90">
        <v>0</v>
      </c>
      <c r="BD158" s="90">
        <v>0</v>
      </c>
      <c r="BE158" s="90">
        <v>0</v>
      </c>
      <c r="BF158" s="90">
        <v>1.1232360047246812</v>
      </c>
      <c r="BG158" s="90">
        <v>150.30003135600674</v>
      </c>
      <c r="BH158" s="90">
        <v>0</v>
      </c>
      <c r="BI158" s="90">
        <v>150.30003135600674</v>
      </c>
      <c r="BJ158" s="90">
        <v>0</v>
      </c>
      <c r="BK158" s="90">
        <v>0</v>
      </c>
      <c r="BL158" s="90">
        <v>0</v>
      </c>
      <c r="BM158" s="90">
        <v>0</v>
      </c>
      <c r="BN158" s="90">
        <v>0</v>
      </c>
      <c r="BO158" s="90">
        <v>0</v>
      </c>
      <c r="BP158" s="90">
        <v>140.46731902430537</v>
      </c>
      <c r="BQ158" s="90">
        <v>0</v>
      </c>
      <c r="BR158" s="90">
        <v>1.1232360047246812</v>
      </c>
      <c r="BS158" s="90">
        <v>1.0497532754436274</v>
      </c>
      <c r="BT158" s="90">
        <v>150.30003135600674</v>
      </c>
      <c r="BU158" s="90">
        <v>140.46731902430537</v>
      </c>
      <c r="BV158" s="90">
        <v>0</v>
      </c>
      <c r="BW158" s="90">
        <v>0</v>
      </c>
      <c r="BX158" s="90">
        <v>150.30003135600674</v>
      </c>
      <c r="BY158" s="90">
        <v>140.46731902430537</v>
      </c>
      <c r="GV158" s="254"/>
      <c r="GW158" s="254"/>
    </row>
    <row r="159" spans="2:205" x14ac:dyDescent="0.25">
      <c r="B159" s="90" t="s">
        <v>788</v>
      </c>
      <c r="C159" s="252" t="s">
        <v>710</v>
      </c>
      <c r="D159" s="252">
        <v>93.8709298080107</v>
      </c>
      <c r="E159" s="252">
        <v>85.671422413982384</v>
      </c>
      <c r="F159" s="252">
        <v>114.65292886237204</v>
      </c>
      <c r="G159" s="252">
        <v>97.899738474119147</v>
      </c>
      <c r="H159" s="252">
        <v>1.0017796535586072</v>
      </c>
      <c r="I159" s="253">
        <v>114.65292886237204</v>
      </c>
      <c r="J159" s="253">
        <v>0</v>
      </c>
      <c r="K159" s="253">
        <v>114.65292886237204</v>
      </c>
      <c r="L159" s="545">
        <v>655.92682637716996</v>
      </c>
      <c r="M159" s="253">
        <v>592.4565806548386</v>
      </c>
      <c r="N159" s="253">
        <v>657.77158381892593</v>
      </c>
      <c r="O159" s="253">
        <v>663.18433379596433</v>
      </c>
      <c r="P159" s="253">
        <v>657.77158381892593</v>
      </c>
      <c r="Q159" s="253">
        <v>0</v>
      </c>
      <c r="R159" s="253">
        <v>0</v>
      </c>
      <c r="S159" s="253">
        <v>0</v>
      </c>
      <c r="T159" s="253">
        <v>0</v>
      </c>
      <c r="U159" s="253">
        <v>0</v>
      </c>
      <c r="V159" s="253">
        <v>0</v>
      </c>
      <c r="W159" s="253">
        <v>143111.89302392275</v>
      </c>
      <c r="X159" s="253">
        <v>144603.71478917543</v>
      </c>
      <c r="Y159" s="253">
        <v>186506.43612556782</v>
      </c>
      <c r="Z159" s="253">
        <v>169010.94441941881</v>
      </c>
      <c r="AA159" s="253">
        <v>174305.08049118487</v>
      </c>
      <c r="AB159" s="253"/>
      <c r="AC159" s="253"/>
      <c r="AD159" s="253"/>
      <c r="AE159" s="253"/>
      <c r="AF159" s="253"/>
      <c r="AG159" s="253"/>
      <c r="AH159" s="253"/>
      <c r="AI159" s="253"/>
      <c r="AJ159" s="253"/>
      <c r="AS159" s="90" t="s">
        <v>800</v>
      </c>
      <c r="AT159" s="90" t="s">
        <v>155</v>
      </c>
      <c r="AU159" s="90" t="s">
        <v>736</v>
      </c>
      <c r="AV159" s="90">
        <v>2023</v>
      </c>
      <c r="AW159" s="90">
        <v>0.87343872827321156</v>
      </c>
      <c r="AX159" s="90">
        <v>0</v>
      </c>
      <c r="AY159" s="90">
        <v>0</v>
      </c>
      <c r="AZ159" s="90">
        <v>0</v>
      </c>
      <c r="BA159" s="90">
        <v>0</v>
      </c>
      <c r="BB159" s="90">
        <v>0</v>
      </c>
      <c r="BC159" s="90">
        <v>0</v>
      </c>
      <c r="BD159" s="90">
        <v>0</v>
      </c>
      <c r="BE159" s="90">
        <v>0</v>
      </c>
      <c r="BF159" s="90">
        <v>0</v>
      </c>
      <c r="BG159" s="90">
        <v>0</v>
      </c>
      <c r="BH159" s="90">
        <v>0</v>
      </c>
      <c r="BI159" s="90">
        <v>0</v>
      </c>
      <c r="BJ159" s="90">
        <v>0.59028074517664053</v>
      </c>
      <c r="BK159" s="90">
        <v>81.879581657471917</v>
      </c>
      <c r="BL159" s="90">
        <v>0</v>
      </c>
      <c r="BM159" s="90">
        <v>81.879581657471917</v>
      </c>
      <c r="BN159" s="90">
        <v>0</v>
      </c>
      <c r="BO159" s="90">
        <v>0</v>
      </c>
      <c r="BP159" s="90">
        <v>0</v>
      </c>
      <c r="BQ159" s="90">
        <v>71.516797674444845</v>
      </c>
      <c r="BR159" s="90">
        <v>0</v>
      </c>
      <c r="BS159" s="90">
        <v>0</v>
      </c>
      <c r="BT159" s="90">
        <v>0</v>
      </c>
      <c r="BU159" s="90">
        <v>0</v>
      </c>
      <c r="BV159" s="90">
        <v>0</v>
      </c>
      <c r="BW159" s="90">
        <v>0</v>
      </c>
      <c r="BX159" s="90">
        <v>0</v>
      </c>
      <c r="BY159" s="90">
        <v>0</v>
      </c>
      <c r="GV159" s="254"/>
      <c r="GW159" s="254"/>
    </row>
    <row r="160" spans="2:205" x14ac:dyDescent="0.25">
      <c r="B160" s="90" t="s">
        <v>788</v>
      </c>
      <c r="C160" s="252" t="s">
        <v>711</v>
      </c>
      <c r="D160" s="252">
        <v>100.18531613600399</v>
      </c>
      <c r="E160" s="252">
        <v>91.434255055535957</v>
      </c>
      <c r="F160" s="252">
        <v>115.69567047837447</v>
      </c>
      <c r="G160" s="252">
        <v>98.790179160750213</v>
      </c>
      <c r="H160" s="252">
        <v>1.0018427914141834</v>
      </c>
      <c r="I160" s="253">
        <v>115.69567047837447</v>
      </c>
      <c r="J160" s="253">
        <v>0</v>
      </c>
      <c r="K160" s="253">
        <v>115.69567047837447</v>
      </c>
      <c r="L160" s="545">
        <v>649.76675257697002</v>
      </c>
      <c r="M160" s="253">
        <v>586.89258157218876</v>
      </c>
      <c r="N160" s="253">
        <v>663.71203187110029</v>
      </c>
      <c r="O160" s="253">
        <v>669.17410849252451</v>
      </c>
      <c r="P160" s="253">
        <v>663.71203187110029</v>
      </c>
      <c r="Q160" s="253">
        <v>0</v>
      </c>
      <c r="R160" s="253">
        <v>0</v>
      </c>
      <c r="S160" s="253">
        <v>0</v>
      </c>
      <c r="T160" s="253">
        <v>0</v>
      </c>
      <c r="U160" s="253">
        <v>0</v>
      </c>
      <c r="V160" s="253">
        <v>0</v>
      </c>
      <c r="W160" s="253">
        <v>154186.58424530001</v>
      </c>
      <c r="X160" s="253">
        <v>155793.8504020593</v>
      </c>
      <c r="Y160" s="253">
        <v>186518.19082270731</v>
      </c>
      <c r="Z160" s="253">
        <v>169021.59645109228</v>
      </c>
      <c r="AA160" s="253">
        <v>174316.06618944608</v>
      </c>
      <c r="AB160" s="253"/>
      <c r="AC160" s="253"/>
      <c r="AD160" s="253"/>
      <c r="AE160" s="253"/>
      <c r="AF160" s="253"/>
      <c r="AG160" s="253"/>
      <c r="AH160" s="253"/>
      <c r="AI160" s="253"/>
      <c r="AJ160" s="253"/>
      <c r="AS160" s="90" t="s">
        <v>800</v>
      </c>
      <c r="AT160" s="90" t="s">
        <v>155</v>
      </c>
      <c r="AU160" s="90" t="s">
        <v>737</v>
      </c>
      <c r="AV160" s="90">
        <v>2020</v>
      </c>
      <c r="AW160" s="90">
        <v>1</v>
      </c>
      <c r="AX160" s="90">
        <v>1.5246157332117882</v>
      </c>
      <c r="AY160" s="90">
        <v>202.04492366036214</v>
      </c>
      <c r="AZ160" s="90">
        <v>0</v>
      </c>
      <c r="BA160" s="90">
        <v>202.04492366036214</v>
      </c>
      <c r="BB160" s="90">
        <v>0</v>
      </c>
      <c r="BC160" s="90">
        <v>0</v>
      </c>
      <c r="BD160" s="90">
        <v>0</v>
      </c>
      <c r="BE160" s="90">
        <v>0</v>
      </c>
      <c r="BF160" s="90">
        <v>0</v>
      </c>
      <c r="BG160" s="90">
        <v>0</v>
      </c>
      <c r="BH160" s="90">
        <v>0</v>
      </c>
      <c r="BI160" s="90">
        <v>0</v>
      </c>
      <c r="BJ160" s="90">
        <v>0</v>
      </c>
      <c r="BK160" s="90">
        <v>0</v>
      </c>
      <c r="BL160" s="90">
        <v>0</v>
      </c>
      <c r="BM160" s="90">
        <v>0</v>
      </c>
      <c r="BN160" s="90">
        <v>202.04492366036214</v>
      </c>
      <c r="BO160" s="90">
        <v>0</v>
      </c>
      <c r="BP160" s="90">
        <v>0</v>
      </c>
      <c r="BQ160" s="90">
        <v>0</v>
      </c>
      <c r="BR160" s="90">
        <v>0</v>
      </c>
      <c r="BS160" s="90">
        <v>0</v>
      </c>
      <c r="BT160" s="90">
        <v>0</v>
      </c>
      <c r="BU160" s="90">
        <v>0</v>
      </c>
      <c r="BV160" s="90">
        <v>0</v>
      </c>
      <c r="BW160" s="90">
        <v>0</v>
      </c>
      <c r="BX160" s="90">
        <v>0</v>
      </c>
      <c r="BY160" s="90">
        <v>0</v>
      </c>
      <c r="GV160" s="254"/>
      <c r="GW160" s="254"/>
    </row>
    <row r="161" spans="2:205" x14ac:dyDescent="0.25">
      <c r="B161" s="90" t="s">
        <v>788</v>
      </c>
      <c r="C161" s="252" t="s">
        <v>712</v>
      </c>
      <c r="D161" s="252">
        <v>87.11522321266844</v>
      </c>
      <c r="E161" s="252">
        <v>79.505818274146748</v>
      </c>
      <c r="F161" s="252">
        <v>98.07485410207444</v>
      </c>
      <c r="G161" s="252">
        <v>83.744263530712331</v>
      </c>
      <c r="H161" s="252">
        <v>0.93903710538533058</v>
      </c>
      <c r="I161" s="253">
        <v>98.07485410207444</v>
      </c>
      <c r="J161" s="253">
        <v>0</v>
      </c>
      <c r="K161" s="253">
        <v>98.07485410207444</v>
      </c>
      <c r="L161" s="545">
        <v>593.7657230841055</v>
      </c>
      <c r="M161" s="253">
        <v>536.31044784586493</v>
      </c>
      <c r="N161" s="253">
        <v>600.25678576975065</v>
      </c>
      <c r="O161" s="253">
        <v>605.19767063115012</v>
      </c>
      <c r="P161" s="253">
        <v>600.25678576975065</v>
      </c>
      <c r="Q161" s="253">
        <v>0</v>
      </c>
      <c r="R161" s="253">
        <v>0</v>
      </c>
      <c r="S161" s="253">
        <v>0</v>
      </c>
      <c r="T161" s="253">
        <v>0</v>
      </c>
      <c r="U161" s="253">
        <v>0</v>
      </c>
      <c r="V161" s="253">
        <v>0</v>
      </c>
      <c r="W161" s="253">
        <v>146716.49074011768</v>
      </c>
      <c r="X161" s="253">
        <v>148245.88742115395</v>
      </c>
      <c r="Y161" s="253">
        <v>174825.33538483491</v>
      </c>
      <c r="Z161" s="253">
        <v>158425.6053337453</v>
      </c>
      <c r="AA161" s="253">
        <v>163388.16391106066</v>
      </c>
      <c r="AB161" s="253"/>
      <c r="AC161" s="253"/>
      <c r="AD161" s="253"/>
      <c r="AE161" s="253"/>
      <c r="AF161" s="253"/>
      <c r="AG161" s="253"/>
      <c r="AH161" s="253"/>
      <c r="AI161" s="253"/>
      <c r="AJ161" s="253"/>
      <c r="AS161" s="90" t="s">
        <v>800</v>
      </c>
      <c r="AT161" s="90" t="s">
        <v>155</v>
      </c>
      <c r="AU161" s="90" t="s">
        <v>737</v>
      </c>
      <c r="AV161" s="90">
        <v>2021</v>
      </c>
      <c r="AW161" s="90">
        <v>1</v>
      </c>
      <c r="AX161" s="90">
        <v>0</v>
      </c>
      <c r="AY161" s="90">
        <v>0</v>
      </c>
      <c r="AZ161" s="90">
        <v>0</v>
      </c>
      <c r="BA161" s="90">
        <v>0</v>
      </c>
      <c r="BB161" s="90">
        <v>1.5246157332117882</v>
      </c>
      <c r="BC161" s="90">
        <v>202.04492366036214</v>
      </c>
      <c r="BD161" s="90">
        <v>0</v>
      </c>
      <c r="BE161" s="90">
        <v>202.04492366036214</v>
      </c>
      <c r="BF161" s="90">
        <v>0</v>
      </c>
      <c r="BG161" s="90">
        <v>0</v>
      </c>
      <c r="BH161" s="90">
        <v>0</v>
      </c>
      <c r="BI161" s="90">
        <v>0</v>
      </c>
      <c r="BJ161" s="90">
        <v>0</v>
      </c>
      <c r="BK161" s="90">
        <v>0</v>
      </c>
      <c r="BL161" s="90">
        <v>0</v>
      </c>
      <c r="BM161" s="90">
        <v>0</v>
      </c>
      <c r="BN161" s="90">
        <v>0</v>
      </c>
      <c r="BO161" s="90">
        <v>202.04492366036214</v>
      </c>
      <c r="BP161" s="90">
        <v>0</v>
      </c>
      <c r="BQ161" s="90">
        <v>0</v>
      </c>
      <c r="BR161" s="90">
        <v>0</v>
      </c>
      <c r="BS161" s="90">
        <v>0</v>
      </c>
      <c r="BT161" s="90">
        <v>0</v>
      </c>
      <c r="BU161" s="90">
        <v>0</v>
      </c>
      <c r="BV161" s="90">
        <v>0</v>
      </c>
      <c r="BW161" s="90">
        <v>0</v>
      </c>
      <c r="BX161" s="90">
        <v>0</v>
      </c>
      <c r="BY161" s="90">
        <v>0</v>
      </c>
      <c r="GV161" s="254"/>
      <c r="GW161" s="254"/>
    </row>
    <row r="162" spans="2:205" x14ac:dyDescent="0.25">
      <c r="B162" s="90" t="s">
        <v>788</v>
      </c>
      <c r="C162" s="252" t="s">
        <v>713</v>
      </c>
      <c r="D162" s="252">
        <v>78.349550870927004</v>
      </c>
      <c r="E162" s="252">
        <v>71.505816362289593</v>
      </c>
      <c r="F162" s="252">
        <v>89.532359198809786</v>
      </c>
      <c r="G162" s="252">
        <v>76.4498839648206</v>
      </c>
      <c r="H162" s="252">
        <v>0.90644205005584089</v>
      </c>
      <c r="I162" s="253">
        <v>89.532359198809786</v>
      </c>
      <c r="J162" s="253">
        <v>0</v>
      </c>
      <c r="K162" s="253">
        <v>89.532359198809786</v>
      </c>
      <c r="L162" s="545">
        <v>560.75358985439607</v>
      </c>
      <c r="M162" s="253">
        <v>506.4927078375469</v>
      </c>
      <c r="N162" s="253">
        <v>567.67810637720584</v>
      </c>
      <c r="O162" s="253">
        <v>572.35004307281463</v>
      </c>
      <c r="P162" s="253">
        <v>567.67810637720584</v>
      </c>
      <c r="Q162" s="253">
        <v>0</v>
      </c>
      <c r="R162" s="253">
        <v>0</v>
      </c>
      <c r="S162" s="253">
        <v>0</v>
      </c>
      <c r="T162" s="253">
        <v>0</v>
      </c>
      <c r="U162" s="253">
        <v>0</v>
      </c>
      <c r="V162" s="253">
        <v>0</v>
      </c>
      <c r="W162" s="253">
        <v>139721.88905874157</v>
      </c>
      <c r="X162" s="253">
        <v>141178.37286854771</v>
      </c>
      <c r="Y162" s="253">
        <v>168756.94740827361</v>
      </c>
      <c r="Z162" s="253">
        <v>152926.47080344122</v>
      </c>
      <c r="AA162" s="253">
        <v>157716.77327876037</v>
      </c>
      <c r="AB162" s="253"/>
      <c r="AC162" s="253"/>
      <c r="AD162" s="253"/>
      <c r="AE162" s="253"/>
      <c r="AF162" s="253"/>
      <c r="AG162" s="253"/>
      <c r="AH162" s="253"/>
      <c r="AI162" s="253"/>
      <c r="AJ162" s="253"/>
      <c r="AS162" s="90" t="s">
        <v>800</v>
      </c>
      <c r="AT162" s="90" t="s">
        <v>155</v>
      </c>
      <c r="AU162" s="90" t="s">
        <v>737</v>
      </c>
      <c r="AV162" s="90">
        <v>2022</v>
      </c>
      <c r="AW162" s="90">
        <v>0.93457943925233644</v>
      </c>
      <c r="AX162" s="90">
        <v>0</v>
      </c>
      <c r="AY162" s="90">
        <v>0</v>
      </c>
      <c r="AZ162" s="90">
        <v>0</v>
      </c>
      <c r="BA162" s="90">
        <v>0</v>
      </c>
      <c r="BB162" s="90">
        <v>0</v>
      </c>
      <c r="BC162" s="90">
        <v>0</v>
      </c>
      <c r="BD162" s="90">
        <v>0</v>
      </c>
      <c r="BE162" s="90">
        <v>0</v>
      </c>
      <c r="BF162" s="90">
        <v>1.5801331199244253</v>
      </c>
      <c r="BG162" s="90">
        <v>205.93536315179625</v>
      </c>
      <c r="BH162" s="90">
        <v>0</v>
      </c>
      <c r="BI162" s="90">
        <v>205.93536315179625</v>
      </c>
      <c r="BJ162" s="90">
        <v>0</v>
      </c>
      <c r="BK162" s="90">
        <v>0</v>
      </c>
      <c r="BL162" s="90">
        <v>0</v>
      </c>
      <c r="BM162" s="90">
        <v>0</v>
      </c>
      <c r="BN162" s="90">
        <v>0</v>
      </c>
      <c r="BO162" s="90">
        <v>0</v>
      </c>
      <c r="BP162" s="90">
        <v>192.46295621663202</v>
      </c>
      <c r="BQ162" s="90">
        <v>0</v>
      </c>
      <c r="BR162" s="90">
        <v>1.5801331199244253</v>
      </c>
      <c r="BS162" s="90">
        <v>1.4767599251630144</v>
      </c>
      <c r="BT162" s="90">
        <v>205.93536315179625</v>
      </c>
      <c r="BU162" s="90">
        <v>192.46295621663202</v>
      </c>
      <c r="BV162" s="90">
        <v>0</v>
      </c>
      <c r="BW162" s="90">
        <v>0</v>
      </c>
      <c r="BX162" s="90">
        <v>205.93536315179625</v>
      </c>
      <c r="BY162" s="90">
        <v>192.46295621663202</v>
      </c>
      <c r="GV162" s="254"/>
      <c r="GW162" s="254"/>
    </row>
    <row r="163" spans="2:205" x14ac:dyDescent="0.25">
      <c r="B163" s="90" t="s">
        <v>788</v>
      </c>
      <c r="C163" s="252" t="s">
        <v>714</v>
      </c>
      <c r="D163" s="252">
        <v>32.227155196579297</v>
      </c>
      <c r="E163" s="252">
        <v>29.412153812622627</v>
      </c>
      <c r="F163" s="252">
        <v>38.810224452068269</v>
      </c>
      <c r="G163" s="252">
        <v>33.139105777454979</v>
      </c>
      <c r="H163" s="252">
        <v>0.97768155412798341</v>
      </c>
      <c r="I163" s="253">
        <v>38.810224452068269</v>
      </c>
      <c r="J163" s="253">
        <v>0</v>
      </c>
      <c r="K163" s="253">
        <v>38.810224452068269</v>
      </c>
      <c r="L163" s="545">
        <v>226.71719235898658</v>
      </c>
      <c r="M163" s="253">
        <v>204.77908077422342</v>
      </c>
      <c r="N163" s="253">
        <v>228.14496783200141</v>
      </c>
      <c r="O163" s="253">
        <v>230.0214291448292</v>
      </c>
      <c r="P163" s="253">
        <v>228.14496783200141</v>
      </c>
      <c r="Q163" s="253">
        <v>0</v>
      </c>
      <c r="R163" s="253">
        <v>0</v>
      </c>
      <c r="S163" s="253">
        <v>0</v>
      </c>
      <c r="T163" s="253">
        <v>0</v>
      </c>
      <c r="U163" s="253">
        <v>0</v>
      </c>
      <c r="V163" s="253">
        <v>0</v>
      </c>
      <c r="W163" s="253">
        <v>142146.94025299349</v>
      </c>
      <c r="X163" s="253">
        <v>143628.70319283553</v>
      </c>
      <c r="Y163" s="253">
        <v>182019.96983905489</v>
      </c>
      <c r="Z163" s="253">
        <v>164945.33724820614</v>
      </c>
      <c r="AA163" s="253">
        <v>170112.12134491111</v>
      </c>
      <c r="AB163" s="253"/>
      <c r="AC163" s="253"/>
      <c r="AD163" s="253"/>
      <c r="AE163" s="253"/>
      <c r="AF163" s="253"/>
      <c r="AG163" s="253"/>
      <c r="AH163" s="253"/>
      <c r="AI163" s="253"/>
      <c r="AJ163" s="253"/>
      <c r="AS163" s="90" t="s">
        <v>800</v>
      </c>
      <c r="AT163" s="90" t="s">
        <v>155</v>
      </c>
      <c r="AU163" s="90" t="s">
        <v>737</v>
      </c>
      <c r="AV163" s="90">
        <v>2023</v>
      </c>
      <c r="AW163" s="90">
        <v>0.87343872827321156</v>
      </c>
      <c r="AX163" s="90">
        <v>0</v>
      </c>
      <c r="AY163" s="90">
        <v>0</v>
      </c>
      <c r="AZ163" s="90">
        <v>0</v>
      </c>
      <c r="BA163" s="90">
        <v>0</v>
      </c>
      <c r="BB163" s="90">
        <v>0</v>
      </c>
      <c r="BC163" s="90">
        <v>0</v>
      </c>
      <c r="BD163" s="90">
        <v>0</v>
      </c>
      <c r="BE163" s="90">
        <v>0</v>
      </c>
      <c r="BF163" s="90">
        <v>0</v>
      </c>
      <c r="BG163" s="90">
        <v>0</v>
      </c>
      <c r="BH163" s="90">
        <v>0</v>
      </c>
      <c r="BI163" s="90">
        <v>0</v>
      </c>
      <c r="BJ163" s="90">
        <v>0.83038840598410235</v>
      </c>
      <c r="BK163" s="90">
        <v>112.1882882773896</v>
      </c>
      <c r="BL163" s="90">
        <v>0</v>
      </c>
      <c r="BM163" s="90">
        <v>112.1882882773896</v>
      </c>
      <c r="BN163" s="90">
        <v>0</v>
      </c>
      <c r="BO163" s="90">
        <v>0</v>
      </c>
      <c r="BP163" s="90">
        <v>0</v>
      </c>
      <c r="BQ163" s="90">
        <v>97.989595840151622</v>
      </c>
      <c r="BR163" s="90">
        <v>0</v>
      </c>
      <c r="BS163" s="90">
        <v>0</v>
      </c>
      <c r="BT163" s="90">
        <v>0</v>
      </c>
      <c r="BU163" s="90">
        <v>0</v>
      </c>
      <c r="BV163" s="90">
        <v>0</v>
      </c>
      <c r="BW163" s="90">
        <v>0</v>
      </c>
      <c r="BX163" s="90">
        <v>0</v>
      </c>
      <c r="BY163" s="90">
        <v>0</v>
      </c>
      <c r="GV163" s="254"/>
      <c r="GW163" s="254"/>
    </row>
    <row r="164" spans="2:205" x14ac:dyDescent="0.25">
      <c r="B164" s="90" t="s">
        <v>788</v>
      </c>
      <c r="C164" s="252" t="s">
        <v>715</v>
      </c>
      <c r="D164" s="252">
        <v>24.749577035384579</v>
      </c>
      <c r="E164" s="252">
        <v>22.587732678289573</v>
      </c>
      <c r="F164" s="252">
        <v>27.111649662385368</v>
      </c>
      <c r="G164" s="252">
        <v>23.150011056955424</v>
      </c>
      <c r="H164" s="252">
        <v>0.66125924804891456</v>
      </c>
      <c r="I164" s="253">
        <v>27.111649662385368</v>
      </c>
      <c r="J164" s="253">
        <v>0</v>
      </c>
      <c r="K164" s="253">
        <v>27.111649662385368</v>
      </c>
      <c r="L164" s="545">
        <v>232.77202338346515</v>
      </c>
      <c r="M164" s="253">
        <v>210.24802081593259</v>
      </c>
      <c r="N164" s="253">
        <v>235.63855238897958</v>
      </c>
      <c r="O164" s="253">
        <v>237.57699096620038</v>
      </c>
      <c r="P164" s="253">
        <v>235.63855238897958</v>
      </c>
      <c r="Q164" s="253">
        <v>0</v>
      </c>
      <c r="R164" s="253">
        <v>0</v>
      </c>
      <c r="S164" s="253">
        <v>0</v>
      </c>
      <c r="T164" s="253">
        <v>0</v>
      </c>
      <c r="U164" s="253">
        <v>0</v>
      </c>
      <c r="V164" s="253">
        <v>0</v>
      </c>
      <c r="W164" s="253">
        <v>106325.39372917893</v>
      </c>
      <c r="X164" s="253">
        <v>107433.74701284168</v>
      </c>
      <c r="Y164" s="253">
        <v>123110.01253676464</v>
      </c>
      <c r="Z164" s="253">
        <v>111561.50918200242</v>
      </c>
      <c r="AA164" s="253">
        <v>115056.0864829576</v>
      </c>
      <c r="AB164" s="253"/>
      <c r="AC164" s="253"/>
      <c r="AD164" s="253"/>
      <c r="AE164" s="253"/>
      <c r="AF164" s="253"/>
      <c r="AG164" s="253"/>
      <c r="AH164" s="253"/>
      <c r="AI164" s="253"/>
      <c r="AJ164" s="253"/>
      <c r="AS164" s="90" t="s">
        <v>800</v>
      </c>
      <c r="AT164" s="90" t="s">
        <v>155</v>
      </c>
      <c r="AU164" s="90" t="s">
        <v>738</v>
      </c>
      <c r="AV164" s="90">
        <v>2020</v>
      </c>
      <c r="AW164" s="90">
        <v>1</v>
      </c>
      <c r="AX164" s="90">
        <v>0.65756274852668906</v>
      </c>
      <c r="AY164" s="90">
        <v>89.055320347077057</v>
      </c>
      <c r="AZ164" s="90">
        <v>0</v>
      </c>
      <c r="BA164" s="90">
        <v>89.055320347077057</v>
      </c>
      <c r="BB164" s="90">
        <v>0</v>
      </c>
      <c r="BC164" s="90">
        <v>0</v>
      </c>
      <c r="BD164" s="90">
        <v>0</v>
      </c>
      <c r="BE164" s="90">
        <v>0</v>
      </c>
      <c r="BF164" s="90">
        <v>0</v>
      </c>
      <c r="BG164" s="90">
        <v>0</v>
      </c>
      <c r="BH164" s="90">
        <v>0</v>
      </c>
      <c r="BI164" s="90">
        <v>0</v>
      </c>
      <c r="BJ164" s="90">
        <v>0</v>
      </c>
      <c r="BK164" s="90">
        <v>0</v>
      </c>
      <c r="BL164" s="90">
        <v>0</v>
      </c>
      <c r="BM164" s="90">
        <v>0</v>
      </c>
      <c r="BN164" s="90">
        <v>89.055320347077057</v>
      </c>
      <c r="BO164" s="90">
        <v>0</v>
      </c>
      <c r="BP164" s="90">
        <v>0</v>
      </c>
      <c r="BQ164" s="90">
        <v>0</v>
      </c>
      <c r="BR164" s="90">
        <v>0</v>
      </c>
      <c r="BS164" s="90">
        <v>0</v>
      </c>
      <c r="BT164" s="90">
        <v>0</v>
      </c>
      <c r="BU164" s="90">
        <v>0</v>
      </c>
      <c r="BV164" s="90">
        <v>0</v>
      </c>
      <c r="BW164" s="90">
        <v>0</v>
      </c>
      <c r="BX164" s="90">
        <v>0</v>
      </c>
      <c r="BY164" s="90">
        <v>0</v>
      </c>
      <c r="GV164" s="254"/>
      <c r="GW164" s="254"/>
    </row>
    <row r="165" spans="2:205" x14ac:dyDescent="0.25">
      <c r="B165" s="90" t="s">
        <v>788</v>
      </c>
      <c r="C165" s="252" t="s">
        <v>716</v>
      </c>
      <c r="D165" s="252">
        <v>30.107284852532874</v>
      </c>
      <c r="E165" s="252">
        <v>27.47745147102318</v>
      </c>
      <c r="F165" s="252">
        <v>34.508944587976515</v>
      </c>
      <c r="G165" s="252">
        <v>29.466408478657502</v>
      </c>
      <c r="H165" s="252">
        <v>0.94997852398508964</v>
      </c>
      <c r="I165" s="253">
        <v>34.508944587976515</v>
      </c>
      <c r="J165" s="253">
        <v>0</v>
      </c>
      <c r="K165" s="253">
        <v>34.508944587976515</v>
      </c>
      <c r="L165" s="545">
        <v>205.10841471259863</v>
      </c>
      <c r="M165" s="253">
        <v>185.261259575753</v>
      </c>
      <c r="N165" s="253">
        <v>208.7757492012139</v>
      </c>
      <c r="O165" s="253">
        <v>210.49333606060537</v>
      </c>
      <c r="P165" s="253">
        <v>208.7757492012139</v>
      </c>
      <c r="Q165" s="253">
        <v>0</v>
      </c>
      <c r="R165" s="253">
        <v>0</v>
      </c>
      <c r="S165" s="253">
        <v>0</v>
      </c>
      <c r="T165" s="253">
        <v>0</v>
      </c>
      <c r="U165" s="253">
        <v>0</v>
      </c>
      <c r="V165" s="253">
        <v>0</v>
      </c>
      <c r="W165" s="253">
        <v>146787.17542973411</v>
      </c>
      <c r="X165" s="253">
        <v>148317.30893952871</v>
      </c>
      <c r="Y165" s="253">
        <v>176862.3551844985</v>
      </c>
      <c r="Z165" s="253">
        <v>160271.53970091318</v>
      </c>
      <c r="AA165" s="253">
        <v>165291.92073317617</v>
      </c>
      <c r="AB165" s="253"/>
      <c r="AC165" s="253"/>
      <c r="AD165" s="253"/>
      <c r="AE165" s="253"/>
      <c r="AF165" s="253"/>
      <c r="AG165" s="253"/>
      <c r="AH165" s="253"/>
      <c r="AI165" s="253"/>
      <c r="AJ165" s="253"/>
      <c r="AS165" s="90" t="s">
        <v>800</v>
      </c>
      <c r="AT165" s="90" t="s">
        <v>155</v>
      </c>
      <c r="AU165" s="90" t="s">
        <v>738</v>
      </c>
      <c r="AV165" s="90">
        <v>2021</v>
      </c>
      <c r="AW165" s="90">
        <v>1</v>
      </c>
      <c r="AX165" s="90">
        <v>0</v>
      </c>
      <c r="AY165" s="90">
        <v>0</v>
      </c>
      <c r="AZ165" s="90">
        <v>0</v>
      </c>
      <c r="BA165" s="90">
        <v>0</v>
      </c>
      <c r="BB165" s="90">
        <v>0.65756274852668906</v>
      </c>
      <c r="BC165" s="90">
        <v>89.055320347077057</v>
      </c>
      <c r="BD165" s="90">
        <v>0</v>
      </c>
      <c r="BE165" s="90">
        <v>89.055320347077057</v>
      </c>
      <c r="BF165" s="90">
        <v>0</v>
      </c>
      <c r="BG165" s="90">
        <v>0</v>
      </c>
      <c r="BH165" s="90">
        <v>0</v>
      </c>
      <c r="BI165" s="90">
        <v>0</v>
      </c>
      <c r="BJ165" s="90">
        <v>0</v>
      </c>
      <c r="BK165" s="90">
        <v>0</v>
      </c>
      <c r="BL165" s="90">
        <v>0</v>
      </c>
      <c r="BM165" s="90">
        <v>0</v>
      </c>
      <c r="BN165" s="90">
        <v>0</v>
      </c>
      <c r="BO165" s="90">
        <v>89.055320347077057</v>
      </c>
      <c r="BP165" s="90">
        <v>0</v>
      </c>
      <c r="BQ165" s="90">
        <v>0</v>
      </c>
      <c r="BR165" s="90">
        <v>0</v>
      </c>
      <c r="BS165" s="90">
        <v>0</v>
      </c>
      <c r="BT165" s="90">
        <v>0</v>
      </c>
      <c r="BU165" s="90">
        <v>0</v>
      </c>
      <c r="BV165" s="90">
        <v>0</v>
      </c>
      <c r="BW165" s="90">
        <v>0</v>
      </c>
      <c r="BX165" s="90">
        <v>0</v>
      </c>
      <c r="BY165" s="90">
        <v>0</v>
      </c>
      <c r="GV165" s="254"/>
      <c r="GW165" s="254"/>
    </row>
    <row r="166" spans="2:205" x14ac:dyDescent="0.25">
      <c r="B166" s="90" t="s">
        <v>788</v>
      </c>
      <c r="C166" s="252" t="s">
        <v>717</v>
      </c>
      <c r="D166" s="252">
        <v>22.562091337326436</v>
      </c>
      <c r="E166" s="252">
        <v>20.591321098621901</v>
      </c>
      <c r="F166" s="252">
        <v>26.397255623978868</v>
      </c>
      <c r="G166" s="252">
        <v>22.540048683371118</v>
      </c>
      <c r="H166" s="252">
        <v>0.88149790690600371</v>
      </c>
      <c r="I166" s="253">
        <v>26.397255623978868</v>
      </c>
      <c r="J166" s="253">
        <v>0</v>
      </c>
      <c r="K166" s="253">
        <v>26.397255623978868</v>
      </c>
      <c r="L166" s="545">
        <v>170.79737176712487</v>
      </c>
      <c r="M166" s="253">
        <v>154.27029783318841</v>
      </c>
      <c r="N166" s="253">
        <v>172.10744353277926</v>
      </c>
      <c r="O166" s="253">
        <v>173.52357952003956</v>
      </c>
      <c r="P166" s="253">
        <v>172.10744353277926</v>
      </c>
      <c r="Q166" s="253">
        <v>0</v>
      </c>
      <c r="R166" s="253">
        <v>0</v>
      </c>
      <c r="S166" s="253">
        <v>0</v>
      </c>
      <c r="T166" s="253">
        <v>0</v>
      </c>
      <c r="U166" s="253">
        <v>0</v>
      </c>
      <c r="V166" s="253">
        <v>0</v>
      </c>
      <c r="W166" s="253">
        <v>132098.58620124968</v>
      </c>
      <c r="X166" s="253">
        <v>133475.6034560015</v>
      </c>
      <c r="Y166" s="253">
        <v>164112.96884017621</v>
      </c>
      <c r="Z166" s="253">
        <v>148718.12700596894</v>
      </c>
      <c r="AA166" s="253">
        <v>153376.60639268806</v>
      </c>
      <c r="AB166" s="253"/>
      <c r="AC166" s="253"/>
      <c r="AD166" s="253"/>
      <c r="AE166" s="253"/>
      <c r="AF166" s="253"/>
      <c r="AG166" s="253"/>
      <c r="AH166" s="253"/>
      <c r="AI166" s="253"/>
      <c r="AJ166" s="253"/>
      <c r="AS166" s="90" t="s">
        <v>800</v>
      </c>
      <c r="AT166" s="90" t="s">
        <v>155</v>
      </c>
      <c r="AU166" s="90" t="s">
        <v>738</v>
      </c>
      <c r="AV166" s="90">
        <v>2022</v>
      </c>
      <c r="AW166" s="90">
        <v>0.93457943925233644</v>
      </c>
      <c r="AX166" s="90">
        <v>0</v>
      </c>
      <c r="AY166" s="90">
        <v>0</v>
      </c>
      <c r="AZ166" s="90">
        <v>0</v>
      </c>
      <c r="BA166" s="90">
        <v>0</v>
      </c>
      <c r="BB166" s="90">
        <v>0</v>
      </c>
      <c r="BC166" s="90">
        <v>0</v>
      </c>
      <c r="BD166" s="90">
        <v>0</v>
      </c>
      <c r="BE166" s="90">
        <v>0</v>
      </c>
      <c r="BF166" s="90">
        <v>0.57203543462926698</v>
      </c>
      <c r="BG166" s="90">
        <v>81.08150306091737</v>
      </c>
      <c r="BH166" s="90">
        <v>0</v>
      </c>
      <c r="BI166" s="90">
        <v>81.08150306091737</v>
      </c>
      <c r="BJ166" s="90">
        <v>0</v>
      </c>
      <c r="BK166" s="90">
        <v>0</v>
      </c>
      <c r="BL166" s="90">
        <v>0</v>
      </c>
      <c r="BM166" s="90">
        <v>0</v>
      </c>
      <c r="BN166" s="90">
        <v>0</v>
      </c>
      <c r="BO166" s="90">
        <v>0</v>
      </c>
      <c r="BP166" s="90">
        <v>75.777105664408751</v>
      </c>
      <c r="BQ166" s="90">
        <v>0</v>
      </c>
      <c r="BR166" s="90">
        <v>0.57203543462926698</v>
      </c>
      <c r="BS166" s="90">
        <v>0.53461255572828692</v>
      </c>
      <c r="BT166" s="90">
        <v>81.08150306091737</v>
      </c>
      <c r="BU166" s="90">
        <v>75.777105664408751</v>
      </c>
      <c r="BV166" s="90">
        <v>0</v>
      </c>
      <c r="BW166" s="90">
        <v>0</v>
      </c>
      <c r="BX166" s="90">
        <v>81.08150306091737</v>
      </c>
      <c r="BY166" s="90">
        <v>75.777105664408751</v>
      </c>
      <c r="GV166" s="254"/>
      <c r="GW166" s="254"/>
    </row>
    <row r="167" spans="2:205" x14ac:dyDescent="0.25">
      <c r="B167" s="90" t="s">
        <v>788</v>
      </c>
      <c r="C167" s="252" t="s">
        <v>718</v>
      </c>
      <c r="D167" s="252">
        <v>22.484538493808397</v>
      </c>
      <c r="E167" s="252">
        <v>20.520542398229473</v>
      </c>
      <c r="F167" s="252">
        <v>25.83375801940009</v>
      </c>
      <c r="G167" s="252">
        <v>22.058936586822288</v>
      </c>
      <c r="H167" s="252">
        <v>0.59619699718229602</v>
      </c>
      <c r="I167" s="253">
        <v>25.83375801940009</v>
      </c>
      <c r="J167" s="253">
        <v>0</v>
      </c>
      <c r="K167" s="253">
        <v>25.83375801940009</v>
      </c>
      <c r="L167" s="545">
        <v>238.23109048266178</v>
      </c>
      <c r="M167" s="253">
        <v>215.17884556206917</v>
      </c>
      <c r="N167" s="253">
        <v>249.03475676484948</v>
      </c>
      <c r="O167" s="253">
        <v>251.08439472767964</v>
      </c>
      <c r="P167" s="253">
        <v>249.03475676484948</v>
      </c>
      <c r="Q167" s="253">
        <v>0</v>
      </c>
      <c r="R167" s="253">
        <v>0</v>
      </c>
      <c r="S167" s="253">
        <v>0</v>
      </c>
      <c r="T167" s="253">
        <v>0</v>
      </c>
      <c r="U167" s="253">
        <v>0</v>
      </c>
      <c r="V167" s="253">
        <v>0</v>
      </c>
      <c r="W167" s="253">
        <v>94381.209640833171</v>
      </c>
      <c r="X167" s="253">
        <v>95365.054797220961</v>
      </c>
      <c r="Y167" s="253">
        <v>110997.04089441261</v>
      </c>
      <c r="Z167" s="253">
        <v>100584.81143618716</v>
      </c>
      <c r="AA167" s="253">
        <v>103735.55223776879</v>
      </c>
      <c r="AB167" s="253"/>
      <c r="AC167" s="253"/>
      <c r="AD167" s="253"/>
      <c r="AE167" s="253"/>
      <c r="AF167" s="253"/>
      <c r="AG167" s="253"/>
      <c r="AH167" s="253"/>
      <c r="AI167" s="253"/>
      <c r="AJ167" s="253"/>
      <c r="AS167" s="90" t="s">
        <v>800</v>
      </c>
      <c r="AT167" s="90" t="s">
        <v>155</v>
      </c>
      <c r="AU167" s="90" t="s">
        <v>738</v>
      </c>
      <c r="AV167" s="90">
        <v>2023</v>
      </c>
      <c r="AW167" s="90">
        <v>0.87343872827321156</v>
      </c>
      <c r="AX167" s="90">
        <v>0</v>
      </c>
      <c r="AY167" s="90">
        <v>0</v>
      </c>
      <c r="AZ167" s="90">
        <v>0</v>
      </c>
      <c r="BA167" s="90">
        <v>0</v>
      </c>
      <c r="BB167" s="90">
        <v>0</v>
      </c>
      <c r="BC167" s="90">
        <v>0</v>
      </c>
      <c r="BD167" s="90">
        <v>0</v>
      </c>
      <c r="BE167" s="90">
        <v>0</v>
      </c>
      <c r="BF167" s="90">
        <v>0</v>
      </c>
      <c r="BG167" s="90">
        <v>0</v>
      </c>
      <c r="BH167" s="90">
        <v>0</v>
      </c>
      <c r="BI167" s="90">
        <v>0</v>
      </c>
      <c r="BJ167" s="90">
        <v>0.30061492081815167</v>
      </c>
      <c r="BK167" s="90">
        <v>44.171195252998373</v>
      </c>
      <c r="BL167" s="90">
        <v>0</v>
      </c>
      <c r="BM167" s="90">
        <v>44.171195252998373</v>
      </c>
      <c r="BN167" s="90">
        <v>0</v>
      </c>
      <c r="BO167" s="90">
        <v>0</v>
      </c>
      <c r="BP167" s="90">
        <v>0</v>
      </c>
      <c r="BQ167" s="90">
        <v>38.580832608086617</v>
      </c>
      <c r="BR167" s="90">
        <v>0</v>
      </c>
      <c r="BS167" s="90">
        <v>0</v>
      </c>
      <c r="BT167" s="90">
        <v>0</v>
      </c>
      <c r="BU167" s="90">
        <v>0</v>
      </c>
      <c r="BV167" s="90">
        <v>0</v>
      </c>
      <c r="BW167" s="90">
        <v>0</v>
      </c>
      <c r="BX167" s="90">
        <v>0</v>
      </c>
      <c r="BY167" s="90">
        <v>0</v>
      </c>
      <c r="GV167" s="254"/>
      <c r="GW167" s="254"/>
    </row>
    <row r="168" spans="2:205" x14ac:dyDescent="0.25">
      <c r="B168" s="90" t="s">
        <v>788</v>
      </c>
      <c r="C168" s="252" t="s">
        <v>719</v>
      </c>
      <c r="D168" s="252">
        <v>3.5398879976845961</v>
      </c>
      <c r="E168" s="252">
        <v>3.2306832431305414</v>
      </c>
      <c r="F168" s="252">
        <v>4.3656292236046301</v>
      </c>
      <c r="G168" s="252">
        <v>3.7276490714731807</v>
      </c>
      <c r="H168" s="252">
        <v>0.95303200449825609</v>
      </c>
      <c r="I168" s="253">
        <v>4.3656292236046301</v>
      </c>
      <c r="J168" s="253">
        <v>0</v>
      </c>
      <c r="K168" s="253">
        <v>4.3656292236046301</v>
      </c>
      <c r="L168" s="545">
        <v>25.579485638463144</v>
      </c>
      <c r="M168" s="253">
        <v>23.104306741007079</v>
      </c>
      <c r="N168" s="253">
        <v>26.327009113030606</v>
      </c>
      <c r="O168" s="253">
        <v>26.543150441827084</v>
      </c>
      <c r="P168" s="253">
        <v>26.327009113030606</v>
      </c>
      <c r="Q168" s="253">
        <v>0</v>
      </c>
      <c r="R168" s="253">
        <v>0</v>
      </c>
      <c r="S168" s="253">
        <v>0</v>
      </c>
      <c r="T168" s="253">
        <v>0</v>
      </c>
      <c r="U168" s="253">
        <v>0</v>
      </c>
      <c r="V168" s="253">
        <v>0</v>
      </c>
      <c r="W168" s="253">
        <v>138387.77087690018</v>
      </c>
      <c r="X168" s="253">
        <v>139830.34762071035</v>
      </c>
      <c r="Y168" s="253">
        <v>177430.83725165433</v>
      </c>
      <c r="Z168" s="253">
        <v>160786.69452908673</v>
      </c>
      <c r="AA168" s="253">
        <v>165823.21238472368</v>
      </c>
      <c r="AB168" s="253"/>
      <c r="AC168" s="253"/>
      <c r="AD168" s="253"/>
      <c r="AE168" s="253"/>
      <c r="AF168" s="253"/>
      <c r="AG168" s="253"/>
      <c r="AH168" s="253"/>
      <c r="AI168" s="253"/>
      <c r="AJ168" s="253"/>
      <c r="AS168" s="90" t="s">
        <v>800</v>
      </c>
      <c r="AT168" s="90" t="s">
        <v>155</v>
      </c>
      <c r="AU168" s="90" t="s">
        <v>739</v>
      </c>
      <c r="AV168" s="90">
        <v>2020</v>
      </c>
      <c r="AW168" s="90">
        <v>1</v>
      </c>
      <c r="AX168" s="90">
        <v>0.56743855146255273</v>
      </c>
      <c r="AY168" s="90">
        <v>89.899684030667629</v>
      </c>
      <c r="AZ168" s="90">
        <v>0</v>
      </c>
      <c r="BA168" s="90">
        <v>89.899684030667629</v>
      </c>
      <c r="BB168" s="90">
        <v>0</v>
      </c>
      <c r="BC168" s="90">
        <v>0</v>
      </c>
      <c r="BD168" s="90">
        <v>0</v>
      </c>
      <c r="BE168" s="90">
        <v>0</v>
      </c>
      <c r="BF168" s="90">
        <v>0</v>
      </c>
      <c r="BG168" s="90">
        <v>0</v>
      </c>
      <c r="BH168" s="90">
        <v>0</v>
      </c>
      <c r="BI168" s="90">
        <v>0</v>
      </c>
      <c r="BJ168" s="90">
        <v>0</v>
      </c>
      <c r="BK168" s="90">
        <v>0</v>
      </c>
      <c r="BL168" s="90">
        <v>0</v>
      </c>
      <c r="BM168" s="90">
        <v>0</v>
      </c>
      <c r="BN168" s="90">
        <v>89.899684030667629</v>
      </c>
      <c r="BO168" s="90">
        <v>0</v>
      </c>
      <c r="BP168" s="90">
        <v>0</v>
      </c>
      <c r="BQ168" s="90">
        <v>0</v>
      </c>
      <c r="BR168" s="90">
        <v>0</v>
      </c>
      <c r="BS168" s="90">
        <v>0</v>
      </c>
      <c r="BT168" s="90">
        <v>0</v>
      </c>
      <c r="BU168" s="90">
        <v>0</v>
      </c>
      <c r="BV168" s="90">
        <v>0</v>
      </c>
      <c r="BW168" s="90">
        <v>0</v>
      </c>
      <c r="BX168" s="90">
        <v>0</v>
      </c>
      <c r="BY168" s="90">
        <v>0</v>
      </c>
      <c r="GV168" s="254"/>
      <c r="GW168" s="254"/>
    </row>
    <row r="169" spans="2:205" x14ac:dyDescent="0.25">
      <c r="B169" s="90" t="s">
        <v>788</v>
      </c>
      <c r="C169" s="252" t="s">
        <v>720</v>
      </c>
      <c r="D169" s="252">
        <v>4.7666009365408399</v>
      </c>
      <c r="E169" s="252">
        <v>4.3502443530545056</v>
      </c>
      <c r="F169" s="252">
        <v>5.031710002244056</v>
      </c>
      <c r="G169" s="252">
        <v>4.296409505167528</v>
      </c>
      <c r="H169" s="252">
        <v>0.97307260463360634</v>
      </c>
      <c r="I169" s="253">
        <v>5.031710002244056</v>
      </c>
      <c r="J169" s="253">
        <v>0</v>
      </c>
      <c r="K169" s="253">
        <v>5.031710002244056</v>
      </c>
      <c r="L169" s="545">
        <v>30.974899625754606</v>
      </c>
      <c r="M169" s="253">
        <v>27.977637718767571</v>
      </c>
      <c r="N169" s="253">
        <v>29.718885466197531</v>
      </c>
      <c r="O169" s="253">
        <v>29.963004292166353</v>
      </c>
      <c r="P169" s="253">
        <v>29.718885466197531</v>
      </c>
      <c r="Q169" s="253">
        <v>0</v>
      </c>
      <c r="R169" s="253">
        <v>0</v>
      </c>
      <c r="S169" s="253">
        <v>0</v>
      </c>
      <c r="T169" s="253">
        <v>0</v>
      </c>
      <c r="U169" s="253">
        <v>0</v>
      </c>
      <c r="V169" s="253">
        <v>0</v>
      </c>
      <c r="W169" s="253">
        <v>153885.92034621377</v>
      </c>
      <c r="X169" s="253">
        <v>155490.05233334389</v>
      </c>
      <c r="Y169" s="253">
        <v>181161.89816488439</v>
      </c>
      <c r="Z169" s="253">
        <v>164167.75816276661</v>
      </c>
      <c r="AA169" s="253">
        <v>169310.18520082653</v>
      </c>
      <c r="AB169" s="253"/>
      <c r="AC169" s="253"/>
      <c r="AD169" s="253"/>
      <c r="AE169" s="253"/>
      <c r="AF169" s="253"/>
      <c r="AG169" s="253"/>
      <c r="AH169" s="253"/>
      <c r="AI169" s="253"/>
      <c r="AJ169" s="253"/>
      <c r="AS169" s="90" t="s">
        <v>800</v>
      </c>
      <c r="AT169" s="90" t="s">
        <v>155</v>
      </c>
      <c r="AU169" s="90" t="s">
        <v>739</v>
      </c>
      <c r="AV169" s="90">
        <v>2021</v>
      </c>
      <c r="AW169" s="90">
        <v>1</v>
      </c>
      <c r="AX169" s="90">
        <v>0</v>
      </c>
      <c r="AY169" s="90">
        <v>0</v>
      </c>
      <c r="AZ169" s="90">
        <v>0</v>
      </c>
      <c r="BA169" s="90">
        <v>0</v>
      </c>
      <c r="BB169" s="90">
        <v>0.56743855146255273</v>
      </c>
      <c r="BC169" s="90">
        <v>89.899684030667629</v>
      </c>
      <c r="BD169" s="90">
        <v>0</v>
      </c>
      <c r="BE169" s="90">
        <v>89.899684030667629</v>
      </c>
      <c r="BF169" s="90">
        <v>0</v>
      </c>
      <c r="BG169" s="90">
        <v>0</v>
      </c>
      <c r="BH169" s="90">
        <v>0</v>
      </c>
      <c r="BI169" s="90">
        <v>0</v>
      </c>
      <c r="BJ169" s="90">
        <v>0</v>
      </c>
      <c r="BK169" s="90">
        <v>0</v>
      </c>
      <c r="BL169" s="90">
        <v>0</v>
      </c>
      <c r="BM169" s="90">
        <v>0</v>
      </c>
      <c r="BN169" s="90">
        <v>0</v>
      </c>
      <c r="BO169" s="90">
        <v>89.899684030667629</v>
      </c>
      <c r="BP169" s="90">
        <v>0</v>
      </c>
      <c r="BQ169" s="90">
        <v>0</v>
      </c>
      <c r="BR169" s="90">
        <v>0</v>
      </c>
      <c r="BS169" s="90">
        <v>0</v>
      </c>
      <c r="BT169" s="90">
        <v>0</v>
      </c>
      <c r="BU169" s="90">
        <v>0</v>
      </c>
      <c r="BV169" s="90">
        <v>0</v>
      </c>
      <c r="BW169" s="90">
        <v>0</v>
      </c>
      <c r="BX169" s="90">
        <v>0</v>
      </c>
      <c r="BY169" s="90">
        <v>0</v>
      </c>
      <c r="GV169" s="254"/>
      <c r="GW169" s="254"/>
    </row>
    <row r="170" spans="2:205" x14ac:dyDescent="0.25">
      <c r="B170" s="90" t="s">
        <v>788</v>
      </c>
      <c r="C170" s="252" t="s">
        <v>721</v>
      </c>
      <c r="D170" s="252">
        <v>2.3319004924007611</v>
      </c>
      <c r="E170" s="252">
        <v>2.1282119237599235</v>
      </c>
      <c r="F170" s="252">
        <v>3.4449059524106609</v>
      </c>
      <c r="G170" s="252">
        <v>2.9414996189159788</v>
      </c>
      <c r="H170" s="252">
        <v>0.59140311412065005</v>
      </c>
      <c r="I170" s="253">
        <v>3.4449059524106609</v>
      </c>
      <c r="J170" s="253">
        <v>0</v>
      </c>
      <c r="K170" s="253">
        <v>3.4449059524106609</v>
      </c>
      <c r="L170" s="545">
        <v>27.411428442656081</v>
      </c>
      <c r="M170" s="253">
        <v>24.758983034278984</v>
      </c>
      <c r="N170" s="253">
        <v>33.477723952971161</v>
      </c>
      <c r="O170" s="253">
        <v>33.752824636396177</v>
      </c>
      <c r="P170" s="253">
        <v>33.477723952971161</v>
      </c>
      <c r="Q170" s="253">
        <v>0</v>
      </c>
      <c r="R170" s="253">
        <v>0</v>
      </c>
      <c r="S170" s="253">
        <v>0</v>
      </c>
      <c r="T170" s="253">
        <v>0</v>
      </c>
      <c r="U170" s="253">
        <v>0</v>
      </c>
      <c r="V170" s="253">
        <v>0</v>
      </c>
      <c r="W170" s="253">
        <v>85070.374835774419</v>
      </c>
      <c r="X170" s="253">
        <v>85957.162328250692</v>
      </c>
      <c r="Y170" s="253">
        <v>110104.53919321086</v>
      </c>
      <c r="Z170" s="253">
        <v>99776.032079562268</v>
      </c>
      <c r="AA170" s="253">
        <v>102901.4384983279</v>
      </c>
      <c r="AB170" s="253"/>
      <c r="AC170" s="253"/>
      <c r="AD170" s="253"/>
      <c r="AE170" s="253"/>
      <c r="AF170" s="253"/>
      <c r="AG170" s="253"/>
      <c r="AH170" s="253"/>
      <c r="AI170" s="253"/>
      <c r="AJ170" s="253"/>
      <c r="AS170" s="90" t="s">
        <v>800</v>
      </c>
      <c r="AT170" s="90" t="s">
        <v>155</v>
      </c>
      <c r="AU170" s="90" t="s">
        <v>739</v>
      </c>
      <c r="AV170" s="90">
        <v>2022</v>
      </c>
      <c r="AW170" s="90">
        <v>0.93457943925233644</v>
      </c>
      <c r="AX170" s="90">
        <v>0</v>
      </c>
      <c r="AY170" s="90">
        <v>0</v>
      </c>
      <c r="AZ170" s="90">
        <v>0</v>
      </c>
      <c r="BA170" s="90">
        <v>0</v>
      </c>
      <c r="BB170" s="90">
        <v>0</v>
      </c>
      <c r="BC170" s="90">
        <v>0</v>
      </c>
      <c r="BD170" s="90">
        <v>0</v>
      </c>
      <c r="BE170" s="90">
        <v>0</v>
      </c>
      <c r="BF170" s="90">
        <v>0.59278858103052978</v>
      </c>
      <c r="BG170" s="90">
        <v>93.663592502262347</v>
      </c>
      <c r="BH170" s="90">
        <v>0</v>
      </c>
      <c r="BI170" s="90">
        <v>93.663592502262347</v>
      </c>
      <c r="BJ170" s="90">
        <v>0</v>
      </c>
      <c r="BK170" s="90">
        <v>0</v>
      </c>
      <c r="BL170" s="90">
        <v>0</v>
      </c>
      <c r="BM170" s="90">
        <v>0</v>
      </c>
      <c r="BN170" s="90">
        <v>0</v>
      </c>
      <c r="BO170" s="90">
        <v>0</v>
      </c>
      <c r="BP170" s="90">
        <v>87.536067759123682</v>
      </c>
      <c r="BQ170" s="90">
        <v>0</v>
      </c>
      <c r="BR170" s="90">
        <v>0.59278858103052978</v>
      </c>
      <c r="BS170" s="90">
        <v>0.5540080196547007</v>
      </c>
      <c r="BT170" s="90">
        <v>93.663592502262347</v>
      </c>
      <c r="BU170" s="90">
        <v>87.536067759123682</v>
      </c>
      <c r="BV170" s="90">
        <v>0</v>
      </c>
      <c r="BW170" s="90">
        <v>0</v>
      </c>
      <c r="BX170" s="90">
        <v>93.663592502262347</v>
      </c>
      <c r="BY170" s="90">
        <v>87.536067759123682</v>
      </c>
      <c r="GV170" s="254"/>
      <c r="GW170" s="254"/>
    </row>
    <row r="171" spans="2:205" x14ac:dyDescent="0.25">
      <c r="B171" s="90" t="s">
        <v>788</v>
      </c>
      <c r="C171" s="252" t="s">
        <v>722</v>
      </c>
      <c r="D171" s="252">
        <v>3.2138363944501851</v>
      </c>
      <c r="E171" s="252">
        <v>2.9331118364492399</v>
      </c>
      <c r="F171" s="252">
        <v>2.93161864236209</v>
      </c>
      <c r="G171" s="252">
        <v>2.503226817260404</v>
      </c>
      <c r="H171" s="252">
        <v>0.43972603522716208</v>
      </c>
      <c r="I171" s="253">
        <v>2.93161864236209</v>
      </c>
      <c r="J171" s="253">
        <v>0</v>
      </c>
      <c r="K171" s="253">
        <v>2.93161864236209</v>
      </c>
      <c r="L171" s="545">
        <v>43.356239805324435</v>
      </c>
      <c r="M171" s="253">
        <v>39.160907211231219</v>
      </c>
      <c r="N171" s="253">
        <v>38.316643277610808</v>
      </c>
      <c r="O171" s="253">
        <v>38.631623193736147</v>
      </c>
      <c r="P171" s="253">
        <v>38.316643277610808</v>
      </c>
      <c r="Q171" s="253">
        <v>0</v>
      </c>
      <c r="R171" s="253">
        <v>0</v>
      </c>
      <c r="S171" s="253">
        <v>0</v>
      </c>
      <c r="T171" s="253">
        <v>0</v>
      </c>
      <c r="U171" s="253">
        <v>0</v>
      </c>
      <c r="V171" s="253">
        <v>0</v>
      </c>
      <c r="W171" s="253">
        <v>74126.271302141482</v>
      </c>
      <c r="X171" s="253">
        <v>74898.975670513406</v>
      </c>
      <c r="Y171" s="253">
        <v>81866.042507965481</v>
      </c>
      <c r="Z171" s="253">
        <v>74186.486255284501</v>
      </c>
      <c r="AA171" s="253">
        <v>76510.320100902318</v>
      </c>
      <c r="AB171" s="253"/>
      <c r="AC171" s="253"/>
      <c r="AD171" s="253"/>
      <c r="AE171" s="253"/>
      <c r="AF171" s="253"/>
      <c r="AG171" s="253"/>
      <c r="AH171" s="253"/>
      <c r="AI171" s="253"/>
      <c r="AJ171" s="253"/>
      <c r="AS171" s="90" t="s">
        <v>800</v>
      </c>
      <c r="AT171" s="90" t="s">
        <v>155</v>
      </c>
      <c r="AU171" s="90" t="s">
        <v>739</v>
      </c>
      <c r="AV171" s="90">
        <v>2023</v>
      </c>
      <c r="AW171" s="90">
        <v>0.87343872827321156</v>
      </c>
      <c r="AX171" s="90">
        <v>0</v>
      </c>
      <c r="AY171" s="90">
        <v>0</v>
      </c>
      <c r="AZ171" s="90">
        <v>0</v>
      </c>
      <c r="BA171" s="90">
        <v>0</v>
      </c>
      <c r="BB171" s="90">
        <v>0</v>
      </c>
      <c r="BC171" s="90">
        <v>0</v>
      </c>
      <c r="BD171" s="90">
        <v>0</v>
      </c>
      <c r="BE171" s="90">
        <v>0</v>
      </c>
      <c r="BF171" s="90">
        <v>0</v>
      </c>
      <c r="BG171" s="90">
        <v>0</v>
      </c>
      <c r="BH171" s="90">
        <v>0</v>
      </c>
      <c r="BI171" s="90">
        <v>0</v>
      </c>
      <c r="BJ171" s="90">
        <v>0.31152107292774345</v>
      </c>
      <c r="BK171" s="90">
        <v>51.025508631952668</v>
      </c>
      <c r="BL171" s="90">
        <v>0</v>
      </c>
      <c r="BM171" s="90">
        <v>51.025508631952668</v>
      </c>
      <c r="BN171" s="90">
        <v>0</v>
      </c>
      <c r="BO171" s="90">
        <v>0</v>
      </c>
      <c r="BP171" s="90">
        <v>0</v>
      </c>
      <c r="BQ171" s="90">
        <v>44.567655368986514</v>
      </c>
      <c r="BR171" s="90">
        <v>0</v>
      </c>
      <c r="BS171" s="90">
        <v>0</v>
      </c>
      <c r="BT171" s="90">
        <v>0</v>
      </c>
      <c r="BU171" s="90">
        <v>0</v>
      </c>
      <c r="BV171" s="90">
        <v>0</v>
      </c>
      <c r="BW171" s="90">
        <v>0</v>
      </c>
      <c r="BX171" s="90">
        <v>0</v>
      </c>
      <c r="BY171" s="90">
        <v>0</v>
      </c>
      <c r="GV171" s="254"/>
      <c r="GW171" s="254"/>
    </row>
    <row r="172" spans="2:205" x14ac:dyDescent="0.25">
      <c r="B172" s="90" t="s">
        <v>788</v>
      </c>
      <c r="C172" s="252" t="s">
        <v>723</v>
      </c>
      <c r="D172" s="252">
        <v>2.1808420125891641</v>
      </c>
      <c r="E172" s="252">
        <v>1.9903482117500204</v>
      </c>
      <c r="F172" s="252">
        <v>2.4638260376798273</v>
      </c>
      <c r="G172" s="252">
        <v>2.1037821028870729</v>
      </c>
      <c r="H172" s="252">
        <v>0.51523700985195364</v>
      </c>
      <c r="I172" s="253">
        <v>2.4638260376798273</v>
      </c>
      <c r="J172" s="253">
        <v>0</v>
      </c>
      <c r="K172" s="253">
        <v>2.4638260376798273</v>
      </c>
      <c r="L172" s="545">
        <v>27.341567931396302</v>
      </c>
      <c r="M172" s="253">
        <v>24.695882520686069</v>
      </c>
      <c r="N172" s="253">
        <v>27.483064077469948</v>
      </c>
      <c r="O172" s="253">
        <v>27.708858740795485</v>
      </c>
      <c r="P172" s="253">
        <v>27.483064077469948</v>
      </c>
      <c r="Q172" s="253">
        <v>0</v>
      </c>
      <c r="R172" s="253">
        <v>0</v>
      </c>
      <c r="S172" s="253">
        <v>0</v>
      </c>
      <c r="T172" s="253">
        <v>0</v>
      </c>
      <c r="U172" s="253">
        <v>0</v>
      </c>
      <c r="V172" s="253">
        <v>0</v>
      </c>
      <c r="W172" s="253">
        <v>79762.87307520886</v>
      </c>
      <c r="X172" s="253">
        <v>80594.334301794661</v>
      </c>
      <c r="Y172" s="253">
        <v>95924.306434179394</v>
      </c>
      <c r="Z172" s="253">
        <v>86925.995477728648</v>
      </c>
      <c r="AA172" s="253">
        <v>89648.884517924671</v>
      </c>
      <c r="AB172" s="253"/>
      <c r="AC172" s="253"/>
      <c r="AD172" s="253"/>
      <c r="AE172" s="253"/>
      <c r="AF172" s="253"/>
      <c r="AG172" s="253"/>
      <c r="AH172" s="253"/>
      <c r="AI172" s="253"/>
      <c r="AJ172" s="253"/>
      <c r="AS172" s="90" t="s">
        <v>800</v>
      </c>
      <c r="AT172" s="90" t="s">
        <v>155</v>
      </c>
      <c r="AU172" s="90" t="s">
        <v>740</v>
      </c>
      <c r="AV172" s="90">
        <v>2020</v>
      </c>
      <c r="AW172" s="90">
        <v>1</v>
      </c>
      <c r="AX172" s="90">
        <v>0.28012249415354168</v>
      </c>
      <c r="AY172" s="90">
        <v>36.204392371968034</v>
      </c>
      <c r="AZ172" s="90">
        <v>0</v>
      </c>
      <c r="BA172" s="90">
        <v>36.204392371968034</v>
      </c>
      <c r="BB172" s="90">
        <v>0</v>
      </c>
      <c r="BC172" s="90">
        <v>0</v>
      </c>
      <c r="BD172" s="90">
        <v>0</v>
      </c>
      <c r="BE172" s="90">
        <v>0</v>
      </c>
      <c r="BF172" s="90">
        <v>0</v>
      </c>
      <c r="BG172" s="90">
        <v>0</v>
      </c>
      <c r="BH172" s="90">
        <v>0</v>
      </c>
      <c r="BI172" s="90">
        <v>0</v>
      </c>
      <c r="BJ172" s="90">
        <v>0</v>
      </c>
      <c r="BK172" s="90">
        <v>0</v>
      </c>
      <c r="BL172" s="90">
        <v>0</v>
      </c>
      <c r="BM172" s="90">
        <v>0</v>
      </c>
      <c r="BN172" s="90">
        <v>36.204392371968034</v>
      </c>
      <c r="BO172" s="90">
        <v>0</v>
      </c>
      <c r="BP172" s="90">
        <v>0</v>
      </c>
      <c r="BQ172" s="90">
        <v>0</v>
      </c>
      <c r="BR172" s="90">
        <v>0</v>
      </c>
      <c r="BS172" s="90">
        <v>0</v>
      </c>
      <c r="BT172" s="90">
        <v>0</v>
      </c>
      <c r="BU172" s="90">
        <v>0</v>
      </c>
      <c r="BV172" s="90">
        <v>0</v>
      </c>
      <c r="BW172" s="90">
        <v>0</v>
      </c>
      <c r="BX172" s="90">
        <v>0</v>
      </c>
      <c r="BY172" s="90">
        <v>0</v>
      </c>
      <c r="GV172" s="254"/>
      <c r="GW172" s="254"/>
    </row>
    <row r="173" spans="2:205" x14ac:dyDescent="0.25">
      <c r="B173" s="90" t="s">
        <v>788</v>
      </c>
      <c r="C173" s="252" t="s">
        <v>724</v>
      </c>
      <c r="D173" s="252">
        <v>53.785733111517885</v>
      </c>
      <c r="E173" s="252">
        <v>49.087617121369391</v>
      </c>
      <c r="F173" s="252">
        <v>55.133308540983442</v>
      </c>
      <c r="G173" s="252">
        <v>47.077254758917888</v>
      </c>
      <c r="H173" s="252">
        <v>7.4357088591136239E-2</v>
      </c>
      <c r="I173" s="253">
        <v>55.133308540983442</v>
      </c>
      <c r="J173" s="253">
        <v>0</v>
      </c>
      <c r="K173" s="253">
        <v>55.133308540983442</v>
      </c>
      <c r="L173" s="545">
        <v>4064.2879466714789</v>
      </c>
      <c r="M173" s="253">
        <v>3671.0103061054933</v>
      </c>
      <c r="N173" s="253">
        <v>4261.4150897189011</v>
      </c>
      <c r="O173" s="253">
        <v>4296.4888233872653</v>
      </c>
      <c r="P173" s="253">
        <v>4261.4150897189011</v>
      </c>
      <c r="Q173" s="253">
        <v>0</v>
      </c>
      <c r="R173" s="253">
        <v>0</v>
      </c>
      <c r="S173" s="253">
        <v>0</v>
      </c>
      <c r="T173" s="253">
        <v>0</v>
      </c>
      <c r="U173" s="253">
        <v>0</v>
      </c>
      <c r="V173" s="253">
        <v>0</v>
      </c>
      <c r="W173" s="253">
        <v>13233.740772615945</v>
      </c>
      <c r="X173" s="253">
        <v>13371.691449552352</v>
      </c>
      <c r="Y173" s="253">
        <v>13843.439068204843</v>
      </c>
      <c r="Z173" s="253">
        <v>12544.836304494889</v>
      </c>
      <c r="AA173" s="253">
        <v>12937.79352168677</v>
      </c>
      <c r="AB173" s="253"/>
      <c r="AC173" s="253"/>
      <c r="AD173" s="253"/>
      <c r="AE173" s="253"/>
      <c r="AF173" s="253"/>
      <c r="AG173" s="253"/>
      <c r="AH173" s="253"/>
      <c r="AI173" s="253"/>
      <c r="AJ173" s="253"/>
      <c r="AS173" s="90" t="s">
        <v>800</v>
      </c>
      <c r="AT173" s="90" t="s">
        <v>155</v>
      </c>
      <c r="AU173" s="90" t="s">
        <v>740</v>
      </c>
      <c r="AV173" s="90">
        <v>2021</v>
      </c>
      <c r="AW173" s="90">
        <v>1</v>
      </c>
      <c r="AX173" s="90">
        <v>0</v>
      </c>
      <c r="AY173" s="90">
        <v>0</v>
      </c>
      <c r="AZ173" s="90">
        <v>0</v>
      </c>
      <c r="BA173" s="90">
        <v>0</v>
      </c>
      <c r="BB173" s="90">
        <v>0.28012249415354168</v>
      </c>
      <c r="BC173" s="90">
        <v>36.204392371968034</v>
      </c>
      <c r="BD173" s="90">
        <v>0</v>
      </c>
      <c r="BE173" s="90">
        <v>36.204392371968034</v>
      </c>
      <c r="BF173" s="90">
        <v>0</v>
      </c>
      <c r="BG173" s="90">
        <v>0</v>
      </c>
      <c r="BH173" s="90">
        <v>0</v>
      </c>
      <c r="BI173" s="90">
        <v>0</v>
      </c>
      <c r="BJ173" s="90">
        <v>0</v>
      </c>
      <c r="BK173" s="90">
        <v>0</v>
      </c>
      <c r="BL173" s="90">
        <v>0</v>
      </c>
      <c r="BM173" s="90">
        <v>0</v>
      </c>
      <c r="BN173" s="90">
        <v>0</v>
      </c>
      <c r="BO173" s="90">
        <v>36.204392371968034</v>
      </c>
      <c r="BP173" s="90">
        <v>0</v>
      </c>
      <c r="BQ173" s="90">
        <v>0</v>
      </c>
      <c r="BR173" s="90">
        <v>0</v>
      </c>
      <c r="BS173" s="90">
        <v>0</v>
      </c>
      <c r="BT173" s="90">
        <v>0</v>
      </c>
      <c r="BU173" s="90">
        <v>0</v>
      </c>
      <c r="BV173" s="90">
        <v>0</v>
      </c>
      <c r="BW173" s="90">
        <v>0</v>
      </c>
      <c r="BX173" s="90">
        <v>0</v>
      </c>
      <c r="BY173" s="90">
        <v>0</v>
      </c>
      <c r="GV173" s="254"/>
      <c r="GW173" s="254"/>
    </row>
    <row r="174" spans="2:205" x14ac:dyDescent="0.25">
      <c r="B174" s="90" t="s">
        <v>788</v>
      </c>
      <c r="C174" s="252" t="s">
        <v>725</v>
      </c>
      <c r="D174" s="252">
        <v>75.87265336968234</v>
      </c>
      <c r="E174" s="252">
        <v>69.245272735638935</v>
      </c>
      <c r="F174" s="252">
        <v>84.643839736097263</v>
      </c>
      <c r="G174" s="252">
        <v>72.275736856491051</v>
      </c>
      <c r="H174" s="252">
        <v>0.19825212828400018</v>
      </c>
      <c r="I174" s="253">
        <v>84.643839736097263</v>
      </c>
      <c r="J174" s="253">
        <v>0</v>
      </c>
      <c r="K174" s="253">
        <v>84.643839736097263</v>
      </c>
      <c r="L174" s="545">
        <v>2391.7017245558477</v>
      </c>
      <c r="M174" s="253">
        <v>2160.2705800324266</v>
      </c>
      <c r="N174" s="253">
        <v>2453.8028075386515</v>
      </c>
      <c r="O174" s="253">
        <v>2473.9994763119184</v>
      </c>
      <c r="P174" s="253">
        <v>2453.8028075386515</v>
      </c>
      <c r="Q174" s="253">
        <v>0</v>
      </c>
      <c r="R174" s="253">
        <v>0</v>
      </c>
      <c r="S174" s="253">
        <v>0</v>
      </c>
      <c r="T174" s="253">
        <v>0</v>
      </c>
      <c r="U174" s="253">
        <v>0</v>
      </c>
      <c r="V174" s="253">
        <v>0</v>
      </c>
      <c r="W174" s="253">
        <v>31723.292495335019</v>
      </c>
      <c r="X174" s="253">
        <v>32053.981281640899</v>
      </c>
      <c r="Y174" s="253">
        <v>36909.611578964439</v>
      </c>
      <c r="Z174" s="253">
        <v>33447.254908215589</v>
      </c>
      <c r="AA174" s="253">
        <v>34494.964092490132</v>
      </c>
      <c r="AB174" s="253"/>
      <c r="AC174" s="253"/>
      <c r="AD174" s="253"/>
      <c r="AE174" s="253"/>
      <c r="AF174" s="253"/>
      <c r="AG174" s="253"/>
      <c r="AH174" s="253"/>
      <c r="AI174" s="253"/>
      <c r="AJ174" s="253"/>
      <c r="AS174" s="90" t="s">
        <v>800</v>
      </c>
      <c r="AT174" s="90" t="s">
        <v>155</v>
      </c>
      <c r="AU174" s="90" t="s">
        <v>740</v>
      </c>
      <c r="AV174" s="90">
        <v>2022</v>
      </c>
      <c r="AW174" s="90">
        <v>0.93457943925233644</v>
      </c>
      <c r="AX174" s="90">
        <v>0</v>
      </c>
      <c r="AY174" s="90">
        <v>0</v>
      </c>
      <c r="AZ174" s="90">
        <v>0</v>
      </c>
      <c r="BA174" s="90">
        <v>0</v>
      </c>
      <c r="BB174" s="90">
        <v>0</v>
      </c>
      <c r="BC174" s="90">
        <v>0</v>
      </c>
      <c r="BD174" s="90">
        <v>0</v>
      </c>
      <c r="BE174" s="90">
        <v>0</v>
      </c>
      <c r="BF174" s="90">
        <v>0.35659993559386705</v>
      </c>
      <c r="BG174" s="90">
        <v>39.352939134743664</v>
      </c>
      <c r="BH174" s="90">
        <v>0</v>
      </c>
      <c r="BI174" s="90">
        <v>39.352939134743664</v>
      </c>
      <c r="BJ174" s="90">
        <v>0</v>
      </c>
      <c r="BK174" s="90">
        <v>0</v>
      </c>
      <c r="BL174" s="90">
        <v>0</v>
      </c>
      <c r="BM174" s="90">
        <v>0</v>
      </c>
      <c r="BN174" s="90">
        <v>0</v>
      </c>
      <c r="BO174" s="90">
        <v>0</v>
      </c>
      <c r="BP174" s="90">
        <v>36.778447789480062</v>
      </c>
      <c r="BQ174" s="90">
        <v>0</v>
      </c>
      <c r="BR174" s="90">
        <v>0.35659993559386705</v>
      </c>
      <c r="BS174" s="90">
        <v>0.33327096784473553</v>
      </c>
      <c r="BT174" s="90">
        <v>39.352939134743664</v>
      </c>
      <c r="BU174" s="90">
        <v>36.778447789480062</v>
      </c>
      <c r="BV174" s="90">
        <v>0</v>
      </c>
      <c r="BW174" s="90">
        <v>0</v>
      </c>
      <c r="BX174" s="90">
        <v>39.352939134743664</v>
      </c>
      <c r="BY174" s="90">
        <v>36.778447789480062</v>
      </c>
      <c r="GV174" s="254"/>
      <c r="GW174" s="254"/>
    </row>
    <row r="175" spans="2:205" x14ac:dyDescent="0.25">
      <c r="B175" s="90" t="s">
        <v>788</v>
      </c>
      <c r="C175" s="252" t="s">
        <v>726</v>
      </c>
      <c r="D175" s="252">
        <v>14.854581616172796</v>
      </c>
      <c r="E175" s="252">
        <v>13.557052636262648</v>
      </c>
      <c r="F175" s="252">
        <v>24.770778188044503</v>
      </c>
      <c r="G175" s="252">
        <v>21.151276820964188</v>
      </c>
      <c r="H175" s="252">
        <v>7.1213206551292471E-2</v>
      </c>
      <c r="I175" s="253">
        <v>24.770778188044503</v>
      </c>
      <c r="J175" s="253">
        <v>0</v>
      </c>
      <c r="K175" s="253">
        <v>24.770778188044503</v>
      </c>
      <c r="L175" s="545">
        <v>1965.2565590974332</v>
      </c>
      <c r="M175" s="253">
        <v>1775.0900470761483</v>
      </c>
      <c r="N175" s="253">
        <v>1999.1310753635764</v>
      </c>
      <c r="O175" s="253">
        <v>2015.5843675095437</v>
      </c>
      <c r="P175" s="253">
        <v>1999.1310753635764</v>
      </c>
      <c r="Q175" s="253">
        <v>0</v>
      </c>
      <c r="R175" s="253">
        <v>0</v>
      </c>
      <c r="S175" s="253">
        <v>0</v>
      </c>
      <c r="T175" s="253">
        <v>0</v>
      </c>
      <c r="U175" s="253">
        <v>0</v>
      </c>
      <c r="V175" s="253">
        <v>0</v>
      </c>
      <c r="W175" s="253">
        <v>7558.5966358483674</v>
      </c>
      <c r="X175" s="253">
        <v>7637.3886826717553</v>
      </c>
      <c r="Y175" s="253">
        <v>13258.126486972486</v>
      </c>
      <c r="Z175" s="253">
        <v>12014.429771671288</v>
      </c>
      <c r="AA175" s="253">
        <v>12390.772417731294</v>
      </c>
      <c r="AB175" s="253"/>
      <c r="AC175" s="253"/>
      <c r="AD175" s="253"/>
      <c r="AE175" s="253"/>
      <c r="AF175" s="253"/>
      <c r="AG175" s="253"/>
      <c r="AH175" s="253"/>
      <c r="AI175" s="253"/>
      <c r="AJ175" s="253"/>
      <c r="AS175" s="90" t="s">
        <v>800</v>
      </c>
      <c r="AT175" s="90" t="s">
        <v>155</v>
      </c>
      <c r="AU175" s="90" t="s">
        <v>740</v>
      </c>
      <c r="AV175" s="90">
        <v>2023</v>
      </c>
      <c r="AW175" s="90">
        <v>0.87343872827321156</v>
      </c>
      <c r="AX175" s="90">
        <v>0</v>
      </c>
      <c r="AY175" s="90">
        <v>0</v>
      </c>
      <c r="AZ175" s="90">
        <v>0</v>
      </c>
      <c r="BA175" s="90">
        <v>0</v>
      </c>
      <c r="BB175" s="90">
        <v>0</v>
      </c>
      <c r="BC175" s="90">
        <v>0</v>
      </c>
      <c r="BD175" s="90">
        <v>0</v>
      </c>
      <c r="BE175" s="90">
        <v>0</v>
      </c>
      <c r="BF175" s="90">
        <v>0</v>
      </c>
      <c r="BG175" s="90">
        <v>0</v>
      </c>
      <c r="BH175" s="90">
        <v>0</v>
      </c>
      <c r="BI175" s="90">
        <v>0</v>
      </c>
      <c r="BJ175" s="90">
        <v>0.1873996869997811</v>
      </c>
      <c r="BK175" s="90">
        <v>21.438425965937238</v>
      </c>
      <c r="BL175" s="90">
        <v>0</v>
      </c>
      <c r="BM175" s="90">
        <v>21.438425965937238</v>
      </c>
      <c r="BN175" s="90">
        <v>0</v>
      </c>
      <c r="BO175" s="90">
        <v>0</v>
      </c>
      <c r="BP175" s="90">
        <v>0</v>
      </c>
      <c r="BQ175" s="90">
        <v>18.725151511867619</v>
      </c>
      <c r="BR175" s="90">
        <v>0</v>
      </c>
      <c r="BS175" s="90">
        <v>0</v>
      </c>
      <c r="BT175" s="90">
        <v>0</v>
      </c>
      <c r="BU175" s="90">
        <v>0</v>
      </c>
      <c r="BV175" s="90">
        <v>0</v>
      </c>
      <c r="BW175" s="90">
        <v>0</v>
      </c>
      <c r="BX175" s="90">
        <v>0</v>
      </c>
      <c r="BY175" s="90">
        <v>0</v>
      </c>
      <c r="GV175" s="254"/>
      <c r="GW175" s="254"/>
    </row>
    <row r="176" spans="2:205" x14ac:dyDescent="0.25">
      <c r="B176" s="90" t="s">
        <v>788</v>
      </c>
      <c r="C176" s="252" t="s">
        <v>727</v>
      </c>
      <c r="D176" s="252">
        <v>49.695523613784452</v>
      </c>
      <c r="E176" s="252">
        <v>45.354682267536688</v>
      </c>
      <c r="F176" s="252">
        <v>53.173265242055471</v>
      </c>
      <c r="G176" s="252">
        <v>45.403570962613479</v>
      </c>
      <c r="H176" s="252">
        <v>0.14091615058284748</v>
      </c>
      <c r="I176" s="253">
        <v>53.173265242055471</v>
      </c>
      <c r="J176" s="253">
        <v>0</v>
      </c>
      <c r="K176" s="253">
        <v>53.173265242055471</v>
      </c>
      <c r="L176" s="545">
        <v>2140.2010787153399</v>
      </c>
      <c r="M176" s="253">
        <v>1933.1061972458147</v>
      </c>
      <c r="N176" s="253">
        <v>2168.6762339784837</v>
      </c>
      <c r="O176" s="253">
        <v>2186.5236229726856</v>
      </c>
      <c r="P176" s="253">
        <v>2168.6762339784837</v>
      </c>
      <c r="Q176" s="253">
        <v>0</v>
      </c>
      <c r="R176" s="253">
        <v>0</v>
      </c>
      <c r="S176" s="253">
        <v>0</v>
      </c>
      <c r="T176" s="253">
        <v>0</v>
      </c>
      <c r="U176" s="253">
        <v>0</v>
      </c>
      <c r="V176" s="253">
        <v>0</v>
      </c>
      <c r="W176" s="253">
        <v>23220.025495741873</v>
      </c>
      <c r="X176" s="253">
        <v>23462.074836941494</v>
      </c>
      <c r="Y176" s="253">
        <v>26235.079684819306</v>
      </c>
      <c r="Z176" s="253">
        <v>23774.062099737741</v>
      </c>
      <c r="AA176" s="253">
        <v>24518.76606057879</v>
      </c>
      <c r="AB176" s="253"/>
      <c r="AC176" s="253"/>
      <c r="AD176" s="253"/>
      <c r="AE176" s="253"/>
      <c r="AF176" s="253"/>
      <c r="AG176" s="253"/>
      <c r="AH176" s="253"/>
      <c r="AI176" s="253"/>
      <c r="AJ176" s="253"/>
      <c r="AS176" s="90" t="s">
        <v>800</v>
      </c>
      <c r="AT176" s="90" t="s">
        <v>155</v>
      </c>
      <c r="AU176" s="90" t="s">
        <v>741</v>
      </c>
      <c r="AV176" s="90">
        <v>2020</v>
      </c>
      <c r="AW176" s="90">
        <v>1</v>
      </c>
      <c r="AX176" s="90">
        <v>1.6156534805542493</v>
      </c>
      <c r="AY176" s="90">
        <v>83.929021228787349</v>
      </c>
      <c r="AZ176" s="90">
        <v>0</v>
      </c>
      <c r="BA176" s="90">
        <v>83.929021228787349</v>
      </c>
      <c r="BB176" s="90">
        <v>0</v>
      </c>
      <c r="BC176" s="90">
        <v>0</v>
      </c>
      <c r="BD176" s="90">
        <v>0</v>
      </c>
      <c r="BE176" s="90">
        <v>0</v>
      </c>
      <c r="BF176" s="90">
        <v>0</v>
      </c>
      <c r="BG176" s="90">
        <v>0</v>
      </c>
      <c r="BH176" s="90">
        <v>0</v>
      </c>
      <c r="BI176" s="90">
        <v>0</v>
      </c>
      <c r="BJ176" s="90">
        <v>0</v>
      </c>
      <c r="BK176" s="90">
        <v>0</v>
      </c>
      <c r="BL176" s="90">
        <v>0</v>
      </c>
      <c r="BM176" s="90">
        <v>0</v>
      </c>
      <c r="BN176" s="90">
        <v>83.929021228787349</v>
      </c>
      <c r="BO176" s="90">
        <v>0</v>
      </c>
      <c r="BP176" s="90">
        <v>0</v>
      </c>
      <c r="BQ176" s="90">
        <v>0</v>
      </c>
      <c r="BR176" s="90">
        <v>0</v>
      </c>
      <c r="BS176" s="90">
        <v>0</v>
      </c>
      <c r="BT176" s="90">
        <v>0</v>
      </c>
      <c r="BU176" s="90">
        <v>0</v>
      </c>
      <c r="BV176" s="90">
        <v>0</v>
      </c>
      <c r="BW176" s="90">
        <v>0</v>
      </c>
      <c r="BX176" s="90">
        <v>0</v>
      </c>
      <c r="BY176" s="90">
        <v>0</v>
      </c>
      <c r="GV176" s="254"/>
      <c r="GW176" s="254"/>
    </row>
    <row r="177" spans="2:205" x14ac:dyDescent="0.25">
      <c r="B177" s="90" t="s">
        <v>788</v>
      </c>
      <c r="C177" s="252" t="s">
        <v>728</v>
      </c>
      <c r="D177" s="252">
        <v>26.835488628222208</v>
      </c>
      <c r="E177" s="252">
        <v>24.491442522793172</v>
      </c>
      <c r="F177" s="252">
        <v>35.66830187547459</v>
      </c>
      <c r="G177" s="252">
        <v>30.456435671899868</v>
      </c>
      <c r="H177" s="252">
        <v>8.3370975394234909E-2</v>
      </c>
      <c r="I177" s="253">
        <v>35.66830187547459</v>
      </c>
      <c r="J177" s="253">
        <v>0</v>
      </c>
      <c r="K177" s="253">
        <v>35.66830187547459</v>
      </c>
      <c r="L177" s="545">
        <v>2430.3118072594102</v>
      </c>
      <c r="M177" s="253">
        <v>2195.1445883173083</v>
      </c>
      <c r="N177" s="253">
        <v>2458.8368441483713</v>
      </c>
      <c r="O177" s="253">
        <v>2479.0719268134671</v>
      </c>
      <c r="P177" s="253">
        <v>2458.8368441483713</v>
      </c>
      <c r="Q177" s="253">
        <v>0</v>
      </c>
      <c r="R177" s="253">
        <v>0</v>
      </c>
      <c r="S177" s="253">
        <v>0</v>
      </c>
      <c r="T177" s="253">
        <v>0</v>
      </c>
      <c r="U177" s="253">
        <v>0</v>
      </c>
      <c r="V177" s="253">
        <v>0</v>
      </c>
      <c r="W177" s="253">
        <v>11041.994096421638</v>
      </c>
      <c r="X177" s="253">
        <v>11157.097647753186</v>
      </c>
      <c r="Y177" s="253">
        <v>15521.600425658356</v>
      </c>
      <c r="Z177" s="253">
        <v>14065.575437167157</v>
      </c>
      <c r="AA177" s="253">
        <v>14506.168622110614</v>
      </c>
      <c r="AB177" s="253"/>
      <c r="AC177" s="253"/>
      <c r="AD177" s="253"/>
      <c r="AE177" s="253"/>
      <c r="AF177" s="253"/>
      <c r="AG177" s="253"/>
      <c r="AH177" s="253"/>
      <c r="AI177" s="253"/>
      <c r="AJ177" s="253"/>
      <c r="AS177" s="90" t="s">
        <v>800</v>
      </c>
      <c r="AT177" s="90" t="s">
        <v>155</v>
      </c>
      <c r="AU177" s="90" t="s">
        <v>741</v>
      </c>
      <c r="AV177" s="90">
        <v>2021</v>
      </c>
      <c r="AW177" s="90">
        <v>1</v>
      </c>
      <c r="AX177" s="90">
        <v>0</v>
      </c>
      <c r="AY177" s="90">
        <v>0</v>
      </c>
      <c r="AZ177" s="90">
        <v>0</v>
      </c>
      <c r="BA177" s="90">
        <v>0</v>
      </c>
      <c r="BB177" s="90">
        <v>1.6156534805542493</v>
      </c>
      <c r="BC177" s="90">
        <v>83.929021228787349</v>
      </c>
      <c r="BD177" s="90">
        <v>0</v>
      </c>
      <c r="BE177" s="90">
        <v>83.929021228787349</v>
      </c>
      <c r="BF177" s="90">
        <v>0</v>
      </c>
      <c r="BG177" s="90">
        <v>0</v>
      </c>
      <c r="BH177" s="90">
        <v>0</v>
      </c>
      <c r="BI177" s="90">
        <v>0</v>
      </c>
      <c r="BJ177" s="90">
        <v>0</v>
      </c>
      <c r="BK177" s="90">
        <v>0</v>
      </c>
      <c r="BL177" s="90">
        <v>0</v>
      </c>
      <c r="BM177" s="90">
        <v>0</v>
      </c>
      <c r="BN177" s="90">
        <v>0</v>
      </c>
      <c r="BO177" s="90">
        <v>83.929021228787349</v>
      </c>
      <c r="BP177" s="90">
        <v>0</v>
      </c>
      <c r="BQ177" s="90">
        <v>0</v>
      </c>
      <c r="BR177" s="90">
        <v>0</v>
      </c>
      <c r="BS177" s="90">
        <v>0</v>
      </c>
      <c r="BT177" s="90">
        <v>0</v>
      </c>
      <c r="BU177" s="90">
        <v>0</v>
      </c>
      <c r="BV177" s="90">
        <v>0</v>
      </c>
      <c r="BW177" s="90">
        <v>0</v>
      </c>
      <c r="BX177" s="90">
        <v>0</v>
      </c>
      <c r="BY177" s="90">
        <v>0</v>
      </c>
      <c r="GV177" s="254"/>
      <c r="GW177" s="254"/>
    </row>
    <row r="178" spans="2:205" x14ac:dyDescent="0.25">
      <c r="B178" s="90" t="s">
        <v>788</v>
      </c>
      <c r="C178" s="252" t="s">
        <v>729</v>
      </c>
      <c r="D178" s="252">
        <v>58.174501462866672</v>
      </c>
      <c r="E178" s="252">
        <v>53.093032089288791</v>
      </c>
      <c r="F178" s="252">
        <v>55.870060417464046</v>
      </c>
      <c r="G178" s="252">
        <v>47.706264009832452</v>
      </c>
      <c r="H178" s="252">
        <v>0.2331505402601925</v>
      </c>
      <c r="I178" s="253">
        <v>55.870060417464046</v>
      </c>
      <c r="J178" s="253">
        <v>0</v>
      </c>
      <c r="K178" s="253">
        <v>55.870060417464046</v>
      </c>
      <c r="L178" s="545">
        <v>1326.4825717333906</v>
      </c>
      <c r="M178" s="253">
        <v>1198.1265243990854</v>
      </c>
      <c r="N178" s="253">
        <v>1377.2249312243905</v>
      </c>
      <c r="O178" s="253">
        <v>1388.5576476515257</v>
      </c>
      <c r="P178" s="253">
        <v>1377.2249312243905</v>
      </c>
      <c r="Q178" s="253">
        <v>0</v>
      </c>
      <c r="R178" s="253">
        <v>0</v>
      </c>
      <c r="S178" s="253">
        <v>0</v>
      </c>
      <c r="T178" s="253">
        <v>0</v>
      </c>
      <c r="U178" s="253">
        <v>0</v>
      </c>
      <c r="V178" s="253">
        <v>0</v>
      </c>
      <c r="W178" s="253">
        <v>43856.212439223178</v>
      </c>
      <c r="X178" s="253">
        <v>44313.376766212015</v>
      </c>
      <c r="Y178" s="253">
        <v>43406.827230131261</v>
      </c>
      <c r="Z178" s="253">
        <v>39334.990345726299</v>
      </c>
      <c r="AA178" s="253">
        <v>40567.128252459122</v>
      </c>
      <c r="AB178" s="253"/>
      <c r="AC178" s="253"/>
      <c r="AD178" s="253"/>
      <c r="AE178" s="253"/>
      <c r="AF178" s="253"/>
      <c r="AG178" s="253"/>
      <c r="AH178" s="253"/>
      <c r="AI178" s="253"/>
      <c r="AJ178" s="253"/>
      <c r="AS178" s="90" t="s">
        <v>800</v>
      </c>
      <c r="AT178" s="90" t="s">
        <v>155</v>
      </c>
      <c r="AU178" s="90" t="s">
        <v>741</v>
      </c>
      <c r="AV178" s="90">
        <v>2022</v>
      </c>
      <c r="AW178" s="90">
        <v>0.93457943925233644</v>
      </c>
      <c r="AX178" s="90">
        <v>0</v>
      </c>
      <c r="AY178" s="90">
        <v>0</v>
      </c>
      <c r="AZ178" s="90">
        <v>0</v>
      </c>
      <c r="BA178" s="90">
        <v>0</v>
      </c>
      <c r="BB178" s="90">
        <v>0</v>
      </c>
      <c r="BC178" s="90">
        <v>0</v>
      </c>
      <c r="BD178" s="90">
        <v>0</v>
      </c>
      <c r="BE178" s="90">
        <v>0</v>
      </c>
      <c r="BF178" s="90">
        <v>1.6126875335523043</v>
      </c>
      <c r="BG178" s="90">
        <v>82.875738705758977</v>
      </c>
      <c r="BH178" s="90">
        <v>0</v>
      </c>
      <c r="BI178" s="90">
        <v>82.875738705758977</v>
      </c>
      <c r="BJ178" s="90">
        <v>0</v>
      </c>
      <c r="BK178" s="90">
        <v>0</v>
      </c>
      <c r="BL178" s="90">
        <v>0</v>
      </c>
      <c r="BM178" s="90">
        <v>0</v>
      </c>
      <c r="BN178" s="90">
        <v>0</v>
      </c>
      <c r="BO178" s="90">
        <v>0</v>
      </c>
      <c r="BP178" s="90">
        <v>77.453961407251384</v>
      </c>
      <c r="BQ178" s="90">
        <v>0</v>
      </c>
      <c r="BR178" s="90">
        <v>1.6126875335523043</v>
      </c>
      <c r="BS178" s="90">
        <v>1.5071846107965461</v>
      </c>
      <c r="BT178" s="90">
        <v>82.875738705758977</v>
      </c>
      <c r="BU178" s="90">
        <v>77.453961407251384</v>
      </c>
      <c r="BV178" s="90">
        <v>0</v>
      </c>
      <c r="BW178" s="90">
        <v>0</v>
      </c>
      <c r="BX178" s="90">
        <v>82.875738705758977</v>
      </c>
      <c r="BY178" s="90">
        <v>77.453961407251384</v>
      </c>
      <c r="GV178" s="254"/>
      <c r="GW178" s="254"/>
    </row>
    <row r="179" spans="2:205" x14ac:dyDescent="0.25">
      <c r="B179" s="90" t="s">
        <v>788</v>
      </c>
      <c r="C179" s="252" t="s">
        <v>730</v>
      </c>
      <c r="D179" s="252">
        <v>60.971500222024368</v>
      </c>
      <c r="E179" s="252">
        <v>55.64571653246275</v>
      </c>
      <c r="F179" s="252">
        <v>61.819478861211266</v>
      </c>
      <c r="G179" s="252">
        <v>52.786369304524015</v>
      </c>
      <c r="H179" s="252">
        <v>0.33486968266456224</v>
      </c>
      <c r="I179" s="253">
        <v>61.819478861211266</v>
      </c>
      <c r="J179" s="253">
        <v>0</v>
      </c>
      <c r="K179" s="253">
        <v>61.819478861211266</v>
      </c>
      <c r="L179" s="545">
        <v>1009.2967859418062</v>
      </c>
      <c r="M179" s="253">
        <v>911.63297279315793</v>
      </c>
      <c r="N179" s="253">
        <v>1060.9909270987523</v>
      </c>
      <c r="O179" s="253">
        <v>1069.7219192854909</v>
      </c>
      <c r="P179" s="253">
        <v>1060.9909270987523</v>
      </c>
      <c r="Q179" s="253">
        <v>0</v>
      </c>
      <c r="R179" s="253">
        <v>0</v>
      </c>
      <c r="S179" s="253">
        <v>0</v>
      </c>
      <c r="T179" s="253">
        <v>0</v>
      </c>
      <c r="U179" s="253">
        <v>0</v>
      </c>
      <c r="V179" s="253">
        <v>0</v>
      </c>
      <c r="W179" s="253">
        <v>60409.882475876468</v>
      </c>
      <c r="X179" s="253">
        <v>61039.604965109465</v>
      </c>
      <c r="Y179" s="253">
        <v>62344.399647575316</v>
      </c>
      <c r="Z179" s="253">
        <v>56496.097842995056</v>
      </c>
      <c r="AA179" s="253">
        <v>58265.794063154499</v>
      </c>
      <c r="AB179" s="253"/>
      <c r="AC179" s="253"/>
      <c r="AD179" s="253"/>
      <c r="AE179" s="253"/>
      <c r="AF179" s="253"/>
      <c r="AG179" s="253"/>
      <c r="AH179" s="253"/>
      <c r="AI179" s="253"/>
      <c r="AJ179" s="253"/>
      <c r="AS179" s="90" t="s">
        <v>800</v>
      </c>
      <c r="AT179" s="90" t="s">
        <v>155</v>
      </c>
      <c r="AU179" s="90" t="s">
        <v>741</v>
      </c>
      <c r="AV179" s="90">
        <v>2023</v>
      </c>
      <c r="AW179" s="90">
        <v>0.87343872827321156</v>
      </c>
      <c r="AX179" s="90">
        <v>0</v>
      </c>
      <c r="AY179" s="90">
        <v>0</v>
      </c>
      <c r="AZ179" s="90">
        <v>0</v>
      </c>
      <c r="BA179" s="90">
        <v>0</v>
      </c>
      <c r="BB179" s="90">
        <v>0</v>
      </c>
      <c r="BC179" s="90">
        <v>0</v>
      </c>
      <c r="BD179" s="90">
        <v>0</v>
      </c>
      <c r="BE179" s="90">
        <v>0</v>
      </c>
      <c r="BF179" s="90">
        <v>0</v>
      </c>
      <c r="BG179" s="90">
        <v>0</v>
      </c>
      <c r="BH179" s="90">
        <v>0</v>
      </c>
      <c r="BI179" s="90">
        <v>0</v>
      </c>
      <c r="BJ179" s="90">
        <v>0.84749633651181322</v>
      </c>
      <c r="BK179" s="90">
        <v>45.148540733279987</v>
      </c>
      <c r="BL179" s="90">
        <v>0</v>
      </c>
      <c r="BM179" s="90">
        <v>45.148540733279987</v>
      </c>
      <c r="BN179" s="90">
        <v>0</v>
      </c>
      <c r="BO179" s="90">
        <v>0</v>
      </c>
      <c r="BP179" s="90">
        <v>0</v>
      </c>
      <c r="BQ179" s="90">
        <v>39.434484001467361</v>
      </c>
      <c r="BR179" s="90">
        <v>0</v>
      </c>
      <c r="BS179" s="90">
        <v>0</v>
      </c>
      <c r="BT179" s="90">
        <v>0</v>
      </c>
      <c r="BU179" s="90">
        <v>0</v>
      </c>
      <c r="BV179" s="90">
        <v>0</v>
      </c>
      <c r="BW179" s="90">
        <v>0</v>
      </c>
      <c r="BX179" s="90">
        <v>0</v>
      </c>
      <c r="BY179" s="90">
        <v>0</v>
      </c>
      <c r="GV179" s="254"/>
      <c r="GW179" s="254"/>
    </row>
    <row r="180" spans="2:205" x14ac:dyDescent="0.25">
      <c r="B180" s="90" t="s">
        <v>788</v>
      </c>
      <c r="C180" s="252" t="s">
        <v>731</v>
      </c>
      <c r="D180" s="252">
        <v>51.303210882404429</v>
      </c>
      <c r="E180" s="252">
        <v>46.821940079739271</v>
      </c>
      <c r="F180" s="252">
        <v>64.408276829974071</v>
      </c>
      <c r="G180" s="252">
        <v>54.996878905339663</v>
      </c>
      <c r="H180" s="252">
        <v>0.35365545749071159</v>
      </c>
      <c r="I180" s="253">
        <v>64.408276829974071</v>
      </c>
      <c r="J180" s="253">
        <v>0</v>
      </c>
      <c r="K180" s="253">
        <v>64.408276829974071</v>
      </c>
      <c r="L180" s="545">
        <v>1181.4069676509025</v>
      </c>
      <c r="M180" s="253">
        <v>1067.0890475422959</v>
      </c>
      <c r="N180" s="253">
        <v>1046.703019398308</v>
      </c>
      <c r="O180" s="253">
        <v>1055.3162196294277</v>
      </c>
      <c r="P180" s="253">
        <v>1046.703019398308</v>
      </c>
      <c r="Q180" s="253">
        <v>0</v>
      </c>
      <c r="R180" s="253">
        <v>0</v>
      </c>
      <c r="S180" s="253">
        <v>0</v>
      </c>
      <c r="T180" s="253">
        <v>0</v>
      </c>
      <c r="U180" s="253">
        <v>0</v>
      </c>
      <c r="V180" s="253">
        <v>0</v>
      </c>
      <c r="W180" s="253">
        <v>43425.519137080424</v>
      </c>
      <c r="X180" s="253">
        <v>43878.1938466887</v>
      </c>
      <c r="Y180" s="253">
        <v>65841.843322176297</v>
      </c>
      <c r="Z180" s="253">
        <v>59665.459023110394</v>
      </c>
      <c r="AA180" s="253">
        <v>61534.433011379719</v>
      </c>
      <c r="AB180" s="253"/>
      <c r="AC180" s="253"/>
      <c r="AD180" s="253"/>
      <c r="AE180" s="253"/>
      <c r="AF180" s="253"/>
      <c r="AG180" s="253"/>
      <c r="AH180" s="253"/>
      <c r="AI180" s="253"/>
      <c r="AJ180" s="253"/>
      <c r="AS180" s="90" t="s">
        <v>800</v>
      </c>
      <c r="AT180" s="90" t="s">
        <v>155</v>
      </c>
      <c r="AU180" s="90" t="s">
        <v>742</v>
      </c>
      <c r="AV180" s="90">
        <v>2020</v>
      </c>
      <c r="AW180" s="90">
        <v>1</v>
      </c>
      <c r="AX180" s="90">
        <v>1.4650277568771295</v>
      </c>
      <c r="AY180" s="90">
        <v>65.376357254717433</v>
      </c>
      <c r="AZ180" s="90">
        <v>0</v>
      </c>
      <c r="BA180" s="90">
        <v>65.376357254717433</v>
      </c>
      <c r="BB180" s="90">
        <v>0</v>
      </c>
      <c r="BC180" s="90">
        <v>0</v>
      </c>
      <c r="BD180" s="90">
        <v>0</v>
      </c>
      <c r="BE180" s="90">
        <v>0</v>
      </c>
      <c r="BF180" s="90">
        <v>0</v>
      </c>
      <c r="BG180" s="90">
        <v>0</v>
      </c>
      <c r="BH180" s="90">
        <v>0</v>
      </c>
      <c r="BI180" s="90">
        <v>0</v>
      </c>
      <c r="BJ180" s="90">
        <v>0</v>
      </c>
      <c r="BK180" s="90">
        <v>0</v>
      </c>
      <c r="BL180" s="90">
        <v>0</v>
      </c>
      <c r="BM180" s="90">
        <v>0</v>
      </c>
      <c r="BN180" s="90">
        <v>65.376357254717433</v>
      </c>
      <c r="BO180" s="90">
        <v>0</v>
      </c>
      <c r="BP180" s="90">
        <v>0</v>
      </c>
      <c r="BQ180" s="90">
        <v>0</v>
      </c>
      <c r="BR180" s="90">
        <v>0</v>
      </c>
      <c r="BS180" s="90">
        <v>0</v>
      </c>
      <c r="BT180" s="90">
        <v>0</v>
      </c>
      <c r="BU180" s="90">
        <v>0</v>
      </c>
      <c r="BV180" s="90">
        <v>0</v>
      </c>
      <c r="BW180" s="90">
        <v>0</v>
      </c>
      <c r="BX180" s="90">
        <v>0</v>
      </c>
      <c r="BY180" s="90">
        <v>0</v>
      </c>
      <c r="GV180" s="254"/>
      <c r="GW180" s="254"/>
    </row>
    <row r="181" spans="2:205" x14ac:dyDescent="0.25">
      <c r="B181" s="90" t="s">
        <v>788</v>
      </c>
      <c r="C181" s="252" t="s">
        <v>732</v>
      </c>
      <c r="D181" s="252">
        <v>15.716560991636012</v>
      </c>
      <c r="E181" s="252">
        <v>14.34373919980777</v>
      </c>
      <c r="F181" s="252">
        <v>33.350428224988406</v>
      </c>
      <c r="G181" s="252">
        <v>28.477239891564</v>
      </c>
      <c r="H181" s="252">
        <v>0.13769568055903481</v>
      </c>
      <c r="I181" s="253">
        <v>33.350428224988406</v>
      </c>
      <c r="J181" s="253">
        <v>0</v>
      </c>
      <c r="K181" s="253">
        <v>33.350428224988406</v>
      </c>
      <c r="L181" s="545">
        <v>1175.1299064723642</v>
      </c>
      <c r="M181" s="253">
        <v>1061.419381273364</v>
      </c>
      <c r="N181" s="253">
        <v>1392.0128965297556</v>
      </c>
      <c r="O181" s="253">
        <v>1403.4679857317635</v>
      </c>
      <c r="P181" s="253">
        <v>1392.0128965297556</v>
      </c>
      <c r="Q181" s="253">
        <v>0</v>
      </c>
      <c r="R181" s="253">
        <v>0</v>
      </c>
      <c r="S181" s="253">
        <v>0</v>
      </c>
      <c r="T181" s="253">
        <v>0</v>
      </c>
      <c r="U181" s="253">
        <v>0</v>
      </c>
      <c r="V181" s="253">
        <v>0</v>
      </c>
      <c r="W181" s="253">
        <v>13374.317941422949</v>
      </c>
      <c r="X181" s="253">
        <v>13513.734017745057</v>
      </c>
      <c r="Y181" s="253">
        <v>25635.508327328775</v>
      </c>
      <c r="Z181" s="253">
        <v>23230.734354693683</v>
      </c>
      <c r="AA181" s="253">
        <v>23958.418997503526</v>
      </c>
      <c r="AB181" s="253"/>
      <c r="AC181" s="253"/>
      <c r="AD181" s="253"/>
      <c r="AE181" s="253"/>
      <c r="AF181" s="253"/>
      <c r="AG181" s="253"/>
      <c r="AH181" s="253"/>
      <c r="AI181" s="253"/>
      <c r="AJ181" s="253"/>
      <c r="AS181" s="90" t="s">
        <v>800</v>
      </c>
      <c r="AT181" s="90" t="s">
        <v>155</v>
      </c>
      <c r="AU181" s="90" t="s">
        <v>742</v>
      </c>
      <c r="AV181" s="90">
        <v>2021</v>
      </c>
      <c r="AW181" s="90">
        <v>1</v>
      </c>
      <c r="AX181" s="90">
        <v>0</v>
      </c>
      <c r="AY181" s="90">
        <v>0</v>
      </c>
      <c r="AZ181" s="90">
        <v>0</v>
      </c>
      <c r="BA181" s="90">
        <v>0</v>
      </c>
      <c r="BB181" s="90">
        <v>1.4650277568771295</v>
      </c>
      <c r="BC181" s="90">
        <v>65.376357254717433</v>
      </c>
      <c r="BD181" s="90">
        <v>0</v>
      </c>
      <c r="BE181" s="90">
        <v>65.376357254717433</v>
      </c>
      <c r="BF181" s="90">
        <v>0</v>
      </c>
      <c r="BG181" s="90">
        <v>0</v>
      </c>
      <c r="BH181" s="90">
        <v>0</v>
      </c>
      <c r="BI181" s="90">
        <v>0</v>
      </c>
      <c r="BJ181" s="90">
        <v>0</v>
      </c>
      <c r="BK181" s="90">
        <v>0</v>
      </c>
      <c r="BL181" s="90">
        <v>0</v>
      </c>
      <c r="BM181" s="90">
        <v>0</v>
      </c>
      <c r="BN181" s="90">
        <v>0</v>
      </c>
      <c r="BO181" s="90">
        <v>65.376357254717433</v>
      </c>
      <c r="BP181" s="90">
        <v>0</v>
      </c>
      <c r="BQ181" s="90">
        <v>0</v>
      </c>
      <c r="BR181" s="90">
        <v>0</v>
      </c>
      <c r="BS181" s="90">
        <v>0</v>
      </c>
      <c r="BT181" s="90">
        <v>0</v>
      </c>
      <c r="BU181" s="90">
        <v>0</v>
      </c>
      <c r="BV181" s="90">
        <v>0</v>
      </c>
      <c r="BW181" s="90">
        <v>0</v>
      </c>
      <c r="BX181" s="90">
        <v>0</v>
      </c>
      <c r="BY181" s="90">
        <v>0</v>
      </c>
      <c r="GV181" s="254"/>
      <c r="GW181" s="254"/>
    </row>
    <row r="182" spans="2:205" x14ac:dyDescent="0.25">
      <c r="B182" s="90" t="s">
        <v>788</v>
      </c>
      <c r="C182" s="252" t="s">
        <v>735</v>
      </c>
      <c r="D182" s="252">
        <v>12.827991790655611</v>
      </c>
      <c r="E182" s="252">
        <v>11.707482877479393</v>
      </c>
      <c r="F182" s="252">
        <v>5.6641852872194338</v>
      </c>
      <c r="G182" s="252">
        <v>4.8365328157380842</v>
      </c>
      <c r="H182" s="252">
        <v>2.8772272297566494E-2</v>
      </c>
      <c r="I182" s="253">
        <v>5.6641852872194338</v>
      </c>
      <c r="J182" s="253">
        <v>0</v>
      </c>
      <c r="K182" s="253">
        <v>5.6641852872194338</v>
      </c>
      <c r="L182" s="545">
        <v>1976.171867110718</v>
      </c>
      <c r="M182" s="253">
        <v>1784.9491438569012</v>
      </c>
      <c r="N182" s="253">
        <v>1131.424166840854</v>
      </c>
      <c r="O182" s="253">
        <v>1140.7353779015457</v>
      </c>
      <c r="P182" s="253">
        <v>1131.424166840854</v>
      </c>
      <c r="Q182" s="253">
        <v>0</v>
      </c>
      <c r="R182" s="253">
        <v>0</v>
      </c>
      <c r="S182" s="253">
        <v>0</v>
      </c>
      <c r="T182" s="253">
        <v>0</v>
      </c>
      <c r="U182" s="253">
        <v>0</v>
      </c>
      <c r="V182" s="253">
        <v>0</v>
      </c>
      <c r="W182" s="253">
        <v>6491.3340808817939</v>
      </c>
      <c r="X182" s="253">
        <v>6559.0008083826833</v>
      </c>
      <c r="Y182" s="253">
        <v>5356.6809291755999</v>
      </c>
      <c r="Z182" s="253">
        <v>4854.1901373523006</v>
      </c>
      <c r="AA182" s="253">
        <v>5006.2438590426164</v>
      </c>
      <c r="AB182" s="253"/>
      <c r="AC182" s="253"/>
      <c r="AD182" s="253"/>
      <c r="AE182" s="253"/>
      <c r="AF182" s="253"/>
      <c r="AG182" s="253"/>
      <c r="AH182" s="253"/>
      <c r="AI182" s="253"/>
      <c r="AJ182" s="253"/>
      <c r="AS182" s="90" t="s">
        <v>800</v>
      </c>
      <c r="AT182" s="90" t="s">
        <v>155</v>
      </c>
      <c r="AU182" s="90" t="s">
        <v>742</v>
      </c>
      <c r="AV182" s="90">
        <v>2022</v>
      </c>
      <c r="AW182" s="90">
        <v>0.93457943925233644</v>
      </c>
      <c r="AX182" s="90">
        <v>0</v>
      </c>
      <c r="AY182" s="90">
        <v>0</v>
      </c>
      <c r="AZ182" s="90">
        <v>0</v>
      </c>
      <c r="BA182" s="90">
        <v>0</v>
      </c>
      <c r="BB182" s="90">
        <v>0</v>
      </c>
      <c r="BC182" s="90">
        <v>0</v>
      </c>
      <c r="BD182" s="90">
        <v>0</v>
      </c>
      <c r="BE182" s="90">
        <v>0</v>
      </c>
      <c r="BF182" s="90">
        <v>1.518181406328118</v>
      </c>
      <c r="BG182" s="90">
        <v>67.46462262185193</v>
      </c>
      <c r="BH182" s="90">
        <v>0</v>
      </c>
      <c r="BI182" s="90">
        <v>67.46462262185193</v>
      </c>
      <c r="BJ182" s="90">
        <v>0</v>
      </c>
      <c r="BK182" s="90">
        <v>0</v>
      </c>
      <c r="BL182" s="90">
        <v>0</v>
      </c>
      <c r="BM182" s="90">
        <v>0</v>
      </c>
      <c r="BN182" s="90">
        <v>0</v>
      </c>
      <c r="BO182" s="90">
        <v>0</v>
      </c>
      <c r="BP182" s="90">
        <v>63.051049179300868</v>
      </c>
      <c r="BQ182" s="90">
        <v>0</v>
      </c>
      <c r="BR182" s="90">
        <v>1.518181406328118</v>
      </c>
      <c r="BS182" s="90">
        <v>1.418861127409456</v>
      </c>
      <c r="BT182" s="90">
        <v>67.46462262185193</v>
      </c>
      <c r="BU182" s="90">
        <v>63.051049179300868</v>
      </c>
      <c r="BV182" s="90">
        <v>0</v>
      </c>
      <c r="BW182" s="90">
        <v>0</v>
      </c>
      <c r="BX182" s="90">
        <v>67.46462262185193</v>
      </c>
      <c r="BY182" s="90">
        <v>63.051049179300868</v>
      </c>
      <c r="GV182" s="254"/>
      <c r="GW182" s="254"/>
    </row>
    <row r="183" spans="2:205" x14ac:dyDescent="0.25">
      <c r="B183" s="90" t="s">
        <v>788</v>
      </c>
      <c r="C183" s="252" t="s">
        <v>736</v>
      </c>
      <c r="D183" s="252">
        <v>42.791472239345509</v>
      </c>
      <c r="E183" s="252">
        <v>39.053691078069228</v>
      </c>
      <c r="F183" s="252">
        <v>46.15716323518258</v>
      </c>
      <c r="G183" s="252">
        <v>39.412574703869623</v>
      </c>
      <c r="H183" s="252">
        <v>0.53588092586697256</v>
      </c>
      <c r="I183" s="253">
        <v>46.15716323518258</v>
      </c>
      <c r="J183" s="253">
        <v>0</v>
      </c>
      <c r="K183" s="253">
        <v>46.15716323518258</v>
      </c>
      <c r="L183" s="545">
        <v>491.63834165116958</v>
      </c>
      <c r="M183" s="253">
        <v>444.06534250510907</v>
      </c>
      <c r="N183" s="253">
        <v>495.03165590859442</v>
      </c>
      <c r="O183" s="253">
        <v>499.10444936201935</v>
      </c>
      <c r="P183" s="253">
        <v>495.03165590859442</v>
      </c>
      <c r="Q183" s="253">
        <v>0</v>
      </c>
      <c r="R183" s="253">
        <v>0</v>
      </c>
      <c r="S183" s="253">
        <v>0</v>
      </c>
      <c r="T183" s="253">
        <v>0</v>
      </c>
      <c r="U183" s="253">
        <v>0</v>
      </c>
      <c r="V183" s="253">
        <v>0</v>
      </c>
      <c r="W183" s="253">
        <v>87038.517166155434</v>
      </c>
      <c r="X183" s="253">
        <v>87945.820895986515</v>
      </c>
      <c r="Y183" s="253">
        <v>99767.689747026365</v>
      </c>
      <c r="Z183" s="253">
        <v>90408.844954476823</v>
      </c>
      <c r="AA183" s="253">
        <v>93240.831539276973</v>
      </c>
      <c r="AB183" s="253"/>
      <c r="AC183" s="253"/>
      <c r="AD183" s="253"/>
      <c r="AE183" s="253"/>
      <c r="AF183" s="253"/>
      <c r="AG183" s="253"/>
      <c r="AH183" s="253"/>
      <c r="AI183" s="253"/>
      <c r="AJ183" s="253"/>
      <c r="AS183" s="90" t="s">
        <v>800</v>
      </c>
      <c r="AT183" s="90" t="s">
        <v>155</v>
      </c>
      <c r="AU183" s="90" t="s">
        <v>742</v>
      </c>
      <c r="AV183" s="90">
        <v>2023</v>
      </c>
      <c r="AW183" s="90">
        <v>0.87343872827321156</v>
      </c>
      <c r="AX183" s="90">
        <v>0</v>
      </c>
      <c r="AY183" s="90">
        <v>0</v>
      </c>
      <c r="AZ183" s="90">
        <v>0</v>
      </c>
      <c r="BA183" s="90">
        <v>0</v>
      </c>
      <c r="BB183" s="90">
        <v>0</v>
      </c>
      <c r="BC183" s="90">
        <v>0</v>
      </c>
      <c r="BD183" s="90">
        <v>0</v>
      </c>
      <c r="BE183" s="90">
        <v>0</v>
      </c>
      <c r="BF183" s="90">
        <v>0</v>
      </c>
      <c r="BG183" s="90">
        <v>0</v>
      </c>
      <c r="BH183" s="90">
        <v>0</v>
      </c>
      <c r="BI183" s="90">
        <v>0</v>
      </c>
      <c r="BJ183" s="90">
        <v>0.79783166500288605</v>
      </c>
      <c r="BK183" s="90">
        <v>36.752948461687261</v>
      </c>
      <c r="BL183" s="90">
        <v>0</v>
      </c>
      <c r="BM183" s="90">
        <v>36.752948461687261</v>
      </c>
      <c r="BN183" s="90">
        <v>0</v>
      </c>
      <c r="BO183" s="90">
        <v>0</v>
      </c>
      <c r="BP183" s="90">
        <v>0</v>
      </c>
      <c r="BQ183" s="90">
        <v>32.10144856466701</v>
      </c>
      <c r="BR183" s="90">
        <v>0</v>
      </c>
      <c r="BS183" s="90">
        <v>0</v>
      </c>
      <c r="BT183" s="90">
        <v>0</v>
      </c>
      <c r="BU183" s="90">
        <v>0</v>
      </c>
      <c r="BV183" s="90">
        <v>0</v>
      </c>
      <c r="BW183" s="90">
        <v>0</v>
      </c>
      <c r="BX183" s="90">
        <v>0</v>
      </c>
      <c r="BY183" s="90">
        <v>0</v>
      </c>
      <c r="GV183" s="254"/>
      <c r="GW183" s="254"/>
    </row>
    <row r="184" spans="2:205" x14ac:dyDescent="0.25">
      <c r="B184" s="90" t="s">
        <v>788</v>
      </c>
      <c r="C184" s="252" t="s">
        <v>737</v>
      </c>
      <c r="D184" s="252">
        <v>58.409336229497129</v>
      </c>
      <c r="E184" s="252">
        <v>53.307354335064282</v>
      </c>
      <c r="F184" s="252">
        <v>70.994779073686075</v>
      </c>
      <c r="G184" s="252">
        <v>60.620898430348937</v>
      </c>
      <c r="H184" s="252">
        <v>0.75386044939480157</v>
      </c>
      <c r="I184" s="253">
        <v>70.994779073686075</v>
      </c>
      <c r="J184" s="253">
        <v>0</v>
      </c>
      <c r="K184" s="253">
        <v>70.994779073686075</v>
      </c>
      <c r="L184" s="545">
        <v>525.08988168941312</v>
      </c>
      <c r="M184" s="253">
        <v>474.2799704662167</v>
      </c>
      <c r="N184" s="253">
        <v>541.24963199977412</v>
      </c>
      <c r="O184" s="253">
        <v>545.70300221958769</v>
      </c>
      <c r="P184" s="253">
        <v>541.24963199977412</v>
      </c>
      <c r="Q184" s="253">
        <v>0</v>
      </c>
      <c r="R184" s="253">
        <v>0</v>
      </c>
      <c r="S184" s="253">
        <v>0</v>
      </c>
      <c r="T184" s="253">
        <v>0</v>
      </c>
      <c r="U184" s="253">
        <v>0</v>
      </c>
      <c r="V184" s="253">
        <v>0</v>
      </c>
      <c r="W184" s="253">
        <v>111236.83442836902</v>
      </c>
      <c r="X184" s="253">
        <v>112396.38537268022</v>
      </c>
      <c r="Y184" s="253">
        <v>140350.05128442435</v>
      </c>
      <c r="Z184" s="253">
        <v>127184.32248056131</v>
      </c>
      <c r="AA184" s="253">
        <v>131168.27222843398</v>
      </c>
      <c r="AB184" s="253"/>
      <c r="AC184" s="253"/>
      <c r="AD184" s="253"/>
      <c r="AE184" s="253"/>
      <c r="AF184" s="253"/>
      <c r="AG184" s="253"/>
      <c r="AH184" s="253"/>
      <c r="AI184" s="253"/>
      <c r="AJ184" s="253"/>
      <c r="AS184" s="90" t="s">
        <v>800</v>
      </c>
      <c r="AT184" s="90" t="s">
        <v>155</v>
      </c>
      <c r="AU184" s="90" t="s">
        <v>743</v>
      </c>
      <c r="AV184" s="90">
        <v>2020</v>
      </c>
      <c r="AW184" s="90">
        <v>1</v>
      </c>
      <c r="AX184" s="90">
        <v>1.0632517661796295</v>
      </c>
      <c r="AY184" s="90">
        <v>39.816438618342893</v>
      </c>
      <c r="AZ184" s="90">
        <v>0</v>
      </c>
      <c r="BA184" s="90">
        <v>39.816438618342893</v>
      </c>
      <c r="BB184" s="90">
        <v>0</v>
      </c>
      <c r="BC184" s="90">
        <v>0</v>
      </c>
      <c r="BD184" s="90">
        <v>0</v>
      </c>
      <c r="BE184" s="90">
        <v>0</v>
      </c>
      <c r="BF184" s="90">
        <v>0</v>
      </c>
      <c r="BG184" s="90">
        <v>0</v>
      </c>
      <c r="BH184" s="90">
        <v>0</v>
      </c>
      <c r="BI184" s="90">
        <v>0</v>
      </c>
      <c r="BJ184" s="90">
        <v>0</v>
      </c>
      <c r="BK184" s="90">
        <v>0</v>
      </c>
      <c r="BL184" s="90">
        <v>0</v>
      </c>
      <c r="BM184" s="90">
        <v>0</v>
      </c>
      <c r="BN184" s="90">
        <v>39.816438618342893</v>
      </c>
      <c r="BO184" s="90">
        <v>0</v>
      </c>
      <c r="BP184" s="90">
        <v>0</v>
      </c>
      <c r="BQ184" s="90">
        <v>0</v>
      </c>
      <c r="BR184" s="90">
        <v>0</v>
      </c>
      <c r="BS184" s="90">
        <v>0</v>
      </c>
      <c r="BT184" s="90">
        <v>0</v>
      </c>
      <c r="BU184" s="90">
        <v>0</v>
      </c>
      <c r="BV184" s="90">
        <v>0</v>
      </c>
      <c r="BW184" s="90">
        <v>0</v>
      </c>
      <c r="BX184" s="90">
        <v>0</v>
      </c>
      <c r="BY184" s="90">
        <v>0</v>
      </c>
      <c r="GV184" s="254"/>
      <c r="GW184" s="254"/>
    </row>
    <row r="185" spans="2:205" x14ac:dyDescent="0.25">
      <c r="B185" s="90" t="s">
        <v>788</v>
      </c>
      <c r="C185" s="252" t="s">
        <v>738</v>
      </c>
      <c r="D185" s="252">
        <v>20.713923931560242</v>
      </c>
      <c r="E185" s="252">
        <v>18.904588786126602</v>
      </c>
      <c r="F185" s="252">
        <v>18.806435430575345</v>
      </c>
      <c r="G185" s="252">
        <v>16.058414767347369</v>
      </c>
      <c r="H185" s="252">
        <v>0.27291048101060922</v>
      </c>
      <c r="I185" s="253">
        <v>18.806435430575345</v>
      </c>
      <c r="J185" s="253">
        <v>0</v>
      </c>
      <c r="K185" s="253">
        <v>18.806435430575345</v>
      </c>
      <c r="L185" s="545">
        <v>431.75457766085486</v>
      </c>
      <c r="M185" s="253">
        <v>389.97618404455477</v>
      </c>
      <c r="N185" s="253">
        <v>396.04855529429341</v>
      </c>
      <c r="O185" s="253">
        <v>399.30742853505836</v>
      </c>
      <c r="P185" s="253">
        <v>396.04855529429341</v>
      </c>
      <c r="Q185" s="253">
        <v>0</v>
      </c>
      <c r="R185" s="253">
        <v>0</v>
      </c>
      <c r="S185" s="253">
        <v>0</v>
      </c>
      <c r="T185" s="253">
        <v>0</v>
      </c>
      <c r="U185" s="253">
        <v>0</v>
      </c>
      <c r="V185" s="253">
        <v>0</v>
      </c>
      <c r="W185" s="253">
        <v>47976.153591198563</v>
      </c>
      <c r="X185" s="253">
        <v>48476.264858181064</v>
      </c>
      <c r="Y185" s="253">
        <v>50809.138530407778</v>
      </c>
      <c r="Z185" s="253">
        <v>46042.917695235956</v>
      </c>
      <c r="AA185" s="253">
        <v>47485.17619664278</v>
      </c>
      <c r="AB185" s="253"/>
      <c r="AC185" s="253"/>
      <c r="AD185" s="253"/>
      <c r="AE185" s="253"/>
      <c r="AF185" s="253"/>
      <c r="AG185" s="253"/>
      <c r="AH185" s="253"/>
      <c r="AI185" s="253"/>
      <c r="AJ185" s="253"/>
      <c r="AS185" s="90" t="s">
        <v>800</v>
      </c>
      <c r="AT185" s="90" t="s">
        <v>155</v>
      </c>
      <c r="AU185" s="90" t="s">
        <v>743</v>
      </c>
      <c r="AV185" s="90">
        <v>2021</v>
      </c>
      <c r="AW185" s="90">
        <v>1</v>
      </c>
      <c r="AX185" s="90">
        <v>0</v>
      </c>
      <c r="AY185" s="90">
        <v>0</v>
      </c>
      <c r="AZ185" s="90">
        <v>0</v>
      </c>
      <c r="BA185" s="90">
        <v>0</v>
      </c>
      <c r="BB185" s="90">
        <v>1.0632517661796295</v>
      </c>
      <c r="BC185" s="90">
        <v>39.816438618342893</v>
      </c>
      <c r="BD185" s="90">
        <v>0</v>
      </c>
      <c r="BE185" s="90">
        <v>39.816438618342893</v>
      </c>
      <c r="BF185" s="90">
        <v>0</v>
      </c>
      <c r="BG185" s="90">
        <v>0</v>
      </c>
      <c r="BH185" s="90">
        <v>0</v>
      </c>
      <c r="BI185" s="90">
        <v>0</v>
      </c>
      <c r="BJ185" s="90">
        <v>0</v>
      </c>
      <c r="BK185" s="90">
        <v>0</v>
      </c>
      <c r="BL185" s="90">
        <v>0</v>
      </c>
      <c r="BM185" s="90">
        <v>0</v>
      </c>
      <c r="BN185" s="90">
        <v>0</v>
      </c>
      <c r="BO185" s="90">
        <v>39.816438618342893</v>
      </c>
      <c r="BP185" s="90">
        <v>0</v>
      </c>
      <c r="BQ185" s="90">
        <v>0</v>
      </c>
      <c r="BR185" s="90">
        <v>0</v>
      </c>
      <c r="BS185" s="90">
        <v>0</v>
      </c>
      <c r="BT185" s="90">
        <v>0</v>
      </c>
      <c r="BU185" s="90">
        <v>0</v>
      </c>
      <c r="BV185" s="90">
        <v>0</v>
      </c>
      <c r="BW185" s="90">
        <v>0</v>
      </c>
      <c r="BX185" s="90">
        <v>0</v>
      </c>
      <c r="BY185" s="90">
        <v>0</v>
      </c>
      <c r="GV185" s="254"/>
      <c r="GW185" s="254"/>
    </row>
    <row r="186" spans="2:205" x14ac:dyDescent="0.25">
      <c r="B186" s="90" t="s">
        <v>788</v>
      </c>
      <c r="C186" s="252" t="s">
        <v>739</v>
      </c>
      <c r="D186" s="252">
        <v>21.932935315171239</v>
      </c>
      <c r="E186" s="252">
        <v>20.017121061948153</v>
      </c>
      <c r="F186" s="252">
        <v>26.331192096906779</v>
      </c>
      <c r="G186" s="252">
        <v>22.483618966802432</v>
      </c>
      <c r="H186" s="252">
        <v>0.28281153053304486</v>
      </c>
      <c r="I186" s="253">
        <v>26.331192096906779</v>
      </c>
      <c r="J186" s="253">
        <v>0</v>
      </c>
      <c r="K186" s="253">
        <v>26.331192096906779</v>
      </c>
      <c r="L186" s="545">
        <v>529.77284740084849</v>
      </c>
      <c r="M186" s="253">
        <v>478.50979266764244</v>
      </c>
      <c r="N186" s="253">
        <v>535.10076316312052</v>
      </c>
      <c r="O186" s="253">
        <v>539.50321627024402</v>
      </c>
      <c r="P186" s="253">
        <v>535.10076316312052</v>
      </c>
      <c r="Q186" s="253">
        <v>0</v>
      </c>
      <c r="R186" s="253">
        <v>0</v>
      </c>
      <c r="S186" s="253">
        <v>0</v>
      </c>
      <c r="T186" s="253">
        <v>0</v>
      </c>
      <c r="U186" s="253">
        <v>0</v>
      </c>
      <c r="V186" s="253">
        <v>0</v>
      </c>
      <c r="W186" s="253">
        <v>41400.640713803616</v>
      </c>
      <c r="X186" s="253">
        <v>41832.207759750912</v>
      </c>
      <c r="Y186" s="253">
        <v>52652.467503772845</v>
      </c>
      <c r="Z186" s="253">
        <v>47713.330669372444</v>
      </c>
      <c r="AA186" s="253">
        <v>49207.913554927894</v>
      </c>
      <c r="AB186" s="253"/>
      <c r="AC186" s="253"/>
      <c r="AD186" s="253"/>
      <c r="AE186" s="253"/>
      <c r="AF186" s="253"/>
      <c r="AG186" s="253"/>
      <c r="AH186" s="253"/>
      <c r="AI186" s="253"/>
      <c r="AJ186" s="253"/>
      <c r="AS186" s="90" t="s">
        <v>800</v>
      </c>
      <c r="AT186" s="90" t="s">
        <v>155</v>
      </c>
      <c r="AU186" s="90" t="s">
        <v>743</v>
      </c>
      <c r="AV186" s="90">
        <v>2022</v>
      </c>
      <c r="AW186" s="90">
        <v>0.93457943925233644</v>
      </c>
      <c r="AX186" s="90">
        <v>0</v>
      </c>
      <c r="AY186" s="90">
        <v>0</v>
      </c>
      <c r="AZ186" s="90">
        <v>0</v>
      </c>
      <c r="BA186" s="90">
        <v>0</v>
      </c>
      <c r="BB186" s="90">
        <v>0</v>
      </c>
      <c r="BC186" s="90">
        <v>0</v>
      </c>
      <c r="BD186" s="90">
        <v>0</v>
      </c>
      <c r="BE186" s="90">
        <v>0</v>
      </c>
      <c r="BF186" s="90">
        <v>1.0212323682244</v>
      </c>
      <c r="BG186" s="90">
        <v>39.022278236997757</v>
      </c>
      <c r="BH186" s="90">
        <v>0</v>
      </c>
      <c r="BI186" s="90">
        <v>39.022278236997757</v>
      </c>
      <c r="BJ186" s="90">
        <v>0</v>
      </c>
      <c r="BK186" s="90">
        <v>0</v>
      </c>
      <c r="BL186" s="90">
        <v>0</v>
      </c>
      <c r="BM186" s="90">
        <v>0</v>
      </c>
      <c r="BN186" s="90">
        <v>0</v>
      </c>
      <c r="BO186" s="90">
        <v>0</v>
      </c>
      <c r="BP186" s="90">
        <v>36.469418913082016</v>
      </c>
      <c r="BQ186" s="90">
        <v>0</v>
      </c>
      <c r="BR186" s="90">
        <v>1.0212323682244</v>
      </c>
      <c r="BS186" s="90">
        <v>0.95442277404149534</v>
      </c>
      <c r="BT186" s="90">
        <v>39.022278236997757</v>
      </c>
      <c r="BU186" s="90">
        <v>36.469418913082016</v>
      </c>
      <c r="BV186" s="90">
        <v>0</v>
      </c>
      <c r="BW186" s="90">
        <v>0</v>
      </c>
      <c r="BX186" s="90">
        <v>39.022278236997757</v>
      </c>
      <c r="BY186" s="90">
        <v>36.469418913082016</v>
      </c>
      <c r="GV186" s="254"/>
      <c r="GW186" s="254"/>
    </row>
    <row r="187" spans="2:205" x14ac:dyDescent="0.25">
      <c r="B187" s="90" t="s">
        <v>788</v>
      </c>
      <c r="C187" s="252" t="s">
        <v>740</v>
      </c>
      <c r="D187" s="252">
        <v>8.8006607672926531</v>
      </c>
      <c r="E187" s="252">
        <v>8.0319341425395123</v>
      </c>
      <c r="F187" s="252">
        <v>13.891507959621599</v>
      </c>
      <c r="G187" s="252">
        <v>11.861657615203173</v>
      </c>
      <c r="H187" s="252">
        <v>0.17012907603240882</v>
      </c>
      <c r="I187" s="253">
        <v>13.891507959621599</v>
      </c>
      <c r="J187" s="253">
        <v>0</v>
      </c>
      <c r="K187" s="253">
        <v>13.891507959621599</v>
      </c>
      <c r="L187" s="545">
        <v>430.6050038284161</v>
      </c>
      <c r="M187" s="253">
        <v>388.93784782382323</v>
      </c>
      <c r="N187" s="253">
        <v>469.28104183451092</v>
      </c>
      <c r="O187" s="253">
        <v>473.1422973573537</v>
      </c>
      <c r="P187" s="253">
        <v>469.28104183451092</v>
      </c>
      <c r="Q187" s="253">
        <v>0</v>
      </c>
      <c r="R187" s="253">
        <v>0</v>
      </c>
      <c r="S187" s="253">
        <v>0</v>
      </c>
      <c r="T187" s="253">
        <v>0</v>
      </c>
      <c r="U187" s="253">
        <v>0</v>
      </c>
      <c r="V187" s="253">
        <v>0</v>
      </c>
      <c r="W187" s="253">
        <v>20437.897119280729</v>
      </c>
      <c r="X187" s="253">
        <v>20650.945099530989</v>
      </c>
      <c r="Y187" s="253">
        <v>31673.799262568078</v>
      </c>
      <c r="Z187" s="253">
        <v>28702.595137862161</v>
      </c>
      <c r="AA187" s="253">
        <v>29601.681553801944</v>
      </c>
      <c r="AB187" s="253"/>
      <c r="AC187" s="253"/>
      <c r="AD187" s="253"/>
      <c r="AE187" s="253"/>
      <c r="AF187" s="253"/>
      <c r="AG187" s="253"/>
      <c r="AH187" s="253"/>
      <c r="AI187" s="253"/>
      <c r="AJ187" s="253"/>
      <c r="AS187" s="90" t="s">
        <v>800</v>
      </c>
      <c r="AT187" s="90" t="s">
        <v>155</v>
      </c>
      <c r="AU187" s="90" t="s">
        <v>743</v>
      </c>
      <c r="AV187" s="90">
        <v>2023</v>
      </c>
      <c r="AW187" s="90">
        <v>0.87343872827321156</v>
      </c>
      <c r="AX187" s="90">
        <v>0</v>
      </c>
      <c r="AY187" s="90">
        <v>0</v>
      </c>
      <c r="AZ187" s="90">
        <v>0</v>
      </c>
      <c r="BA187" s="90">
        <v>0</v>
      </c>
      <c r="BB187" s="90">
        <v>0</v>
      </c>
      <c r="BC187" s="90">
        <v>0</v>
      </c>
      <c r="BD187" s="90">
        <v>0</v>
      </c>
      <c r="BE187" s="90">
        <v>0</v>
      </c>
      <c r="BF187" s="90">
        <v>0</v>
      </c>
      <c r="BG187" s="90">
        <v>0</v>
      </c>
      <c r="BH187" s="90">
        <v>0</v>
      </c>
      <c r="BI187" s="90">
        <v>0</v>
      </c>
      <c r="BJ187" s="90">
        <v>0.53667599754493378</v>
      </c>
      <c r="BK187" s="90">
        <v>21.258299168437912</v>
      </c>
      <c r="BL187" s="90">
        <v>0</v>
      </c>
      <c r="BM187" s="90">
        <v>21.258299168437912</v>
      </c>
      <c r="BN187" s="90">
        <v>0</v>
      </c>
      <c r="BO187" s="90">
        <v>0</v>
      </c>
      <c r="BP187" s="90">
        <v>0</v>
      </c>
      <c r="BQ187" s="90">
        <v>18.56782179093188</v>
      </c>
      <c r="BR187" s="90">
        <v>0</v>
      </c>
      <c r="BS187" s="90">
        <v>0</v>
      </c>
      <c r="BT187" s="90">
        <v>0</v>
      </c>
      <c r="BU187" s="90">
        <v>0</v>
      </c>
      <c r="BV187" s="90">
        <v>0</v>
      </c>
      <c r="BW187" s="90">
        <v>0</v>
      </c>
      <c r="BX187" s="90">
        <v>0</v>
      </c>
      <c r="BY187" s="90">
        <v>0</v>
      </c>
      <c r="GV187" s="254"/>
      <c r="GW187" s="254"/>
    </row>
    <row r="188" spans="2:205" x14ac:dyDescent="0.25">
      <c r="B188" s="90" t="s">
        <v>788</v>
      </c>
      <c r="C188" s="252" t="s">
        <v>741</v>
      </c>
      <c r="D188" s="252">
        <v>21.478850934893874</v>
      </c>
      <c r="E188" s="252">
        <v>19.602700379912744</v>
      </c>
      <c r="F188" s="252">
        <v>24.816381365276715</v>
      </c>
      <c r="G188" s="252">
        <v>21.190102986838209</v>
      </c>
      <c r="H188" s="252">
        <v>0.7693917262080302</v>
      </c>
      <c r="I188" s="253">
        <v>24.816381365276715</v>
      </c>
      <c r="J188" s="253">
        <v>0</v>
      </c>
      <c r="K188" s="253">
        <v>24.816381365276715</v>
      </c>
      <c r="L188" s="545">
        <v>182.2110032479182</v>
      </c>
      <c r="M188" s="253">
        <v>164.57949820133575</v>
      </c>
      <c r="N188" s="253">
        <v>185.37582800216526</v>
      </c>
      <c r="O188" s="253">
        <v>186.90051123415836</v>
      </c>
      <c r="P188" s="253">
        <v>185.37582800216526</v>
      </c>
      <c r="Q188" s="253">
        <v>0</v>
      </c>
      <c r="R188" s="253">
        <v>0</v>
      </c>
      <c r="S188" s="253">
        <v>0</v>
      </c>
      <c r="T188" s="253">
        <v>0</v>
      </c>
      <c r="U188" s="253">
        <v>0</v>
      </c>
      <c r="V188" s="253">
        <v>0</v>
      </c>
      <c r="W188" s="253">
        <v>117879.00045569435</v>
      </c>
      <c r="X188" s="253">
        <v>119107.79042437041</v>
      </c>
      <c r="Y188" s="253">
        <v>143241.58843695594</v>
      </c>
      <c r="Z188" s="253">
        <v>129804.61502984459</v>
      </c>
      <c r="AA188" s="253">
        <v>133870.64339902424</v>
      </c>
      <c r="AB188" s="253"/>
      <c r="AC188" s="253"/>
      <c r="AD188" s="253"/>
      <c r="AE188" s="253"/>
      <c r="AF188" s="253"/>
      <c r="AG188" s="253"/>
      <c r="AH188" s="253"/>
      <c r="AI188" s="253"/>
      <c r="AJ188" s="253"/>
      <c r="AS188" s="90" t="s">
        <v>800</v>
      </c>
      <c r="AT188" s="90" t="s">
        <v>155</v>
      </c>
      <c r="AU188" s="90" t="s">
        <v>744</v>
      </c>
      <c r="AV188" s="90">
        <v>2020</v>
      </c>
      <c r="AW188" s="90">
        <v>1</v>
      </c>
      <c r="AX188" s="90">
        <v>0.56575830944994432</v>
      </c>
      <c r="AY188" s="90">
        <v>33.199560304196325</v>
      </c>
      <c r="AZ188" s="90">
        <v>0</v>
      </c>
      <c r="BA188" s="90">
        <v>33.199560304196325</v>
      </c>
      <c r="BB188" s="90">
        <v>0</v>
      </c>
      <c r="BC188" s="90">
        <v>0</v>
      </c>
      <c r="BD188" s="90">
        <v>0</v>
      </c>
      <c r="BE188" s="90">
        <v>0</v>
      </c>
      <c r="BF188" s="90">
        <v>0</v>
      </c>
      <c r="BG188" s="90">
        <v>0</v>
      </c>
      <c r="BH188" s="90">
        <v>0</v>
      </c>
      <c r="BI188" s="90">
        <v>0</v>
      </c>
      <c r="BJ188" s="90">
        <v>0</v>
      </c>
      <c r="BK188" s="90">
        <v>0</v>
      </c>
      <c r="BL188" s="90">
        <v>0</v>
      </c>
      <c r="BM188" s="90">
        <v>0</v>
      </c>
      <c r="BN188" s="90">
        <v>33.199560304196325</v>
      </c>
      <c r="BO188" s="90">
        <v>0</v>
      </c>
      <c r="BP188" s="90">
        <v>0</v>
      </c>
      <c r="BQ188" s="90">
        <v>0</v>
      </c>
      <c r="BR188" s="90">
        <v>0</v>
      </c>
      <c r="BS188" s="90">
        <v>0</v>
      </c>
      <c r="BT188" s="90">
        <v>0</v>
      </c>
      <c r="BU188" s="90">
        <v>0</v>
      </c>
      <c r="BV188" s="90">
        <v>0</v>
      </c>
      <c r="BW188" s="90">
        <v>0</v>
      </c>
      <c r="BX188" s="90">
        <v>0</v>
      </c>
      <c r="BY188" s="90">
        <v>0</v>
      </c>
      <c r="GV188" s="254"/>
      <c r="GW188" s="254"/>
    </row>
    <row r="189" spans="2:205" x14ac:dyDescent="0.25">
      <c r="B189" s="90" t="s">
        <v>788</v>
      </c>
      <c r="C189" s="252" t="s">
        <v>742</v>
      </c>
      <c r="D189" s="252">
        <v>16.383554285855148</v>
      </c>
      <c r="E189" s="252">
        <v>14.952471470524713</v>
      </c>
      <c r="F189" s="252">
        <v>19.170250737722199</v>
      </c>
      <c r="G189" s="252">
        <v>16.368998797151253</v>
      </c>
      <c r="H189" s="252">
        <v>0.72430411261304728</v>
      </c>
      <c r="I189" s="253">
        <v>19.170250737722199</v>
      </c>
      <c r="J189" s="253">
        <v>0</v>
      </c>
      <c r="K189" s="253">
        <v>19.170250737722199</v>
      </c>
      <c r="L189" s="545">
        <v>153.27596086619391</v>
      </c>
      <c r="M189" s="253">
        <v>138.44433253771666</v>
      </c>
      <c r="N189" s="253">
        <v>152.11393572211051</v>
      </c>
      <c r="O189" s="253">
        <v>153.36494360298059</v>
      </c>
      <c r="P189" s="253">
        <v>152.11393572211051</v>
      </c>
      <c r="Q189" s="253">
        <v>0</v>
      </c>
      <c r="R189" s="253">
        <v>0</v>
      </c>
      <c r="S189" s="253">
        <v>0</v>
      </c>
      <c r="T189" s="253">
        <v>0</v>
      </c>
      <c r="U189" s="253">
        <v>0</v>
      </c>
      <c r="V189" s="253">
        <v>0</v>
      </c>
      <c r="W189" s="253">
        <v>106889.26165113121</v>
      </c>
      <c r="X189" s="253">
        <v>108003.49278617946</v>
      </c>
      <c r="Y189" s="253">
        <v>134847.39706449665</v>
      </c>
      <c r="Z189" s="253">
        <v>122197.8522769414</v>
      </c>
      <c r="AA189" s="253">
        <v>126025.60473317443</v>
      </c>
      <c r="AB189" s="253"/>
      <c r="AC189" s="253"/>
      <c r="AD189" s="253"/>
      <c r="AE189" s="253"/>
      <c r="AF189" s="253"/>
      <c r="AG189" s="253"/>
      <c r="AH189" s="253"/>
      <c r="AI189" s="253"/>
      <c r="AJ189" s="253"/>
      <c r="AS189" s="90" t="s">
        <v>800</v>
      </c>
      <c r="AT189" s="90" t="s">
        <v>155</v>
      </c>
      <c r="AU189" s="90" t="s">
        <v>744</v>
      </c>
      <c r="AV189" s="90">
        <v>2021</v>
      </c>
      <c r="AW189" s="90">
        <v>1</v>
      </c>
      <c r="AX189" s="90">
        <v>0</v>
      </c>
      <c r="AY189" s="90">
        <v>0</v>
      </c>
      <c r="AZ189" s="90">
        <v>0</v>
      </c>
      <c r="BA189" s="90">
        <v>0</v>
      </c>
      <c r="BB189" s="90">
        <v>0.56575830944994432</v>
      </c>
      <c r="BC189" s="90">
        <v>33.199560304196325</v>
      </c>
      <c r="BD189" s="90">
        <v>0</v>
      </c>
      <c r="BE189" s="90">
        <v>33.199560304196325</v>
      </c>
      <c r="BF189" s="90">
        <v>0</v>
      </c>
      <c r="BG189" s="90">
        <v>0</v>
      </c>
      <c r="BH189" s="90">
        <v>0</v>
      </c>
      <c r="BI189" s="90">
        <v>0</v>
      </c>
      <c r="BJ189" s="90">
        <v>0</v>
      </c>
      <c r="BK189" s="90">
        <v>0</v>
      </c>
      <c r="BL189" s="90">
        <v>0</v>
      </c>
      <c r="BM189" s="90">
        <v>0</v>
      </c>
      <c r="BN189" s="90">
        <v>0</v>
      </c>
      <c r="BO189" s="90">
        <v>33.199560304196325</v>
      </c>
      <c r="BP189" s="90">
        <v>0</v>
      </c>
      <c r="BQ189" s="90">
        <v>0</v>
      </c>
      <c r="BR189" s="90">
        <v>0</v>
      </c>
      <c r="BS189" s="90">
        <v>0</v>
      </c>
      <c r="BT189" s="90">
        <v>0</v>
      </c>
      <c r="BU189" s="90">
        <v>0</v>
      </c>
      <c r="BV189" s="90">
        <v>0</v>
      </c>
      <c r="BW189" s="90">
        <v>0</v>
      </c>
      <c r="BX189" s="90">
        <v>0</v>
      </c>
      <c r="BY189" s="90">
        <v>0</v>
      </c>
      <c r="GV189" s="254"/>
      <c r="GW189" s="254"/>
    </row>
    <row r="190" spans="2:205" x14ac:dyDescent="0.25">
      <c r="B190" s="90" t="s">
        <v>788</v>
      </c>
      <c r="C190" s="252" t="s">
        <v>743</v>
      </c>
      <c r="D190" s="252">
        <v>10.496978499073851</v>
      </c>
      <c r="E190" s="252">
        <v>9.5800806586652509</v>
      </c>
      <c r="F190" s="252">
        <v>11.925239296579301</v>
      </c>
      <c r="G190" s="252">
        <v>10.18266613393604</v>
      </c>
      <c r="H190" s="252">
        <v>0.48721635053316559</v>
      </c>
      <c r="I190" s="253">
        <v>11.925239296579301</v>
      </c>
      <c r="J190" s="253">
        <v>0</v>
      </c>
      <c r="K190" s="253">
        <v>11.925239296579301</v>
      </c>
      <c r="L190" s="545">
        <v>135.3131395613643</v>
      </c>
      <c r="M190" s="253">
        <v>122.21966957042747</v>
      </c>
      <c r="N190" s="253">
        <v>140.67191809169933</v>
      </c>
      <c r="O190" s="253">
        <v>141.8288507211175</v>
      </c>
      <c r="P190" s="253">
        <v>140.67191809169933</v>
      </c>
      <c r="Q190" s="253">
        <v>0</v>
      </c>
      <c r="R190" s="253">
        <v>0</v>
      </c>
      <c r="S190" s="253">
        <v>0</v>
      </c>
      <c r="T190" s="253">
        <v>0</v>
      </c>
      <c r="U190" s="253">
        <v>0</v>
      </c>
      <c r="V190" s="253">
        <v>0</v>
      </c>
      <c r="W190" s="253">
        <v>77575.455961639906</v>
      </c>
      <c r="X190" s="253">
        <v>78384.115194689322</v>
      </c>
      <c r="Y190" s="253">
        <v>90707.557133201452</v>
      </c>
      <c r="Z190" s="253">
        <v>82198.610490520921</v>
      </c>
      <c r="AA190" s="253">
        <v>84773.417881496687</v>
      </c>
      <c r="AB190" s="253"/>
      <c r="AC190" s="253"/>
      <c r="AD190" s="253"/>
      <c r="AE190" s="253"/>
      <c r="AF190" s="253"/>
      <c r="AG190" s="253"/>
      <c r="AH190" s="253"/>
      <c r="AI190" s="253"/>
      <c r="AJ190" s="253"/>
      <c r="AS190" s="90" t="s">
        <v>800</v>
      </c>
      <c r="AT190" s="90" t="s">
        <v>155</v>
      </c>
      <c r="AU190" s="90" t="s">
        <v>744</v>
      </c>
      <c r="AV190" s="90">
        <v>2022</v>
      </c>
      <c r="AW190" s="90">
        <v>0.93457943925233644</v>
      </c>
      <c r="AX190" s="90">
        <v>0</v>
      </c>
      <c r="AY190" s="90">
        <v>0</v>
      </c>
      <c r="AZ190" s="90">
        <v>0</v>
      </c>
      <c r="BA190" s="90">
        <v>0</v>
      </c>
      <c r="BB190" s="90">
        <v>0</v>
      </c>
      <c r="BC190" s="90">
        <v>0</v>
      </c>
      <c r="BD190" s="90">
        <v>0</v>
      </c>
      <c r="BE190" s="90">
        <v>0</v>
      </c>
      <c r="BF190" s="90">
        <v>0.53848129364530661</v>
      </c>
      <c r="BG190" s="90">
        <v>31.621916998993381</v>
      </c>
      <c r="BH190" s="90">
        <v>0</v>
      </c>
      <c r="BI190" s="90">
        <v>31.621916998993381</v>
      </c>
      <c r="BJ190" s="90">
        <v>0</v>
      </c>
      <c r="BK190" s="90">
        <v>0</v>
      </c>
      <c r="BL190" s="90">
        <v>0</v>
      </c>
      <c r="BM190" s="90">
        <v>0</v>
      </c>
      <c r="BN190" s="90">
        <v>0</v>
      </c>
      <c r="BO190" s="90">
        <v>0</v>
      </c>
      <c r="BP190" s="90">
        <v>29.553193457003161</v>
      </c>
      <c r="BQ190" s="90">
        <v>0</v>
      </c>
      <c r="BR190" s="90">
        <v>0.53848129364530661</v>
      </c>
      <c r="BS190" s="90">
        <v>0.50325354546290335</v>
      </c>
      <c r="BT190" s="90">
        <v>31.621916998993381</v>
      </c>
      <c r="BU190" s="90">
        <v>29.553193457003161</v>
      </c>
      <c r="BV190" s="90">
        <v>0</v>
      </c>
      <c r="BW190" s="90">
        <v>0</v>
      </c>
      <c r="BX190" s="90">
        <v>31.621916998993381</v>
      </c>
      <c r="BY190" s="90">
        <v>29.553193457003161</v>
      </c>
      <c r="GV190" s="254"/>
      <c r="GW190" s="254"/>
    </row>
    <row r="191" spans="2:205" x14ac:dyDescent="0.25">
      <c r="B191" s="90" t="s">
        <v>788</v>
      </c>
      <c r="C191" s="252" t="s">
        <v>744</v>
      </c>
      <c r="D191" s="252">
        <v>7.7249527976842245</v>
      </c>
      <c r="E191" s="252">
        <v>7.0501879081419663</v>
      </c>
      <c r="F191" s="252">
        <v>8.3450703396569956</v>
      </c>
      <c r="G191" s="252">
        <v>7.12564781006175</v>
      </c>
      <c r="H191" s="252">
        <v>0.25690224760149333</v>
      </c>
      <c r="I191" s="253">
        <v>8.3450703396569956</v>
      </c>
      <c r="J191" s="253">
        <v>0</v>
      </c>
      <c r="K191" s="253">
        <v>8.3450703396569956</v>
      </c>
      <c r="L191" s="545">
        <v>187.14432801973064</v>
      </c>
      <c r="M191" s="253">
        <v>169.03545366470803</v>
      </c>
      <c r="N191" s="253">
        <v>186.69137694071148</v>
      </c>
      <c r="O191" s="253">
        <v>188.22676707249261</v>
      </c>
      <c r="P191" s="253">
        <v>186.69137694071148</v>
      </c>
      <c r="Q191" s="253">
        <v>0</v>
      </c>
      <c r="R191" s="253">
        <v>0</v>
      </c>
      <c r="S191" s="253">
        <v>0</v>
      </c>
      <c r="T191" s="253">
        <v>0</v>
      </c>
      <c r="U191" s="253">
        <v>0</v>
      </c>
      <c r="V191" s="253">
        <v>0</v>
      </c>
      <c r="W191" s="253">
        <v>41278.049297170161</v>
      </c>
      <c r="X191" s="253">
        <v>41708.338430152275</v>
      </c>
      <c r="Y191" s="253">
        <v>47828.803931681774</v>
      </c>
      <c r="Z191" s="253">
        <v>43342.157465827979</v>
      </c>
      <c r="AA191" s="253">
        <v>44699.816758581095</v>
      </c>
      <c r="AB191" s="253"/>
      <c r="AC191" s="253"/>
      <c r="AD191" s="253"/>
      <c r="AE191" s="253"/>
      <c r="AF191" s="253"/>
      <c r="AG191" s="253"/>
      <c r="AH191" s="253"/>
      <c r="AI191" s="253"/>
      <c r="AJ191" s="253"/>
      <c r="AS191" s="90" t="s">
        <v>800</v>
      </c>
      <c r="AT191" s="90" t="s">
        <v>155</v>
      </c>
      <c r="AU191" s="90" t="s">
        <v>744</v>
      </c>
      <c r="AV191" s="90">
        <v>2023</v>
      </c>
      <c r="AW191" s="90">
        <v>0.87343872827321156</v>
      </c>
      <c r="AX191" s="90">
        <v>0</v>
      </c>
      <c r="AY191" s="90">
        <v>0</v>
      </c>
      <c r="AZ191" s="90">
        <v>0</v>
      </c>
      <c r="BA191" s="90">
        <v>0</v>
      </c>
      <c r="BB191" s="90">
        <v>0</v>
      </c>
      <c r="BC191" s="90">
        <v>0</v>
      </c>
      <c r="BD191" s="90">
        <v>0</v>
      </c>
      <c r="BE191" s="90">
        <v>0</v>
      </c>
      <c r="BF191" s="90">
        <v>0</v>
      </c>
      <c r="BG191" s="90">
        <v>0</v>
      </c>
      <c r="BH191" s="90">
        <v>0</v>
      </c>
      <c r="BI191" s="90">
        <v>0</v>
      </c>
      <c r="BJ191" s="90">
        <v>0.2829816155639911</v>
      </c>
      <c r="BK191" s="90">
        <v>17.226784095562675</v>
      </c>
      <c r="BL191" s="90">
        <v>0</v>
      </c>
      <c r="BM191" s="90">
        <v>17.226784095562675</v>
      </c>
      <c r="BN191" s="90">
        <v>0</v>
      </c>
      <c r="BO191" s="90">
        <v>0</v>
      </c>
      <c r="BP191" s="90">
        <v>0</v>
      </c>
      <c r="BQ191" s="90">
        <v>15.046540392665449</v>
      </c>
      <c r="BR191" s="90">
        <v>0</v>
      </c>
      <c r="BS191" s="90">
        <v>0</v>
      </c>
      <c r="BT191" s="90">
        <v>0</v>
      </c>
      <c r="BU191" s="90">
        <v>0</v>
      </c>
      <c r="BV191" s="90">
        <v>0</v>
      </c>
      <c r="BW191" s="90">
        <v>0</v>
      </c>
      <c r="BX191" s="90">
        <v>0</v>
      </c>
      <c r="BY191" s="90">
        <v>0</v>
      </c>
      <c r="GV191" s="254"/>
      <c r="GW191" s="254"/>
    </row>
    <row r="192" spans="2:205" x14ac:dyDescent="0.25">
      <c r="B192" s="90" t="s">
        <v>788</v>
      </c>
      <c r="C192" s="252" t="s">
        <v>745</v>
      </c>
      <c r="D192" s="252">
        <v>4.3798339643425042</v>
      </c>
      <c r="E192" s="252">
        <v>3.9972609883563006</v>
      </c>
      <c r="F192" s="252">
        <v>5.8688969320067494</v>
      </c>
      <c r="G192" s="252">
        <v>5.0113212415593447</v>
      </c>
      <c r="H192" s="252">
        <v>0.14856659931428035</v>
      </c>
      <c r="I192" s="253">
        <v>5.8688969320067494</v>
      </c>
      <c r="J192" s="253">
        <v>0</v>
      </c>
      <c r="K192" s="253">
        <v>5.8688969320067494</v>
      </c>
      <c r="L192" s="545">
        <v>214.33890683647951</v>
      </c>
      <c r="M192" s="253">
        <v>193.59857035732381</v>
      </c>
      <c r="N192" s="253">
        <v>227.03742955737931</v>
      </c>
      <c r="O192" s="253">
        <v>228.90537700718005</v>
      </c>
      <c r="P192" s="253">
        <v>227.03742955737931</v>
      </c>
      <c r="Q192" s="253">
        <v>0</v>
      </c>
      <c r="R192" s="253">
        <v>0</v>
      </c>
      <c r="S192" s="253">
        <v>0</v>
      </c>
      <c r="T192" s="253">
        <v>0</v>
      </c>
      <c r="U192" s="253">
        <v>0</v>
      </c>
      <c r="V192" s="253">
        <v>0</v>
      </c>
      <c r="W192" s="253">
        <v>20434.152758294633</v>
      </c>
      <c r="X192" s="253">
        <v>20647.161706713941</v>
      </c>
      <c r="Y192" s="253">
        <v>27659.402810760526</v>
      </c>
      <c r="Z192" s="253">
        <v>25064.774643897195</v>
      </c>
      <c r="AA192" s="253">
        <v>25849.909168935072</v>
      </c>
      <c r="AB192" s="253"/>
      <c r="AC192" s="253"/>
      <c r="AD192" s="253"/>
      <c r="AE192" s="253"/>
      <c r="AF192" s="253"/>
      <c r="AG192" s="253"/>
      <c r="AH192" s="253"/>
      <c r="AI192" s="253"/>
      <c r="AJ192" s="253"/>
      <c r="AS192" s="90" t="s">
        <v>800</v>
      </c>
      <c r="AT192" s="90" t="s">
        <v>155</v>
      </c>
      <c r="AU192" s="90" t="s">
        <v>745</v>
      </c>
      <c r="AV192" s="90">
        <v>2020</v>
      </c>
      <c r="AW192" s="90">
        <v>1</v>
      </c>
      <c r="AX192" s="90">
        <v>0.28007117381797514</v>
      </c>
      <c r="AY192" s="90">
        <v>10.628146758603227</v>
      </c>
      <c r="AZ192" s="90">
        <v>0</v>
      </c>
      <c r="BA192" s="90">
        <v>10.628146758603227</v>
      </c>
      <c r="BB192" s="90">
        <v>0</v>
      </c>
      <c r="BC192" s="90">
        <v>0</v>
      </c>
      <c r="BD192" s="90">
        <v>0</v>
      </c>
      <c r="BE192" s="90">
        <v>0</v>
      </c>
      <c r="BF192" s="90">
        <v>0</v>
      </c>
      <c r="BG192" s="90">
        <v>0</v>
      </c>
      <c r="BH192" s="90">
        <v>0</v>
      </c>
      <c r="BI192" s="90">
        <v>0</v>
      </c>
      <c r="BJ192" s="90">
        <v>0</v>
      </c>
      <c r="BK192" s="90">
        <v>0</v>
      </c>
      <c r="BL192" s="90">
        <v>0</v>
      </c>
      <c r="BM192" s="90">
        <v>0</v>
      </c>
      <c r="BN192" s="90">
        <v>10.628146758603227</v>
      </c>
      <c r="BO192" s="90">
        <v>0</v>
      </c>
      <c r="BP192" s="90">
        <v>0</v>
      </c>
      <c r="BQ192" s="90">
        <v>0</v>
      </c>
      <c r="BR192" s="90">
        <v>0</v>
      </c>
      <c r="BS192" s="90">
        <v>0</v>
      </c>
      <c r="BT192" s="90">
        <v>0</v>
      </c>
      <c r="BU192" s="90">
        <v>0</v>
      </c>
      <c r="BV192" s="90">
        <v>0</v>
      </c>
      <c r="BW192" s="90">
        <v>0</v>
      </c>
      <c r="BX192" s="90">
        <v>0</v>
      </c>
      <c r="BY192" s="90">
        <v>0</v>
      </c>
      <c r="GV192" s="254"/>
      <c r="GW192" s="254"/>
    </row>
    <row r="193" spans="2:205" x14ac:dyDescent="0.25">
      <c r="B193" s="90" t="s">
        <v>788</v>
      </c>
      <c r="C193" s="252" t="s">
        <v>746</v>
      </c>
      <c r="D193" s="252">
        <v>5.8211939294864479</v>
      </c>
      <c r="E193" s="252">
        <v>5.312719977385215</v>
      </c>
      <c r="F193" s="252">
        <v>6.8489459818386811</v>
      </c>
      <c r="G193" s="252">
        <v>5.8480465973845872</v>
      </c>
      <c r="H193" s="252">
        <v>1.8107559395546247</v>
      </c>
      <c r="I193" s="253">
        <v>6.8489459818386811</v>
      </c>
      <c r="J193" s="253">
        <v>0</v>
      </c>
      <c r="K193" s="253">
        <v>6.8489459818386811</v>
      </c>
      <c r="L193" s="545">
        <v>21.275638589377753</v>
      </c>
      <c r="M193" s="253">
        <v>19.216918081442874</v>
      </c>
      <c r="N193" s="253">
        <v>21.738320301814024</v>
      </c>
      <c r="O193" s="253">
        <v>21.916734146898417</v>
      </c>
      <c r="P193" s="253">
        <v>21.738320301814024</v>
      </c>
      <c r="Q193" s="253">
        <v>0</v>
      </c>
      <c r="R193" s="253">
        <v>0</v>
      </c>
      <c r="S193" s="253">
        <v>0</v>
      </c>
      <c r="T193" s="253">
        <v>0</v>
      </c>
      <c r="U193" s="253">
        <v>0</v>
      </c>
      <c r="V193" s="253">
        <v>0</v>
      </c>
      <c r="W193" s="253">
        <v>273608.42331627046</v>
      </c>
      <c r="X193" s="253">
        <v>276460.56224361638</v>
      </c>
      <c r="Y193" s="253">
        <v>337117.68429301551</v>
      </c>
      <c r="Z193" s="253">
        <v>305493.89815421606</v>
      </c>
      <c r="AA193" s="253">
        <v>315063.2563486126</v>
      </c>
      <c r="AB193" s="253"/>
      <c r="AC193" s="253"/>
      <c r="AD193" s="253"/>
      <c r="AE193" s="253"/>
      <c r="AF193" s="253"/>
      <c r="AG193" s="253"/>
      <c r="AH193" s="253"/>
      <c r="AI193" s="253"/>
      <c r="AJ193" s="253"/>
      <c r="AS193" s="90" t="s">
        <v>800</v>
      </c>
      <c r="AT193" s="90" t="s">
        <v>155</v>
      </c>
      <c r="AU193" s="90" t="s">
        <v>745</v>
      </c>
      <c r="AV193" s="90">
        <v>2021</v>
      </c>
      <c r="AW193" s="90">
        <v>1</v>
      </c>
      <c r="AX193" s="90">
        <v>0</v>
      </c>
      <c r="AY193" s="90">
        <v>0</v>
      </c>
      <c r="AZ193" s="90">
        <v>0</v>
      </c>
      <c r="BA193" s="90">
        <v>0</v>
      </c>
      <c r="BB193" s="90">
        <v>0.28007117381797514</v>
      </c>
      <c r="BC193" s="90">
        <v>10.628146758603227</v>
      </c>
      <c r="BD193" s="90">
        <v>0</v>
      </c>
      <c r="BE193" s="90">
        <v>10.628146758603227</v>
      </c>
      <c r="BF193" s="90">
        <v>0</v>
      </c>
      <c r="BG193" s="90">
        <v>0</v>
      </c>
      <c r="BH193" s="90">
        <v>0</v>
      </c>
      <c r="BI193" s="90">
        <v>0</v>
      </c>
      <c r="BJ193" s="90">
        <v>0</v>
      </c>
      <c r="BK193" s="90">
        <v>0</v>
      </c>
      <c r="BL193" s="90">
        <v>0</v>
      </c>
      <c r="BM193" s="90">
        <v>0</v>
      </c>
      <c r="BN193" s="90">
        <v>0</v>
      </c>
      <c r="BO193" s="90">
        <v>10.628146758603227</v>
      </c>
      <c r="BP193" s="90">
        <v>0</v>
      </c>
      <c r="BQ193" s="90">
        <v>0</v>
      </c>
      <c r="BR193" s="90">
        <v>0</v>
      </c>
      <c r="BS193" s="90">
        <v>0</v>
      </c>
      <c r="BT193" s="90">
        <v>0</v>
      </c>
      <c r="BU193" s="90">
        <v>0</v>
      </c>
      <c r="BV193" s="90">
        <v>0</v>
      </c>
      <c r="BW193" s="90">
        <v>0</v>
      </c>
      <c r="BX193" s="90">
        <v>0</v>
      </c>
      <c r="BY193" s="90">
        <v>0</v>
      </c>
      <c r="GV193" s="254"/>
      <c r="GW193" s="254"/>
    </row>
    <row r="194" spans="2:205" x14ac:dyDescent="0.25">
      <c r="B194" s="90" t="s">
        <v>788</v>
      </c>
      <c r="C194" s="252" t="s">
        <v>747</v>
      </c>
      <c r="D194" s="252">
        <v>2.570694019188569</v>
      </c>
      <c r="E194" s="252">
        <v>2.3461471369830602</v>
      </c>
      <c r="F194" s="252">
        <v>2.6435707223646876</v>
      </c>
      <c r="G194" s="252">
        <v>2.2572467851723146</v>
      </c>
      <c r="H194" s="252">
        <v>0.66747622104613735</v>
      </c>
      <c r="I194" s="253">
        <v>2.6435707223646876</v>
      </c>
      <c r="J194" s="253">
        <v>0</v>
      </c>
      <c r="K194" s="253">
        <v>2.6435707223646876</v>
      </c>
      <c r="L194" s="545">
        <v>23.740553941802467</v>
      </c>
      <c r="M194" s="253">
        <v>21.443317829974323</v>
      </c>
      <c r="N194" s="253">
        <v>22.762360434287046</v>
      </c>
      <c r="O194" s="253">
        <v>22.949233156801835</v>
      </c>
      <c r="P194" s="253">
        <v>22.762360434287046</v>
      </c>
      <c r="Q194" s="253">
        <v>0</v>
      </c>
      <c r="R194" s="253">
        <v>0</v>
      </c>
      <c r="S194" s="253">
        <v>0</v>
      </c>
      <c r="T194" s="253">
        <v>0</v>
      </c>
      <c r="U194" s="253">
        <v>0</v>
      </c>
      <c r="V194" s="253">
        <v>0</v>
      </c>
      <c r="W194" s="253">
        <v>108282.81536691863</v>
      </c>
      <c r="X194" s="253">
        <v>109411.57313368375</v>
      </c>
      <c r="Y194" s="253">
        <v>124267.45816174019</v>
      </c>
      <c r="Z194" s="253">
        <v>112610.37903472719</v>
      </c>
      <c r="AA194" s="253">
        <v>116137.81136611232</v>
      </c>
      <c r="AB194" s="253"/>
      <c r="AC194" s="253"/>
      <c r="AD194" s="253"/>
      <c r="AE194" s="253"/>
      <c r="AF194" s="253"/>
      <c r="AG194" s="253"/>
      <c r="AH194" s="253"/>
      <c r="AI194" s="253"/>
      <c r="AJ194" s="253"/>
      <c r="AS194" s="90" t="s">
        <v>800</v>
      </c>
      <c r="AT194" s="90" t="s">
        <v>155</v>
      </c>
      <c r="AU194" s="90" t="s">
        <v>745</v>
      </c>
      <c r="AV194" s="90">
        <v>2022</v>
      </c>
      <c r="AW194" s="90">
        <v>0.93457943925233644</v>
      </c>
      <c r="AX194" s="90">
        <v>0</v>
      </c>
      <c r="AY194" s="90">
        <v>0</v>
      </c>
      <c r="AZ194" s="90">
        <v>0</v>
      </c>
      <c r="BA194" s="90">
        <v>0</v>
      </c>
      <c r="BB194" s="90">
        <v>0</v>
      </c>
      <c r="BC194" s="90">
        <v>0</v>
      </c>
      <c r="BD194" s="90">
        <v>0</v>
      </c>
      <c r="BE194" s="90">
        <v>0</v>
      </c>
      <c r="BF194" s="90">
        <v>0.31140379400391266</v>
      </c>
      <c r="BG194" s="90">
        <v>11.555482452805649</v>
      </c>
      <c r="BH194" s="90">
        <v>0</v>
      </c>
      <c r="BI194" s="90">
        <v>11.555482452805649</v>
      </c>
      <c r="BJ194" s="90">
        <v>0</v>
      </c>
      <c r="BK194" s="90">
        <v>0</v>
      </c>
      <c r="BL194" s="90">
        <v>0</v>
      </c>
      <c r="BM194" s="90">
        <v>0</v>
      </c>
      <c r="BN194" s="90">
        <v>0</v>
      </c>
      <c r="BO194" s="90">
        <v>0</v>
      </c>
      <c r="BP194" s="90">
        <v>10.799516311033317</v>
      </c>
      <c r="BQ194" s="90">
        <v>0</v>
      </c>
      <c r="BR194" s="90">
        <v>0.31140379400391266</v>
      </c>
      <c r="BS194" s="90">
        <v>0.29103158318122679</v>
      </c>
      <c r="BT194" s="90">
        <v>11.555482452805649</v>
      </c>
      <c r="BU194" s="90">
        <v>10.799516311033317</v>
      </c>
      <c r="BV194" s="90">
        <v>0</v>
      </c>
      <c r="BW194" s="90">
        <v>0</v>
      </c>
      <c r="BX194" s="90">
        <v>11.555482452805649</v>
      </c>
      <c r="BY194" s="90">
        <v>10.799516311033317</v>
      </c>
      <c r="GV194" s="254"/>
      <c r="GW194" s="254"/>
    </row>
    <row r="195" spans="2:205" x14ac:dyDescent="0.25">
      <c r="B195" s="90" t="s">
        <v>788</v>
      </c>
      <c r="C195" s="252" t="s">
        <v>748</v>
      </c>
      <c r="D195" s="252">
        <v>1.2607965166619879</v>
      </c>
      <c r="E195" s="252">
        <v>1.1506675301708698</v>
      </c>
      <c r="F195" s="252">
        <v>1.3716864838211003</v>
      </c>
      <c r="G195" s="252">
        <v>1.1712409040853402</v>
      </c>
      <c r="H195" s="252">
        <v>0.24149670074481905</v>
      </c>
      <c r="I195" s="253">
        <v>1.3716864838211003</v>
      </c>
      <c r="J195" s="253">
        <v>0</v>
      </c>
      <c r="K195" s="253">
        <v>1.3716864838211003</v>
      </c>
      <c r="L195" s="545">
        <v>34.396240120688446</v>
      </c>
      <c r="M195" s="253">
        <v>31.067914879834419</v>
      </c>
      <c r="N195" s="253">
        <v>32.64418409658979</v>
      </c>
      <c r="O195" s="253">
        <v>32.912431091193085</v>
      </c>
      <c r="P195" s="253">
        <v>32.64418409658979</v>
      </c>
      <c r="Q195" s="253">
        <v>0</v>
      </c>
      <c r="R195" s="253">
        <v>0</v>
      </c>
      <c r="S195" s="253">
        <v>0</v>
      </c>
      <c r="T195" s="253">
        <v>0</v>
      </c>
      <c r="U195" s="253">
        <v>0</v>
      </c>
      <c r="V195" s="253">
        <v>0</v>
      </c>
      <c r="W195" s="253">
        <v>36655.06788643598</v>
      </c>
      <c r="X195" s="253">
        <v>37037.166305542625</v>
      </c>
      <c r="Y195" s="253">
        <v>44960.6745675075</v>
      </c>
      <c r="Z195" s="253">
        <v>40743.076905252579</v>
      </c>
      <c r="AA195" s="253">
        <v>42019.322025707945</v>
      </c>
      <c r="AB195" s="253"/>
      <c r="AC195" s="253"/>
      <c r="AD195" s="253"/>
      <c r="AE195" s="253"/>
      <c r="AF195" s="253"/>
      <c r="AG195" s="253"/>
      <c r="AH195" s="253"/>
      <c r="AI195" s="253"/>
      <c r="AJ195" s="253"/>
      <c r="AS195" s="90" t="s">
        <v>800</v>
      </c>
      <c r="AT195" s="90" t="s">
        <v>155</v>
      </c>
      <c r="AU195" s="90" t="s">
        <v>745</v>
      </c>
      <c r="AV195" s="90">
        <v>2023</v>
      </c>
      <c r="AW195" s="90">
        <v>0.87343872827321156</v>
      </c>
      <c r="AX195" s="90">
        <v>0</v>
      </c>
      <c r="AY195" s="90">
        <v>0</v>
      </c>
      <c r="AZ195" s="90">
        <v>0</v>
      </c>
      <c r="BA195" s="90">
        <v>0</v>
      </c>
      <c r="BB195" s="90">
        <v>0</v>
      </c>
      <c r="BC195" s="90">
        <v>0</v>
      </c>
      <c r="BD195" s="90">
        <v>0</v>
      </c>
      <c r="BE195" s="90">
        <v>0</v>
      </c>
      <c r="BF195" s="90">
        <v>0</v>
      </c>
      <c r="BG195" s="90">
        <v>0</v>
      </c>
      <c r="BH195" s="90">
        <v>0</v>
      </c>
      <c r="BI195" s="90">
        <v>0</v>
      </c>
      <c r="BJ195" s="90">
        <v>0.16364830080435153</v>
      </c>
      <c r="BK195" s="90">
        <v>6.2951191164050417</v>
      </c>
      <c r="BL195" s="90">
        <v>0</v>
      </c>
      <c r="BM195" s="90">
        <v>6.2951191164050417</v>
      </c>
      <c r="BN195" s="90">
        <v>0</v>
      </c>
      <c r="BO195" s="90">
        <v>0</v>
      </c>
      <c r="BP195" s="90">
        <v>0</v>
      </c>
      <c r="BQ195" s="90">
        <v>5.4984008353612026</v>
      </c>
      <c r="BR195" s="90">
        <v>0</v>
      </c>
      <c r="BS195" s="90">
        <v>0</v>
      </c>
      <c r="BT195" s="90">
        <v>0</v>
      </c>
      <c r="BU195" s="90">
        <v>0</v>
      </c>
      <c r="BV195" s="90">
        <v>0</v>
      </c>
      <c r="BW195" s="90">
        <v>0</v>
      </c>
      <c r="BX195" s="90">
        <v>0</v>
      </c>
      <c r="BY195" s="90">
        <v>0</v>
      </c>
      <c r="GV195" s="254"/>
      <c r="GW195" s="254"/>
    </row>
    <row r="196" spans="2:205" x14ac:dyDescent="0.25">
      <c r="B196" s="90" t="s">
        <v>788</v>
      </c>
      <c r="C196" s="252" t="s">
        <v>749</v>
      </c>
      <c r="D196" s="252">
        <v>0.32504035026660816</v>
      </c>
      <c r="E196" s="252">
        <v>0.29664848538554717</v>
      </c>
      <c r="F196" s="252">
        <v>0.56282472516165483</v>
      </c>
      <c r="G196" s="252">
        <v>0.480577127036938</v>
      </c>
      <c r="H196" s="252">
        <v>0.12048978678576613</v>
      </c>
      <c r="I196" s="253">
        <v>0.56282472516165483</v>
      </c>
      <c r="J196" s="253">
        <v>0</v>
      </c>
      <c r="K196" s="253">
        <v>0.56282472516165483</v>
      </c>
      <c r="L196" s="545">
        <v>19.486949413267887</v>
      </c>
      <c r="M196" s="253">
        <v>17.601310012802895</v>
      </c>
      <c r="N196" s="253">
        <v>26.846340436565818</v>
      </c>
      <c r="O196" s="253">
        <v>27.066854885059968</v>
      </c>
      <c r="P196" s="253">
        <v>26.846340436565818</v>
      </c>
      <c r="Q196" s="253">
        <v>0</v>
      </c>
      <c r="R196" s="253">
        <v>0</v>
      </c>
      <c r="S196" s="253">
        <v>0</v>
      </c>
      <c r="T196" s="253">
        <v>0</v>
      </c>
      <c r="U196" s="253">
        <v>0</v>
      </c>
      <c r="V196" s="253">
        <v>0</v>
      </c>
      <c r="W196" s="253">
        <v>16679.899114701922</v>
      </c>
      <c r="X196" s="253">
        <v>16853.773109488448</v>
      </c>
      <c r="Y196" s="253">
        <v>22432.199179844971</v>
      </c>
      <c r="Z196" s="253">
        <v>20327.916009491375</v>
      </c>
      <c r="AA196" s="253">
        <v>20964.672130696235</v>
      </c>
      <c r="AB196" s="253"/>
      <c r="AC196" s="253"/>
      <c r="AD196" s="253"/>
      <c r="AE196" s="253"/>
      <c r="AF196" s="253"/>
      <c r="AG196" s="253"/>
      <c r="AH196" s="253"/>
      <c r="AI196" s="253"/>
      <c r="AJ196" s="253"/>
      <c r="AS196" s="90" t="s">
        <v>800</v>
      </c>
      <c r="AT196" s="90" t="s">
        <v>155</v>
      </c>
      <c r="AU196" s="90" t="s">
        <v>746</v>
      </c>
      <c r="AV196" s="90">
        <v>2020</v>
      </c>
      <c r="AW196" s="90">
        <v>1</v>
      </c>
      <c r="AX196" s="90">
        <v>3.7500861029615113</v>
      </c>
      <c r="AY196" s="90">
        <v>21.888791804781395</v>
      </c>
      <c r="AZ196" s="90">
        <v>0</v>
      </c>
      <c r="BA196" s="90">
        <v>21.888791804781395</v>
      </c>
      <c r="BB196" s="90">
        <v>0</v>
      </c>
      <c r="BC196" s="90">
        <v>0</v>
      </c>
      <c r="BD196" s="90">
        <v>0</v>
      </c>
      <c r="BE196" s="90">
        <v>0</v>
      </c>
      <c r="BF196" s="90">
        <v>0</v>
      </c>
      <c r="BG196" s="90">
        <v>0</v>
      </c>
      <c r="BH196" s="90">
        <v>0</v>
      </c>
      <c r="BI196" s="90">
        <v>0</v>
      </c>
      <c r="BJ196" s="90">
        <v>0</v>
      </c>
      <c r="BK196" s="90">
        <v>0</v>
      </c>
      <c r="BL196" s="90">
        <v>0</v>
      </c>
      <c r="BM196" s="90">
        <v>0</v>
      </c>
      <c r="BN196" s="90">
        <v>21.888791804781395</v>
      </c>
      <c r="BO196" s="90">
        <v>0</v>
      </c>
      <c r="BP196" s="90">
        <v>0</v>
      </c>
      <c r="BQ196" s="90">
        <v>0</v>
      </c>
      <c r="BR196" s="90">
        <v>0</v>
      </c>
      <c r="BS196" s="90">
        <v>0</v>
      </c>
      <c r="BT196" s="90">
        <v>0</v>
      </c>
      <c r="BU196" s="90">
        <v>0</v>
      </c>
      <c r="BV196" s="90">
        <v>0</v>
      </c>
      <c r="BW196" s="90">
        <v>0</v>
      </c>
      <c r="BX196" s="90">
        <v>0</v>
      </c>
      <c r="BY196" s="90">
        <v>0</v>
      </c>
      <c r="GV196" s="254"/>
      <c r="GW196" s="254"/>
    </row>
    <row r="197" spans="2:205" x14ac:dyDescent="0.25">
      <c r="B197" s="90" t="s">
        <v>788</v>
      </c>
      <c r="C197" s="252" t="s">
        <v>750</v>
      </c>
      <c r="D197" s="252">
        <v>0.33831114351553904</v>
      </c>
      <c r="E197" s="252">
        <v>0.30876009157207462</v>
      </c>
      <c r="F197" s="252">
        <v>0.45655456886886292</v>
      </c>
      <c r="G197" s="252">
        <v>0.38983418625235527</v>
      </c>
      <c r="H197" s="252">
        <v>0.12328543433967479</v>
      </c>
      <c r="I197" s="253">
        <v>0.45655456886886292</v>
      </c>
      <c r="J197" s="253">
        <v>0</v>
      </c>
      <c r="K197" s="253">
        <v>0.45655456886886292</v>
      </c>
      <c r="L197" s="545">
        <v>18.815289805771233</v>
      </c>
      <c r="M197" s="253">
        <v>16.994643021273838</v>
      </c>
      <c r="N197" s="253">
        <v>21.28350181344441</v>
      </c>
      <c r="O197" s="253">
        <v>21.458189964369225</v>
      </c>
      <c r="P197" s="253">
        <v>21.28350181344441</v>
      </c>
      <c r="Q197" s="253">
        <v>0</v>
      </c>
      <c r="R197" s="253">
        <v>0</v>
      </c>
      <c r="S197" s="253">
        <v>0</v>
      </c>
      <c r="T197" s="253">
        <v>0</v>
      </c>
      <c r="U197" s="253">
        <v>0</v>
      </c>
      <c r="V197" s="253">
        <v>0</v>
      </c>
      <c r="W197" s="253">
        <v>17980.650152503549</v>
      </c>
      <c r="X197" s="253">
        <v>18168.083388722538</v>
      </c>
      <c r="Y197" s="253">
        <v>22952.679167725026</v>
      </c>
      <c r="Z197" s="253">
        <v>20799.571659185909</v>
      </c>
      <c r="AA197" s="253">
        <v>21451.102025911237</v>
      </c>
      <c r="AB197" s="253"/>
      <c r="AC197" s="253"/>
      <c r="AD197" s="253"/>
      <c r="AE197" s="253"/>
      <c r="AF197" s="253"/>
      <c r="AG197" s="253"/>
      <c r="AH197" s="253"/>
      <c r="AI197" s="253"/>
      <c r="AJ197" s="253"/>
      <c r="AS197" s="90" t="s">
        <v>800</v>
      </c>
      <c r="AT197" s="90" t="s">
        <v>155</v>
      </c>
      <c r="AU197" s="90" t="s">
        <v>746</v>
      </c>
      <c r="AV197" s="90">
        <v>2021</v>
      </c>
      <c r="AW197" s="90">
        <v>1</v>
      </c>
      <c r="AX197" s="90">
        <v>0</v>
      </c>
      <c r="AY197" s="90">
        <v>0</v>
      </c>
      <c r="AZ197" s="90">
        <v>0</v>
      </c>
      <c r="BA197" s="90">
        <v>0</v>
      </c>
      <c r="BB197" s="90">
        <v>3.7500861029615113</v>
      </c>
      <c r="BC197" s="90">
        <v>21.888791804781395</v>
      </c>
      <c r="BD197" s="90">
        <v>0</v>
      </c>
      <c r="BE197" s="90">
        <v>21.888791804781395</v>
      </c>
      <c r="BF197" s="90">
        <v>0</v>
      </c>
      <c r="BG197" s="90">
        <v>0</v>
      </c>
      <c r="BH197" s="90">
        <v>0</v>
      </c>
      <c r="BI197" s="90">
        <v>0</v>
      </c>
      <c r="BJ197" s="90">
        <v>0</v>
      </c>
      <c r="BK197" s="90">
        <v>0</v>
      </c>
      <c r="BL197" s="90">
        <v>0</v>
      </c>
      <c r="BM197" s="90">
        <v>0</v>
      </c>
      <c r="BN197" s="90">
        <v>0</v>
      </c>
      <c r="BO197" s="90">
        <v>21.888791804781395</v>
      </c>
      <c r="BP197" s="90">
        <v>0</v>
      </c>
      <c r="BQ197" s="90">
        <v>0</v>
      </c>
      <c r="BR197" s="90">
        <v>0</v>
      </c>
      <c r="BS197" s="90">
        <v>0</v>
      </c>
      <c r="BT197" s="90">
        <v>0</v>
      </c>
      <c r="BU197" s="90">
        <v>0</v>
      </c>
      <c r="BV197" s="90">
        <v>0</v>
      </c>
      <c r="BW197" s="90">
        <v>0</v>
      </c>
      <c r="BX197" s="90">
        <v>0</v>
      </c>
      <c r="BY197" s="90">
        <v>0</v>
      </c>
      <c r="GV197" s="254"/>
      <c r="GW197" s="254"/>
    </row>
    <row r="198" spans="2:205" x14ac:dyDescent="0.25">
      <c r="B198" s="90" t="s">
        <v>788</v>
      </c>
      <c r="C198" s="252" t="s">
        <v>752</v>
      </c>
      <c r="D198" s="252">
        <v>4.4569847060055611E-3</v>
      </c>
      <c r="E198" s="252">
        <v>4.0676727099839254E-3</v>
      </c>
      <c r="F198" s="252">
        <v>5.1320000399958689E-3</v>
      </c>
      <c r="G198" s="252">
        <v>4.3820182016415027E-3</v>
      </c>
      <c r="H198" s="252">
        <v>1.7020579064157455E-4</v>
      </c>
      <c r="I198" s="253">
        <v>5.1320000399958689E-3</v>
      </c>
      <c r="J198" s="253">
        <v>0</v>
      </c>
      <c r="K198" s="253">
        <v>5.1320000399958689E-3</v>
      </c>
      <c r="L198" s="545">
        <v>171.22842871621975</v>
      </c>
      <c r="M198" s="253">
        <v>154.65964389414893</v>
      </c>
      <c r="N198" s="253">
        <v>173.29039068408713</v>
      </c>
      <c r="O198" s="253">
        <v>174.71282234667095</v>
      </c>
      <c r="P198" s="253">
        <v>173.29039068408713</v>
      </c>
      <c r="Q198" s="253">
        <v>0</v>
      </c>
      <c r="R198" s="253">
        <v>0</v>
      </c>
      <c r="S198" s="253">
        <v>0</v>
      </c>
      <c r="T198" s="253">
        <v>0</v>
      </c>
      <c r="U198" s="253">
        <v>0</v>
      </c>
      <c r="V198" s="253">
        <v>0</v>
      </c>
      <c r="W198" s="253">
        <v>26.029466832240864</v>
      </c>
      <c r="X198" s="253">
        <v>26.300802249149712</v>
      </c>
      <c r="Y198" s="253">
        <v>31.688081613286066</v>
      </c>
      <c r="Z198" s="253">
        <v>28.715537713107938</v>
      </c>
      <c r="AA198" s="253">
        <v>29.615029545127165</v>
      </c>
      <c r="AB198" s="253"/>
      <c r="AC198" s="253"/>
      <c r="AD198" s="253"/>
      <c r="AE198" s="253"/>
      <c r="AF198" s="253"/>
      <c r="AG198" s="253"/>
      <c r="AH198" s="253"/>
      <c r="AI198" s="253"/>
      <c r="AJ198" s="253"/>
      <c r="AS198" s="90" t="s">
        <v>800</v>
      </c>
      <c r="AT198" s="90" t="s">
        <v>155</v>
      </c>
      <c r="AU198" s="90" t="s">
        <v>746</v>
      </c>
      <c r="AV198" s="90">
        <v>2022</v>
      </c>
      <c r="AW198" s="90">
        <v>0.93457943925233644</v>
      </c>
      <c r="AX198" s="90">
        <v>0</v>
      </c>
      <c r="AY198" s="90">
        <v>0</v>
      </c>
      <c r="AZ198" s="90">
        <v>0</v>
      </c>
      <c r="BA198" s="90">
        <v>0</v>
      </c>
      <c r="BB198" s="90">
        <v>0</v>
      </c>
      <c r="BC198" s="90">
        <v>0</v>
      </c>
      <c r="BD198" s="90">
        <v>0</v>
      </c>
      <c r="BE198" s="90">
        <v>0</v>
      </c>
      <c r="BF198" s="90">
        <v>3.7954444147947135</v>
      </c>
      <c r="BG198" s="90">
        <v>21.935746199936329</v>
      </c>
      <c r="BH198" s="90">
        <v>0</v>
      </c>
      <c r="BI198" s="90">
        <v>21.935746199936329</v>
      </c>
      <c r="BJ198" s="90">
        <v>0</v>
      </c>
      <c r="BK198" s="90">
        <v>0</v>
      </c>
      <c r="BL198" s="90">
        <v>0</v>
      </c>
      <c r="BM198" s="90">
        <v>0</v>
      </c>
      <c r="BN198" s="90">
        <v>0</v>
      </c>
      <c r="BO198" s="90">
        <v>0</v>
      </c>
      <c r="BP198" s="90">
        <v>20.500697383118066</v>
      </c>
      <c r="BQ198" s="90">
        <v>0</v>
      </c>
      <c r="BR198" s="90">
        <v>3.7954444147947135</v>
      </c>
      <c r="BS198" s="90">
        <v>3.5471443128922555</v>
      </c>
      <c r="BT198" s="90">
        <v>21.935746199936329</v>
      </c>
      <c r="BU198" s="90">
        <v>20.500697383118066</v>
      </c>
      <c r="BV198" s="90">
        <v>0</v>
      </c>
      <c r="BW198" s="90">
        <v>0</v>
      </c>
      <c r="BX198" s="90">
        <v>21.935746199936329</v>
      </c>
      <c r="BY198" s="90">
        <v>20.500697383118066</v>
      </c>
      <c r="GV198" s="254"/>
      <c r="GW198" s="254"/>
    </row>
    <row r="199" spans="2:205" x14ac:dyDescent="0.25">
      <c r="B199" s="90" t="s">
        <v>788</v>
      </c>
      <c r="C199" s="252" t="s">
        <v>753</v>
      </c>
      <c r="D199" s="252">
        <v>1.9829762670669156E-2</v>
      </c>
      <c r="E199" s="252">
        <v>1.8097657896885371E-2</v>
      </c>
      <c r="F199" s="252">
        <v>2.2833894434524899E-2</v>
      </c>
      <c r="G199" s="252">
        <v>1.9496661392752964E-2</v>
      </c>
      <c r="H199" s="252">
        <v>1.2682011086031461E-2</v>
      </c>
      <c r="I199" s="253">
        <v>2.2833894434524899E-2</v>
      </c>
      <c r="J199" s="253">
        <v>0</v>
      </c>
      <c r="K199" s="253">
        <v>2.2833894434524899E-2</v>
      </c>
      <c r="L199" s="545">
        <v>10.224414482709982</v>
      </c>
      <c r="M199" s="253">
        <v>9.2350570216516488</v>
      </c>
      <c r="N199" s="253">
        <v>10.347942848974359</v>
      </c>
      <c r="O199" s="253">
        <v>10.432708051625921</v>
      </c>
      <c r="P199" s="253">
        <v>10.347942848974359</v>
      </c>
      <c r="Q199" s="253">
        <v>0</v>
      </c>
      <c r="R199" s="253">
        <v>0</v>
      </c>
      <c r="S199" s="253">
        <v>0</v>
      </c>
      <c r="T199" s="253">
        <v>0</v>
      </c>
      <c r="U199" s="253">
        <v>0</v>
      </c>
      <c r="V199" s="253">
        <v>0</v>
      </c>
      <c r="W199" s="253">
        <v>1939.4521519254056</v>
      </c>
      <c r="X199" s="253">
        <v>1959.6693181704561</v>
      </c>
      <c r="Y199" s="253">
        <v>2361.0747953988998</v>
      </c>
      <c r="Z199" s="253">
        <v>2139.5909401571021</v>
      </c>
      <c r="AA199" s="253">
        <v>2206.6119583167288</v>
      </c>
      <c r="AB199" s="253"/>
      <c r="AC199" s="253"/>
      <c r="AD199" s="253"/>
      <c r="AE199" s="253"/>
      <c r="AF199" s="253"/>
      <c r="AG199" s="253"/>
      <c r="AH199" s="253"/>
      <c r="AI199" s="253"/>
      <c r="AJ199" s="253"/>
      <c r="AS199" s="90" t="s">
        <v>800</v>
      </c>
      <c r="AT199" s="90" t="s">
        <v>155</v>
      </c>
      <c r="AU199" s="90" t="s">
        <v>746</v>
      </c>
      <c r="AV199" s="90">
        <v>2023</v>
      </c>
      <c r="AW199" s="90">
        <v>0.87343872827321156</v>
      </c>
      <c r="AX199" s="90">
        <v>0</v>
      </c>
      <c r="AY199" s="90">
        <v>0</v>
      </c>
      <c r="AZ199" s="90">
        <v>0</v>
      </c>
      <c r="BA199" s="90">
        <v>0</v>
      </c>
      <c r="BB199" s="90">
        <v>0</v>
      </c>
      <c r="BC199" s="90">
        <v>0</v>
      </c>
      <c r="BD199" s="90">
        <v>0</v>
      </c>
      <c r="BE199" s="90">
        <v>0</v>
      </c>
      <c r="BF199" s="90">
        <v>0</v>
      </c>
      <c r="BG199" s="90">
        <v>0</v>
      </c>
      <c r="BH199" s="90">
        <v>0</v>
      </c>
      <c r="BI199" s="90">
        <v>0</v>
      </c>
      <c r="BJ199" s="90">
        <v>1.9945743797544007</v>
      </c>
      <c r="BK199" s="90">
        <v>11.950158578483885</v>
      </c>
      <c r="BL199" s="90">
        <v>0</v>
      </c>
      <c r="BM199" s="90">
        <v>11.950158578483885</v>
      </c>
      <c r="BN199" s="90">
        <v>0</v>
      </c>
      <c r="BO199" s="90">
        <v>0</v>
      </c>
      <c r="BP199" s="90">
        <v>0</v>
      </c>
      <c r="BQ199" s="90">
        <v>10.437731311454174</v>
      </c>
      <c r="BR199" s="90">
        <v>0</v>
      </c>
      <c r="BS199" s="90">
        <v>0</v>
      </c>
      <c r="BT199" s="90">
        <v>0</v>
      </c>
      <c r="BU199" s="90">
        <v>0</v>
      </c>
      <c r="BV199" s="90">
        <v>0</v>
      </c>
      <c r="BW199" s="90">
        <v>0</v>
      </c>
      <c r="BX199" s="90">
        <v>0</v>
      </c>
      <c r="BY199" s="90">
        <v>0</v>
      </c>
      <c r="GV199" s="254"/>
      <c r="GW199" s="254"/>
    </row>
    <row r="200" spans="2:205" x14ac:dyDescent="0.25">
      <c r="B200" s="90" t="s">
        <v>788</v>
      </c>
      <c r="C200" s="252" t="s">
        <v>223</v>
      </c>
      <c r="D200" s="252">
        <v>70.662271933177593</v>
      </c>
      <c r="E200" s="252">
        <v>64.490011549905205</v>
      </c>
      <c r="F200" s="252">
        <v>81.85569080455268</v>
      </c>
      <c r="G200" s="252">
        <v>69.885970045978937</v>
      </c>
      <c r="H200" s="252">
        <v>81.842256441872507</v>
      </c>
      <c r="I200" s="253">
        <v>81.85569080455268</v>
      </c>
      <c r="J200" s="253">
        <v>0</v>
      </c>
      <c r="K200" s="253">
        <v>81.85569080455268</v>
      </c>
      <c r="L200" s="545">
        <v>5.6457164318141375</v>
      </c>
      <c r="M200" s="253">
        <v>5.0994131022415212</v>
      </c>
      <c r="N200" s="253">
        <v>5.7482208340124981</v>
      </c>
      <c r="O200" s="253">
        <v>5.7947851258722203</v>
      </c>
      <c r="P200" s="253">
        <v>5.7482208340124981</v>
      </c>
      <c r="Q200" s="253">
        <v>0</v>
      </c>
      <c r="R200" s="253">
        <v>0</v>
      </c>
      <c r="S200" s="253">
        <v>0</v>
      </c>
      <c r="T200" s="253">
        <v>0</v>
      </c>
      <c r="U200" s="253">
        <v>0</v>
      </c>
      <c r="V200" s="253">
        <v>0</v>
      </c>
      <c r="W200" s="253">
        <v>12516085.918695653</v>
      </c>
      <c r="X200" s="253">
        <v>12646555.644130435</v>
      </c>
      <c r="Y200" s="253">
        <v>15236991.00817826</v>
      </c>
      <c r="Z200" s="253">
        <v>13807664.195934784</v>
      </c>
      <c r="AA200" s="253">
        <v>14240178.51231613</v>
      </c>
      <c r="AB200" s="253"/>
      <c r="AC200" s="253"/>
      <c r="AD200" s="253"/>
      <c r="AE200" s="253"/>
      <c r="AF200" s="253"/>
      <c r="AG200" s="253"/>
      <c r="AH200" s="253"/>
      <c r="AI200" s="253"/>
      <c r="AJ200" s="253"/>
      <c r="AS200" s="90" t="s">
        <v>800</v>
      </c>
      <c r="AT200" s="90" t="s">
        <v>155</v>
      </c>
      <c r="AU200" s="90" t="s">
        <v>747</v>
      </c>
      <c r="AV200" s="90">
        <v>2020</v>
      </c>
      <c r="AW200" s="90">
        <v>1</v>
      </c>
      <c r="AX200" s="90">
        <v>1.4841278502147679</v>
      </c>
      <c r="AY200" s="90">
        <v>7.67813986492353</v>
      </c>
      <c r="AZ200" s="90">
        <v>0</v>
      </c>
      <c r="BA200" s="90">
        <v>7.67813986492353</v>
      </c>
      <c r="BB200" s="90">
        <v>0</v>
      </c>
      <c r="BC200" s="90">
        <v>0</v>
      </c>
      <c r="BD200" s="90">
        <v>0</v>
      </c>
      <c r="BE200" s="90">
        <v>0</v>
      </c>
      <c r="BF200" s="90">
        <v>0</v>
      </c>
      <c r="BG200" s="90">
        <v>0</v>
      </c>
      <c r="BH200" s="90">
        <v>0</v>
      </c>
      <c r="BI200" s="90">
        <v>0</v>
      </c>
      <c r="BJ200" s="90">
        <v>0</v>
      </c>
      <c r="BK200" s="90">
        <v>0</v>
      </c>
      <c r="BL200" s="90">
        <v>0</v>
      </c>
      <c r="BM200" s="90">
        <v>0</v>
      </c>
      <c r="BN200" s="90">
        <v>7.67813986492353</v>
      </c>
      <c r="BO200" s="90">
        <v>0</v>
      </c>
      <c r="BP200" s="90">
        <v>0</v>
      </c>
      <c r="BQ200" s="90">
        <v>0</v>
      </c>
      <c r="BR200" s="90">
        <v>0</v>
      </c>
      <c r="BS200" s="90">
        <v>0</v>
      </c>
      <c r="BT200" s="90">
        <v>0</v>
      </c>
      <c r="BU200" s="90">
        <v>0</v>
      </c>
      <c r="BV200" s="90">
        <v>0</v>
      </c>
      <c r="BW200" s="90">
        <v>0</v>
      </c>
      <c r="BX200" s="90">
        <v>0</v>
      </c>
      <c r="BY200" s="90">
        <v>0</v>
      </c>
      <c r="GV200" s="254"/>
      <c r="GW200" s="254"/>
    </row>
    <row r="201" spans="2:205" x14ac:dyDescent="0.25">
      <c r="B201" s="90" t="s">
        <v>1087</v>
      </c>
      <c r="C201" s="252" t="s">
        <v>698</v>
      </c>
      <c r="D201" s="252">
        <v>8.1766391835754071</v>
      </c>
      <c r="E201" s="252">
        <v>8.1766391835754071</v>
      </c>
      <c r="F201" s="252">
        <v>6.7840110105153979</v>
      </c>
      <c r="G201" s="252">
        <v>9.9530654148851347</v>
      </c>
      <c r="H201" s="252">
        <v>7.7885933663815691E-3</v>
      </c>
      <c r="I201" s="253">
        <v>6.7840110105153979</v>
      </c>
      <c r="J201" s="253">
        <v>0</v>
      </c>
      <c r="K201" s="253">
        <v>6.7840110105153979</v>
      </c>
      <c r="L201" s="545">
        <v>532.85563155065586</v>
      </c>
      <c r="M201" s="253">
        <v>676.18124916734018</v>
      </c>
      <c r="N201" s="253">
        <v>679.7085574292646</v>
      </c>
      <c r="O201" s="253">
        <v>781.39996890012469</v>
      </c>
      <c r="P201" s="253">
        <v>679.7085574292646</v>
      </c>
      <c r="Q201" s="253">
        <v>0</v>
      </c>
      <c r="R201" s="253">
        <v>0</v>
      </c>
      <c r="S201" s="253">
        <v>0</v>
      </c>
      <c r="T201" s="253">
        <v>0</v>
      </c>
      <c r="U201" s="253">
        <v>0</v>
      </c>
      <c r="V201" s="253">
        <v>0</v>
      </c>
      <c r="W201" s="253">
        <v>15344.942793943419</v>
      </c>
      <c r="X201" s="253">
        <v>12092.377884841149</v>
      </c>
      <c r="Y201" s="253">
        <v>10679.417968055946</v>
      </c>
      <c r="Z201" s="253">
        <v>14583.139297460719</v>
      </c>
      <c r="AA201" s="253">
        <v>9980.7644561270517</v>
      </c>
      <c r="AB201" s="253"/>
      <c r="AC201" s="253"/>
      <c r="AD201" s="253"/>
      <c r="AE201" s="253"/>
      <c r="AF201" s="253"/>
      <c r="AG201" s="253"/>
      <c r="AH201" s="253"/>
      <c r="AI201" s="253"/>
      <c r="AJ201" s="253"/>
      <c r="AS201" s="90" t="s">
        <v>800</v>
      </c>
      <c r="AT201" s="90" t="s">
        <v>155</v>
      </c>
      <c r="AU201" s="90" t="s">
        <v>747</v>
      </c>
      <c r="AV201" s="90">
        <v>2021</v>
      </c>
      <c r="AW201" s="90">
        <v>1</v>
      </c>
      <c r="AX201" s="90">
        <v>0</v>
      </c>
      <c r="AY201" s="90">
        <v>0</v>
      </c>
      <c r="AZ201" s="90">
        <v>0</v>
      </c>
      <c r="BA201" s="90">
        <v>0</v>
      </c>
      <c r="BB201" s="90">
        <v>1.4841278502147679</v>
      </c>
      <c r="BC201" s="90">
        <v>7.67813986492353</v>
      </c>
      <c r="BD201" s="90">
        <v>0</v>
      </c>
      <c r="BE201" s="90">
        <v>7.67813986492353</v>
      </c>
      <c r="BF201" s="90">
        <v>0</v>
      </c>
      <c r="BG201" s="90">
        <v>0</v>
      </c>
      <c r="BH201" s="90">
        <v>0</v>
      </c>
      <c r="BI201" s="90">
        <v>0</v>
      </c>
      <c r="BJ201" s="90">
        <v>0</v>
      </c>
      <c r="BK201" s="90">
        <v>0</v>
      </c>
      <c r="BL201" s="90">
        <v>0</v>
      </c>
      <c r="BM201" s="90">
        <v>0</v>
      </c>
      <c r="BN201" s="90">
        <v>0</v>
      </c>
      <c r="BO201" s="90">
        <v>7.67813986492353</v>
      </c>
      <c r="BP201" s="90">
        <v>0</v>
      </c>
      <c r="BQ201" s="90">
        <v>0</v>
      </c>
      <c r="BR201" s="90">
        <v>0</v>
      </c>
      <c r="BS201" s="90">
        <v>0</v>
      </c>
      <c r="BT201" s="90">
        <v>0</v>
      </c>
      <c r="BU201" s="90">
        <v>0</v>
      </c>
      <c r="BV201" s="90">
        <v>0</v>
      </c>
      <c r="BW201" s="90">
        <v>0</v>
      </c>
      <c r="BX201" s="90">
        <v>0</v>
      </c>
      <c r="BY201" s="90">
        <v>0</v>
      </c>
      <c r="GV201" s="254"/>
      <c r="GW201" s="254"/>
    </row>
    <row r="202" spans="2:205" x14ac:dyDescent="0.25">
      <c r="B202" s="90" t="s">
        <v>1087</v>
      </c>
      <c r="C202" s="252" t="s">
        <v>699</v>
      </c>
      <c r="D202" s="252">
        <v>19.587527381623413</v>
      </c>
      <c r="E202" s="252">
        <v>19.587527381623413</v>
      </c>
      <c r="F202" s="252">
        <v>17.327055092539965</v>
      </c>
      <c r="G202" s="252">
        <v>25.421210508081423</v>
      </c>
      <c r="H202" s="252">
        <v>1.682631472642802E-2</v>
      </c>
      <c r="I202" s="253">
        <v>17.327055092539965</v>
      </c>
      <c r="J202" s="253">
        <v>0</v>
      </c>
      <c r="K202" s="253">
        <v>17.327055092539965</v>
      </c>
      <c r="L202" s="545">
        <v>687.41055930681739</v>
      </c>
      <c r="M202" s="253">
        <v>872.3078131505423</v>
      </c>
      <c r="N202" s="253">
        <v>803.58342885914203</v>
      </c>
      <c r="O202" s="253">
        <v>923.8102587145554</v>
      </c>
      <c r="P202" s="253">
        <v>803.58342885914203</v>
      </c>
      <c r="Q202" s="253">
        <v>0</v>
      </c>
      <c r="R202" s="253">
        <v>0</v>
      </c>
      <c r="S202" s="253">
        <v>0</v>
      </c>
      <c r="T202" s="253">
        <v>0</v>
      </c>
      <c r="U202" s="253">
        <v>0</v>
      </c>
      <c r="V202" s="253">
        <v>0</v>
      </c>
      <c r="W202" s="253">
        <v>28494.655946768427</v>
      </c>
      <c r="X202" s="253">
        <v>22454.834275619414</v>
      </c>
      <c r="Y202" s="253">
        <v>23071.59192585538</v>
      </c>
      <c r="Z202" s="253">
        <v>31505.110098258159</v>
      </c>
      <c r="AA202" s="253">
        <v>21562.235444724654</v>
      </c>
      <c r="AB202" s="253"/>
      <c r="AC202" s="253"/>
      <c r="AD202" s="253"/>
      <c r="AE202" s="253"/>
      <c r="AF202" s="253"/>
      <c r="AG202" s="253"/>
      <c r="AH202" s="253"/>
      <c r="AI202" s="253"/>
      <c r="AJ202" s="253"/>
      <c r="AS202" s="90" t="s">
        <v>800</v>
      </c>
      <c r="AT202" s="90" t="s">
        <v>155</v>
      </c>
      <c r="AU202" s="90" t="s">
        <v>747</v>
      </c>
      <c r="AV202" s="90">
        <v>2022</v>
      </c>
      <c r="AW202" s="90">
        <v>0.93457943925233644</v>
      </c>
      <c r="AX202" s="90">
        <v>0</v>
      </c>
      <c r="AY202" s="90">
        <v>0</v>
      </c>
      <c r="AZ202" s="90">
        <v>0</v>
      </c>
      <c r="BA202" s="90">
        <v>0</v>
      </c>
      <c r="BB202" s="90">
        <v>0</v>
      </c>
      <c r="BC202" s="90">
        <v>0</v>
      </c>
      <c r="BD202" s="90">
        <v>0</v>
      </c>
      <c r="BE202" s="90">
        <v>0</v>
      </c>
      <c r="BF202" s="90">
        <v>1.3990670083351793</v>
      </c>
      <c r="BG202" s="90">
        <v>7.1054279630387871</v>
      </c>
      <c r="BH202" s="90">
        <v>0</v>
      </c>
      <c r="BI202" s="90">
        <v>7.1054279630387871</v>
      </c>
      <c r="BJ202" s="90">
        <v>0</v>
      </c>
      <c r="BK202" s="90">
        <v>0</v>
      </c>
      <c r="BL202" s="90">
        <v>0</v>
      </c>
      <c r="BM202" s="90">
        <v>0</v>
      </c>
      <c r="BN202" s="90">
        <v>0</v>
      </c>
      <c r="BO202" s="90">
        <v>0</v>
      </c>
      <c r="BP202" s="90">
        <v>6.6405868813446611</v>
      </c>
      <c r="BQ202" s="90">
        <v>0</v>
      </c>
      <c r="BR202" s="90">
        <v>1.3990670083351793</v>
      </c>
      <c r="BS202" s="90">
        <v>1.3075392601263358</v>
      </c>
      <c r="BT202" s="90">
        <v>7.1054279630387871</v>
      </c>
      <c r="BU202" s="90">
        <v>6.6405868813446611</v>
      </c>
      <c r="BV202" s="90">
        <v>0</v>
      </c>
      <c r="BW202" s="90">
        <v>0</v>
      </c>
      <c r="BX202" s="90">
        <v>7.1054279630387871</v>
      </c>
      <c r="BY202" s="90">
        <v>6.6405868813446611</v>
      </c>
      <c r="GV202" s="254"/>
      <c r="GW202" s="254"/>
    </row>
    <row r="203" spans="2:205" x14ac:dyDescent="0.25">
      <c r="B203" s="90" t="s">
        <v>1087</v>
      </c>
      <c r="C203" s="252" t="s">
        <v>700</v>
      </c>
      <c r="D203" s="252">
        <v>54.097475569710753</v>
      </c>
      <c r="E203" s="252">
        <v>54.097475569710753</v>
      </c>
      <c r="F203" s="252">
        <v>49.768438758525704</v>
      </c>
      <c r="G203" s="252">
        <v>73.017334017804075</v>
      </c>
      <c r="H203" s="252">
        <v>4.8258783214840381E-2</v>
      </c>
      <c r="I203" s="253">
        <v>49.768438758525704</v>
      </c>
      <c r="J203" s="253">
        <v>0</v>
      </c>
      <c r="K203" s="253">
        <v>49.768438758525704</v>
      </c>
      <c r="L203" s="545">
        <v>621.12246136501869</v>
      </c>
      <c r="M203" s="253">
        <v>788.18977776303166</v>
      </c>
      <c r="N203" s="253">
        <v>804.77202915022258</v>
      </c>
      <c r="O203" s="253">
        <v>925.17772124752537</v>
      </c>
      <c r="P203" s="253">
        <v>804.77202915022258</v>
      </c>
      <c r="Q203" s="253">
        <v>0</v>
      </c>
      <c r="R203" s="253">
        <v>0</v>
      </c>
      <c r="S203" s="253">
        <v>0</v>
      </c>
      <c r="T203" s="253">
        <v>0</v>
      </c>
      <c r="U203" s="253">
        <v>0</v>
      </c>
      <c r="V203" s="253">
        <v>0</v>
      </c>
      <c r="W203" s="253">
        <v>87096.311813974113</v>
      </c>
      <c r="X203" s="253">
        <v>68635.089030519113</v>
      </c>
      <c r="Y203" s="253">
        <v>66170.576936990183</v>
      </c>
      <c r="Z203" s="253">
        <v>90358.364449437402</v>
      </c>
      <c r="AA203" s="253">
        <v>61841.660688775868</v>
      </c>
      <c r="AB203" s="253"/>
      <c r="AC203" s="253"/>
      <c r="AD203" s="253"/>
      <c r="AE203" s="253"/>
      <c r="AF203" s="253"/>
      <c r="AG203" s="253"/>
      <c r="AH203" s="253"/>
      <c r="AI203" s="253"/>
      <c r="AJ203" s="253"/>
      <c r="AS203" s="90" t="s">
        <v>800</v>
      </c>
      <c r="AT203" s="90" t="s">
        <v>155</v>
      </c>
      <c r="AU203" s="90" t="s">
        <v>747</v>
      </c>
      <c r="AV203" s="90">
        <v>2023</v>
      </c>
      <c r="AW203" s="90">
        <v>0.87343872827321156</v>
      </c>
      <c r="AX203" s="90">
        <v>0</v>
      </c>
      <c r="AY203" s="90">
        <v>0</v>
      </c>
      <c r="AZ203" s="90">
        <v>0</v>
      </c>
      <c r="BA203" s="90">
        <v>0</v>
      </c>
      <c r="BB203" s="90">
        <v>0</v>
      </c>
      <c r="BC203" s="90">
        <v>0</v>
      </c>
      <c r="BD203" s="90">
        <v>0</v>
      </c>
      <c r="BE203" s="90">
        <v>0</v>
      </c>
      <c r="BF203" s="90">
        <v>0</v>
      </c>
      <c r="BG203" s="90">
        <v>0</v>
      </c>
      <c r="BH203" s="90">
        <v>0</v>
      </c>
      <c r="BI203" s="90">
        <v>0</v>
      </c>
      <c r="BJ203" s="90">
        <v>0.73523490411488979</v>
      </c>
      <c r="BK203" s="90">
        <v>3.8708694981448248</v>
      </c>
      <c r="BL203" s="90">
        <v>0</v>
      </c>
      <c r="BM203" s="90">
        <v>3.8708694981448248</v>
      </c>
      <c r="BN203" s="90">
        <v>0</v>
      </c>
      <c r="BO203" s="90">
        <v>0</v>
      </c>
      <c r="BP203" s="90">
        <v>0</v>
      </c>
      <c r="BQ203" s="90">
        <v>3.3809673317711804</v>
      </c>
      <c r="BR203" s="90">
        <v>0</v>
      </c>
      <c r="BS203" s="90">
        <v>0</v>
      </c>
      <c r="BT203" s="90">
        <v>0</v>
      </c>
      <c r="BU203" s="90">
        <v>0</v>
      </c>
      <c r="BV203" s="90">
        <v>0</v>
      </c>
      <c r="BW203" s="90">
        <v>0</v>
      </c>
      <c r="BX203" s="90">
        <v>0</v>
      </c>
      <c r="BY203" s="90">
        <v>0</v>
      </c>
      <c r="GV203" s="254"/>
      <c r="GW203" s="254"/>
    </row>
    <row r="204" spans="2:205" x14ac:dyDescent="0.25">
      <c r="B204" s="90" t="s">
        <v>1087</v>
      </c>
      <c r="C204" s="252" t="s">
        <v>701</v>
      </c>
      <c r="D204" s="252">
        <v>80.829712058973229</v>
      </c>
      <c r="E204" s="252">
        <v>80.829712058973229</v>
      </c>
      <c r="F204" s="252">
        <v>74.745656419490984</v>
      </c>
      <c r="G204" s="252">
        <v>109.66252349000212</v>
      </c>
      <c r="H204" s="252">
        <v>7.0583044448726054E-2</v>
      </c>
      <c r="I204" s="253">
        <v>74.745656419490984</v>
      </c>
      <c r="J204" s="253">
        <v>0</v>
      </c>
      <c r="K204" s="253">
        <v>74.745656419490984</v>
      </c>
      <c r="L204" s="545">
        <v>675.08067690745554</v>
      </c>
      <c r="M204" s="253">
        <v>856.66148272024395</v>
      </c>
      <c r="N204" s="253">
        <v>826.38190191820547</v>
      </c>
      <c r="O204" s="253">
        <v>950.02144806778904</v>
      </c>
      <c r="P204" s="253">
        <v>826.38190191820547</v>
      </c>
      <c r="Q204" s="253">
        <v>0</v>
      </c>
      <c r="R204" s="253">
        <v>0</v>
      </c>
      <c r="S204" s="253">
        <v>0</v>
      </c>
      <c r="T204" s="253">
        <v>0</v>
      </c>
      <c r="U204" s="253">
        <v>0</v>
      </c>
      <c r="V204" s="253">
        <v>0</v>
      </c>
      <c r="W204" s="253">
        <v>119733.41087061494</v>
      </c>
      <c r="X204" s="253">
        <v>94354.32045141852</v>
      </c>
      <c r="Y204" s="253">
        <v>96780.740458146538</v>
      </c>
      <c r="Z204" s="253">
        <v>132157.67222841119</v>
      </c>
      <c r="AA204" s="253">
        <v>90449.290147800508</v>
      </c>
      <c r="AB204" s="253"/>
      <c r="AC204" s="253"/>
      <c r="AD204" s="253"/>
      <c r="AE204" s="253"/>
      <c r="AF204" s="253"/>
      <c r="AG204" s="253"/>
      <c r="AH204" s="253"/>
      <c r="AI204" s="253"/>
      <c r="AJ204" s="253"/>
      <c r="AS204" s="90" t="s">
        <v>800</v>
      </c>
      <c r="AT204" s="90" t="s">
        <v>155</v>
      </c>
      <c r="AU204" s="90" t="s">
        <v>748</v>
      </c>
      <c r="AV204" s="90">
        <v>2020</v>
      </c>
      <c r="AW204" s="90">
        <v>1</v>
      </c>
      <c r="AX204" s="90">
        <v>0.50239557327203122</v>
      </c>
      <c r="AY204" s="90">
        <v>4.8076409389712111</v>
      </c>
      <c r="AZ204" s="90">
        <v>0</v>
      </c>
      <c r="BA204" s="90">
        <v>4.8076409389712111</v>
      </c>
      <c r="BB204" s="90">
        <v>0</v>
      </c>
      <c r="BC204" s="90">
        <v>0</v>
      </c>
      <c r="BD204" s="90">
        <v>0</v>
      </c>
      <c r="BE204" s="90">
        <v>0</v>
      </c>
      <c r="BF204" s="90">
        <v>0</v>
      </c>
      <c r="BG204" s="90">
        <v>0</v>
      </c>
      <c r="BH204" s="90">
        <v>0</v>
      </c>
      <c r="BI204" s="90">
        <v>0</v>
      </c>
      <c r="BJ204" s="90">
        <v>0</v>
      </c>
      <c r="BK204" s="90">
        <v>0</v>
      </c>
      <c r="BL204" s="90">
        <v>0</v>
      </c>
      <c r="BM204" s="90">
        <v>0</v>
      </c>
      <c r="BN204" s="90">
        <v>4.8076409389712111</v>
      </c>
      <c r="BO204" s="90">
        <v>0</v>
      </c>
      <c r="BP204" s="90">
        <v>0</v>
      </c>
      <c r="BQ204" s="90">
        <v>0</v>
      </c>
      <c r="BR204" s="90">
        <v>0</v>
      </c>
      <c r="BS204" s="90">
        <v>0</v>
      </c>
      <c r="BT204" s="90">
        <v>0</v>
      </c>
      <c r="BU204" s="90">
        <v>0</v>
      </c>
      <c r="BV204" s="90">
        <v>0</v>
      </c>
      <c r="BW204" s="90">
        <v>0</v>
      </c>
      <c r="BX204" s="90">
        <v>0</v>
      </c>
      <c r="BY204" s="90">
        <v>0</v>
      </c>
      <c r="GV204" s="254"/>
      <c r="GW204" s="254"/>
    </row>
    <row r="205" spans="2:205" x14ac:dyDescent="0.25">
      <c r="B205" s="90" t="s">
        <v>1087</v>
      </c>
      <c r="C205" s="252" t="s">
        <v>702</v>
      </c>
      <c r="D205" s="252">
        <v>89.800498508457451</v>
      </c>
      <c r="E205" s="252">
        <v>89.800498508457451</v>
      </c>
      <c r="F205" s="252">
        <v>86.481614410470783</v>
      </c>
      <c r="G205" s="252">
        <v>126.88082576643282</v>
      </c>
      <c r="H205" s="252">
        <v>7.6226524506758764E-2</v>
      </c>
      <c r="I205" s="253">
        <v>86.481614410470783</v>
      </c>
      <c r="J205" s="253">
        <v>0</v>
      </c>
      <c r="K205" s="253">
        <v>86.481614410470783</v>
      </c>
      <c r="L205" s="545">
        <v>667.50492018296848</v>
      </c>
      <c r="M205" s="253">
        <v>847.04802582490368</v>
      </c>
      <c r="N205" s="253">
        <v>885.34572251302495</v>
      </c>
      <c r="O205" s="253">
        <v>1017.8070135115564</v>
      </c>
      <c r="P205" s="253">
        <v>885.34572251302495</v>
      </c>
      <c r="Q205" s="253">
        <v>0</v>
      </c>
      <c r="R205" s="253">
        <v>0</v>
      </c>
      <c r="S205" s="253">
        <v>0</v>
      </c>
      <c r="T205" s="253">
        <v>0</v>
      </c>
      <c r="U205" s="253">
        <v>0</v>
      </c>
      <c r="V205" s="253">
        <v>0</v>
      </c>
      <c r="W205" s="253">
        <v>134531.59039463321</v>
      </c>
      <c r="X205" s="253">
        <v>106015.82882033708</v>
      </c>
      <c r="Y205" s="253">
        <v>104518.86202888655</v>
      </c>
      <c r="Z205" s="253">
        <v>142724.36276382522</v>
      </c>
      <c r="AA205" s="253">
        <v>97681.179466249116</v>
      </c>
      <c r="AB205" s="253"/>
      <c r="AC205" s="253"/>
      <c r="AD205" s="253"/>
      <c r="AE205" s="253"/>
      <c r="AF205" s="253"/>
      <c r="AG205" s="253"/>
      <c r="AH205" s="253"/>
      <c r="AI205" s="253"/>
      <c r="AJ205" s="253"/>
      <c r="AS205" s="90" t="s">
        <v>800</v>
      </c>
      <c r="AT205" s="90" t="s">
        <v>155</v>
      </c>
      <c r="AU205" s="90" t="s">
        <v>748</v>
      </c>
      <c r="AV205" s="90">
        <v>2021</v>
      </c>
      <c r="AW205" s="90">
        <v>1</v>
      </c>
      <c r="AX205" s="90">
        <v>0</v>
      </c>
      <c r="AY205" s="90">
        <v>0</v>
      </c>
      <c r="AZ205" s="90">
        <v>0</v>
      </c>
      <c r="BA205" s="90">
        <v>0</v>
      </c>
      <c r="BB205" s="90">
        <v>0.50239557327203122</v>
      </c>
      <c r="BC205" s="90">
        <v>4.8076409389712111</v>
      </c>
      <c r="BD205" s="90">
        <v>0</v>
      </c>
      <c r="BE205" s="90">
        <v>4.8076409389712111</v>
      </c>
      <c r="BF205" s="90">
        <v>0</v>
      </c>
      <c r="BG205" s="90">
        <v>0</v>
      </c>
      <c r="BH205" s="90">
        <v>0</v>
      </c>
      <c r="BI205" s="90">
        <v>0</v>
      </c>
      <c r="BJ205" s="90">
        <v>0</v>
      </c>
      <c r="BK205" s="90">
        <v>0</v>
      </c>
      <c r="BL205" s="90">
        <v>0</v>
      </c>
      <c r="BM205" s="90">
        <v>0</v>
      </c>
      <c r="BN205" s="90">
        <v>0</v>
      </c>
      <c r="BO205" s="90">
        <v>4.8076409389712111</v>
      </c>
      <c r="BP205" s="90">
        <v>0</v>
      </c>
      <c r="BQ205" s="90">
        <v>0</v>
      </c>
      <c r="BR205" s="90">
        <v>0</v>
      </c>
      <c r="BS205" s="90">
        <v>0</v>
      </c>
      <c r="BT205" s="90">
        <v>0</v>
      </c>
      <c r="BU205" s="90">
        <v>0</v>
      </c>
      <c r="BV205" s="90">
        <v>0</v>
      </c>
      <c r="BW205" s="90">
        <v>0</v>
      </c>
      <c r="BX205" s="90">
        <v>0</v>
      </c>
      <c r="BY205" s="90">
        <v>0</v>
      </c>
      <c r="GV205" s="254"/>
      <c r="GW205" s="254"/>
    </row>
    <row r="206" spans="2:205" x14ac:dyDescent="0.25">
      <c r="B206" s="90" t="s">
        <v>1087</v>
      </c>
      <c r="C206" s="252" t="s">
        <v>703</v>
      </c>
      <c r="D206" s="252">
        <v>3.1798843820015112</v>
      </c>
      <c r="E206" s="252">
        <v>3.1798843820015112</v>
      </c>
      <c r="F206" s="252">
        <v>3.1632459174591911</v>
      </c>
      <c r="G206" s="252">
        <v>4.6409205929003239</v>
      </c>
      <c r="H206" s="252">
        <v>9.2224181143123907E-3</v>
      </c>
      <c r="I206" s="253">
        <v>3.1632459174591911</v>
      </c>
      <c r="J206" s="253">
        <v>0</v>
      </c>
      <c r="K206" s="253">
        <v>3.1632459174591911</v>
      </c>
      <c r="L206" s="545">
        <v>212.4625230307729</v>
      </c>
      <c r="M206" s="253">
        <v>269.60993882361828</v>
      </c>
      <c r="N206" s="253">
        <v>267.65993757480641</v>
      </c>
      <c r="O206" s="253">
        <v>307.70523954878087</v>
      </c>
      <c r="P206" s="253">
        <v>267.65993757480641</v>
      </c>
      <c r="Q206" s="253">
        <v>0</v>
      </c>
      <c r="R206" s="253">
        <v>0</v>
      </c>
      <c r="S206" s="253">
        <v>0</v>
      </c>
      <c r="T206" s="253">
        <v>0</v>
      </c>
      <c r="U206" s="253">
        <v>0</v>
      </c>
      <c r="V206" s="253">
        <v>0</v>
      </c>
      <c r="W206" s="253">
        <v>14966.801375793411</v>
      </c>
      <c r="X206" s="253">
        <v>11794.388574383476</v>
      </c>
      <c r="Y206" s="253">
        <v>12645.423003341228</v>
      </c>
      <c r="Z206" s="253">
        <v>17267.791717174332</v>
      </c>
      <c r="AA206" s="253">
        <v>11818.152339571241</v>
      </c>
      <c r="AB206" s="253"/>
      <c r="AC206" s="253"/>
      <c r="AD206" s="253"/>
      <c r="AE206" s="253"/>
      <c r="AF206" s="253"/>
      <c r="AG206" s="253"/>
      <c r="AH206" s="253"/>
      <c r="AI206" s="253"/>
      <c r="AJ206" s="253"/>
      <c r="AS206" s="90" t="s">
        <v>800</v>
      </c>
      <c r="AT206" s="90" t="s">
        <v>155</v>
      </c>
      <c r="AU206" s="90" t="s">
        <v>748</v>
      </c>
      <c r="AV206" s="90">
        <v>2022</v>
      </c>
      <c r="AW206" s="90">
        <v>0.93457943925233644</v>
      </c>
      <c r="AX206" s="90">
        <v>0</v>
      </c>
      <c r="AY206" s="90">
        <v>0</v>
      </c>
      <c r="AZ206" s="90">
        <v>0</v>
      </c>
      <c r="BA206" s="90">
        <v>0</v>
      </c>
      <c r="BB206" s="90">
        <v>0</v>
      </c>
      <c r="BC206" s="90">
        <v>0</v>
      </c>
      <c r="BD206" s="90">
        <v>0</v>
      </c>
      <c r="BE206" s="90">
        <v>0</v>
      </c>
      <c r="BF206" s="90">
        <v>0.5061904169474758</v>
      </c>
      <c r="BG206" s="90">
        <v>4.5308201612969512</v>
      </c>
      <c r="BH206" s="90">
        <v>0</v>
      </c>
      <c r="BI206" s="90">
        <v>4.5308201612969512</v>
      </c>
      <c r="BJ206" s="90">
        <v>0</v>
      </c>
      <c r="BK206" s="90">
        <v>0</v>
      </c>
      <c r="BL206" s="90">
        <v>0</v>
      </c>
      <c r="BM206" s="90">
        <v>0</v>
      </c>
      <c r="BN206" s="90">
        <v>0</v>
      </c>
      <c r="BO206" s="90">
        <v>0</v>
      </c>
      <c r="BP206" s="90">
        <v>4.2344113656980849</v>
      </c>
      <c r="BQ206" s="90">
        <v>0</v>
      </c>
      <c r="BR206" s="90">
        <v>0.5061904169474758</v>
      </c>
      <c r="BS206" s="90">
        <v>0.47307515602567829</v>
      </c>
      <c r="BT206" s="90">
        <v>4.5308201612969512</v>
      </c>
      <c r="BU206" s="90">
        <v>4.2344113656980849</v>
      </c>
      <c r="BV206" s="90">
        <v>0</v>
      </c>
      <c r="BW206" s="90">
        <v>0</v>
      </c>
      <c r="BX206" s="90">
        <v>4.5308201612969512</v>
      </c>
      <c r="BY206" s="90">
        <v>4.2344113656980849</v>
      </c>
      <c r="GV206" s="254"/>
      <c r="GW206" s="254"/>
    </row>
    <row r="207" spans="2:205" x14ac:dyDescent="0.25">
      <c r="B207" s="90" t="s">
        <v>1087</v>
      </c>
      <c r="C207" s="252" t="s">
        <v>704</v>
      </c>
      <c r="D207" s="252">
        <v>9.0859001294988264</v>
      </c>
      <c r="E207" s="252">
        <v>9.0859001294988264</v>
      </c>
      <c r="F207" s="252">
        <v>8.9344033663332247</v>
      </c>
      <c r="G207" s="252">
        <v>13.108026636881041</v>
      </c>
      <c r="H207" s="252">
        <v>2.5848866656101414E-2</v>
      </c>
      <c r="I207" s="253">
        <v>8.9344033663332247</v>
      </c>
      <c r="J207" s="253">
        <v>0</v>
      </c>
      <c r="K207" s="253">
        <v>8.9344033663332247</v>
      </c>
      <c r="L207" s="545">
        <v>214.09935765878527</v>
      </c>
      <c r="M207" s="253">
        <v>271.68704342365578</v>
      </c>
      <c r="N207" s="253">
        <v>269.72380252265191</v>
      </c>
      <c r="O207" s="253">
        <v>310.07829734730672</v>
      </c>
      <c r="P207" s="253">
        <v>269.72380252265191</v>
      </c>
      <c r="Q207" s="253">
        <v>0</v>
      </c>
      <c r="R207" s="253">
        <v>0</v>
      </c>
      <c r="S207" s="253">
        <v>0</v>
      </c>
      <c r="T207" s="253">
        <v>0</v>
      </c>
      <c r="U207" s="253">
        <v>0</v>
      </c>
      <c r="V207" s="253">
        <v>0</v>
      </c>
      <c r="W207" s="253">
        <v>42437.773886174939</v>
      </c>
      <c r="X207" s="253">
        <v>33442.522746035807</v>
      </c>
      <c r="Y207" s="253">
        <v>35442.966147467465</v>
      </c>
      <c r="Z207" s="253">
        <v>48398.678091797956</v>
      </c>
      <c r="AA207" s="253">
        <v>33124.267427539686</v>
      </c>
      <c r="AB207" s="253"/>
      <c r="AC207" s="253"/>
      <c r="AD207" s="253"/>
      <c r="AE207" s="253"/>
      <c r="AF207" s="253"/>
      <c r="AG207" s="253"/>
      <c r="AH207" s="253"/>
      <c r="AI207" s="253"/>
      <c r="AJ207" s="253"/>
      <c r="AS207" s="90" t="s">
        <v>800</v>
      </c>
      <c r="AT207" s="90" t="s">
        <v>155</v>
      </c>
      <c r="AU207" s="90" t="s">
        <v>748</v>
      </c>
      <c r="AV207" s="90">
        <v>2023</v>
      </c>
      <c r="AW207" s="90">
        <v>0.87343872827321156</v>
      </c>
      <c r="AX207" s="90">
        <v>0</v>
      </c>
      <c r="AY207" s="90">
        <v>0</v>
      </c>
      <c r="AZ207" s="90">
        <v>0</v>
      </c>
      <c r="BA207" s="90">
        <v>0</v>
      </c>
      <c r="BB207" s="90">
        <v>0</v>
      </c>
      <c r="BC207" s="90">
        <v>0</v>
      </c>
      <c r="BD207" s="90">
        <v>0</v>
      </c>
      <c r="BE207" s="90">
        <v>0</v>
      </c>
      <c r="BF207" s="90">
        <v>0</v>
      </c>
      <c r="BG207" s="90">
        <v>0</v>
      </c>
      <c r="BH207" s="90">
        <v>0</v>
      </c>
      <c r="BI207" s="90">
        <v>0</v>
      </c>
      <c r="BJ207" s="90">
        <v>0.26601217843819797</v>
      </c>
      <c r="BK207" s="90">
        <v>2.4682787357641609</v>
      </c>
      <c r="BL207" s="90">
        <v>0</v>
      </c>
      <c r="BM207" s="90">
        <v>2.4682787357641609</v>
      </c>
      <c r="BN207" s="90">
        <v>0</v>
      </c>
      <c r="BO207" s="90">
        <v>0</v>
      </c>
      <c r="BP207" s="90">
        <v>0</v>
      </c>
      <c r="BQ207" s="90">
        <v>2.1558902399896591</v>
      </c>
      <c r="BR207" s="90">
        <v>0</v>
      </c>
      <c r="BS207" s="90">
        <v>0</v>
      </c>
      <c r="BT207" s="90">
        <v>0</v>
      </c>
      <c r="BU207" s="90">
        <v>0</v>
      </c>
      <c r="BV207" s="90">
        <v>0</v>
      </c>
      <c r="BW207" s="90">
        <v>0</v>
      </c>
      <c r="BX207" s="90">
        <v>0</v>
      </c>
      <c r="BY207" s="90">
        <v>0</v>
      </c>
      <c r="GV207" s="254"/>
      <c r="GW207" s="254"/>
    </row>
    <row r="208" spans="2:205" x14ac:dyDescent="0.25">
      <c r="B208" s="90" t="s">
        <v>1087</v>
      </c>
      <c r="C208" s="252" t="s">
        <v>705</v>
      </c>
      <c r="D208" s="252">
        <v>17.685841775000036</v>
      </c>
      <c r="E208" s="252">
        <v>17.685841775000036</v>
      </c>
      <c r="F208" s="252">
        <v>16.784435225268144</v>
      </c>
      <c r="G208" s="252">
        <v>24.625152547840923</v>
      </c>
      <c r="H208" s="252">
        <v>4.5052025431966E-2</v>
      </c>
      <c r="I208" s="253">
        <v>16.784435225268144</v>
      </c>
      <c r="J208" s="253">
        <v>0</v>
      </c>
      <c r="K208" s="253">
        <v>16.784435225268144</v>
      </c>
      <c r="L208" s="545">
        <v>223.34275665404067</v>
      </c>
      <c r="M208" s="253">
        <v>283.41669909225641</v>
      </c>
      <c r="N208" s="253">
        <v>290.7285188493442</v>
      </c>
      <c r="O208" s="253">
        <v>334.22595319559383</v>
      </c>
      <c r="P208" s="253">
        <v>290.7285188493442</v>
      </c>
      <c r="Q208" s="253">
        <v>0</v>
      </c>
      <c r="R208" s="253">
        <v>0</v>
      </c>
      <c r="S208" s="253">
        <v>0</v>
      </c>
      <c r="T208" s="253">
        <v>0</v>
      </c>
      <c r="U208" s="253">
        <v>0</v>
      </c>
      <c r="V208" s="253">
        <v>0</v>
      </c>
      <c r="W208" s="253">
        <v>79186.995092012396</v>
      </c>
      <c r="X208" s="253">
        <v>62402.257282811086</v>
      </c>
      <c r="Y208" s="253">
        <v>61773.594699677415</v>
      </c>
      <c r="Z208" s="253">
        <v>84354.122959218337</v>
      </c>
      <c r="AA208" s="253">
        <v>57732.331495025617</v>
      </c>
      <c r="AB208" s="253"/>
      <c r="AC208" s="253"/>
      <c r="AD208" s="253"/>
      <c r="AE208" s="253"/>
      <c r="AF208" s="253"/>
      <c r="AG208" s="253"/>
      <c r="AH208" s="253"/>
      <c r="AI208" s="253"/>
      <c r="AJ208" s="253"/>
      <c r="AS208" s="90" t="s">
        <v>800</v>
      </c>
      <c r="AT208" s="90" t="s">
        <v>155</v>
      </c>
      <c r="AU208" s="90" t="s">
        <v>749</v>
      </c>
      <c r="AV208" s="90">
        <v>2020</v>
      </c>
      <c r="AW208" s="90">
        <v>1</v>
      </c>
      <c r="AX208" s="90">
        <v>0.22861524916043771</v>
      </c>
      <c r="AY208" s="90">
        <v>1.116570235208354</v>
      </c>
      <c r="AZ208" s="90">
        <v>0</v>
      </c>
      <c r="BA208" s="90">
        <v>1.116570235208354</v>
      </c>
      <c r="BB208" s="90">
        <v>0</v>
      </c>
      <c r="BC208" s="90">
        <v>0</v>
      </c>
      <c r="BD208" s="90">
        <v>0</v>
      </c>
      <c r="BE208" s="90">
        <v>0</v>
      </c>
      <c r="BF208" s="90">
        <v>0</v>
      </c>
      <c r="BG208" s="90">
        <v>0</v>
      </c>
      <c r="BH208" s="90">
        <v>0</v>
      </c>
      <c r="BI208" s="90">
        <v>0</v>
      </c>
      <c r="BJ208" s="90">
        <v>0</v>
      </c>
      <c r="BK208" s="90">
        <v>0</v>
      </c>
      <c r="BL208" s="90">
        <v>0</v>
      </c>
      <c r="BM208" s="90">
        <v>0</v>
      </c>
      <c r="BN208" s="90">
        <v>1.116570235208354</v>
      </c>
      <c r="BO208" s="90">
        <v>0</v>
      </c>
      <c r="BP208" s="90">
        <v>0</v>
      </c>
      <c r="BQ208" s="90">
        <v>0</v>
      </c>
      <c r="BR208" s="90">
        <v>0</v>
      </c>
      <c r="BS208" s="90">
        <v>0</v>
      </c>
      <c r="BT208" s="90">
        <v>0</v>
      </c>
      <c r="BU208" s="90">
        <v>0</v>
      </c>
      <c r="BV208" s="90">
        <v>0</v>
      </c>
      <c r="BW208" s="90">
        <v>0</v>
      </c>
      <c r="BX208" s="90">
        <v>0</v>
      </c>
      <c r="BY208" s="90">
        <v>0</v>
      </c>
      <c r="GV208" s="254"/>
      <c r="GW208" s="254"/>
    </row>
    <row r="209" spans="2:205" x14ac:dyDescent="0.25">
      <c r="B209" s="90" t="s">
        <v>1087</v>
      </c>
      <c r="C209" s="252" t="s">
        <v>707</v>
      </c>
      <c r="D209" s="252">
        <v>19.756654038057913</v>
      </c>
      <c r="E209" s="252">
        <v>19.756654038057913</v>
      </c>
      <c r="F209" s="252">
        <v>17.465274395753319</v>
      </c>
      <c r="G209" s="252">
        <v>25.624037342789723</v>
      </c>
      <c r="H209" s="252">
        <v>5.1353845993770117E-2</v>
      </c>
      <c r="I209" s="253">
        <v>17.465274395753319</v>
      </c>
      <c r="J209" s="253">
        <v>0</v>
      </c>
      <c r="K209" s="253">
        <v>17.465274395753319</v>
      </c>
      <c r="L209" s="545">
        <v>209.08114051730126</v>
      </c>
      <c r="M209" s="253">
        <v>265.3190440361912</v>
      </c>
      <c r="N209" s="253">
        <v>265.39801041664145</v>
      </c>
      <c r="O209" s="253">
        <v>305.10557677438163</v>
      </c>
      <c r="P209" s="253">
        <v>265.39801041664145</v>
      </c>
      <c r="Q209" s="253">
        <v>0</v>
      </c>
      <c r="R209" s="253">
        <v>0</v>
      </c>
      <c r="S209" s="253">
        <v>0</v>
      </c>
      <c r="T209" s="253">
        <v>0</v>
      </c>
      <c r="U209" s="253">
        <v>0</v>
      </c>
      <c r="V209" s="253">
        <v>0</v>
      </c>
      <c r="W209" s="253">
        <v>94492.760031711558</v>
      </c>
      <c r="X209" s="253">
        <v>74463.761581181403</v>
      </c>
      <c r="Y209" s="253">
        <v>70414.407305158355</v>
      </c>
      <c r="Z209" s="253">
        <v>96153.471411156628</v>
      </c>
      <c r="AA209" s="253">
        <v>65807.857294540518</v>
      </c>
      <c r="AB209" s="253"/>
      <c r="AC209" s="253"/>
      <c r="AD209" s="253"/>
      <c r="AE209" s="253"/>
      <c r="AF209" s="253"/>
      <c r="AG209" s="253"/>
      <c r="AH209" s="253"/>
      <c r="AI209" s="253"/>
      <c r="AJ209" s="253"/>
      <c r="AS209" s="90" t="s">
        <v>800</v>
      </c>
      <c r="AT209" s="90" t="s">
        <v>155</v>
      </c>
      <c r="AU209" s="90" t="s">
        <v>749</v>
      </c>
      <c r="AV209" s="90">
        <v>2021</v>
      </c>
      <c r="AW209" s="90">
        <v>1</v>
      </c>
      <c r="AX209" s="90">
        <v>0</v>
      </c>
      <c r="AY209" s="90">
        <v>0</v>
      </c>
      <c r="AZ209" s="90">
        <v>0</v>
      </c>
      <c r="BA209" s="90">
        <v>0</v>
      </c>
      <c r="BB209" s="90">
        <v>0.22861524916043771</v>
      </c>
      <c r="BC209" s="90">
        <v>1.116570235208354</v>
      </c>
      <c r="BD209" s="90">
        <v>0</v>
      </c>
      <c r="BE209" s="90">
        <v>1.116570235208354</v>
      </c>
      <c r="BF209" s="90">
        <v>0</v>
      </c>
      <c r="BG209" s="90">
        <v>0</v>
      </c>
      <c r="BH209" s="90">
        <v>0</v>
      </c>
      <c r="BI209" s="90">
        <v>0</v>
      </c>
      <c r="BJ209" s="90">
        <v>0</v>
      </c>
      <c r="BK209" s="90">
        <v>0</v>
      </c>
      <c r="BL209" s="90">
        <v>0</v>
      </c>
      <c r="BM209" s="90">
        <v>0</v>
      </c>
      <c r="BN209" s="90">
        <v>0</v>
      </c>
      <c r="BO209" s="90">
        <v>1.116570235208354</v>
      </c>
      <c r="BP209" s="90">
        <v>0</v>
      </c>
      <c r="BQ209" s="90">
        <v>0</v>
      </c>
      <c r="BR209" s="90">
        <v>0</v>
      </c>
      <c r="BS209" s="90">
        <v>0</v>
      </c>
      <c r="BT209" s="90">
        <v>0</v>
      </c>
      <c r="BU209" s="90">
        <v>0</v>
      </c>
      <c r="BV209" s="90">
        <v>0</v>
      </c>
      <c r="BW209" s="90">
        <v>0</v>
      </c>
      <c r="BX209" s="90">
        <v>0</v>
      </c>
      <c r="BY209" s="90">
        <v>0</v>
      </c>
      <c r="GV209" s="254"/>
      <c r="GW209" s="254"/>
    </row>
    <row r="210" spans="2:205" x14ac:dyDescent="0.25">
      <c r="B210" s="90" t="s">
        <v>1087</v>
      </c>
      <c r="C210" s="252" t="s">
        <v>708</v>
      </c>
      <c r="D210" s="252">
        <v>29.517975013231581</v>
      </c>
      <c r="E210" s="252">
        <v>29.517975013231581</v>
      </c>
      <c r="F210" s="252">
        <v>27.133830228120967</v>
      </c>
      <c r="G210" s="252">
        <v>39.809209931664945</v>
      </c>
      <c r="H210" s="252">
        <v>6.972220444075504E-2</v>
      </c>
      <c r="I210" s="253">
        <v>27.133830228120967</v>
      </c>
      <c r="J210" s="253">
        <v>0</v>
      </c>
      <c r="K210" s="253">
        <v>27.133830228120967</v>
      </c>
      <c r="L210" s="545">
        <v>242.20183659033248</v>
      </c>
      <c r="M210" s="253">
        <v>307.34842745244782</v>
      </c>
      <c r="N210" s="253">
        <v>303.69330463612016</v>
      </c>
      <c r="O210" s="253">
        <v>349.13067666923837</v>
      </c>
      <c r="P210" s="253">
        <v>303.69330463612016</v>
      </c>
      <c r="Q210" s="253">
        <v>0</v>
      </c>
      <c r="R210" s="253">
        <v>0</v>
      </c>
      <c r="S210" s="253">
        <v>0</v>
      </c>
      <c r="T210" s="253">
        <v>0</v>
      </c>
      <c r="U210" s="253">
        <v>0</v>
      </c>
      <c r="V210" s="253">
        <v>0</v>
      </c>
      <c r="W210" s="253">
        <v>121873.4565715089</v>
      </c>
      <c r="X210" s="253">
        <v>96040.754976039461</v>
      </c>
      <c r="Y210" s="253">
        <v>95600.389935749452</v>
      </c>
      <c r="Z210" s="253">
        <v>130545.86003607688</v>
      </c>
      <c r="AA210" s="253">
        <v>89346.158818457436</v>
      </c>
      <c r="AB210" s="253"/>
      <c r="AC210" s="253"/>
      <c r="AD210" s="253"/>
      <c r="AE210" s="253"/>
      <c r="AF210" s="253"/>
      <c r="AG210" s="253"/>
      <c r="AH210" s="253"/>
      <c r="AI210" s="253"/>
      <c r="AJ210" s="253"/>
      <c r="AS210" s="90" t="s">
        <v>800</v>
      </c>
      <c r="AT210" s="90" t="s">
        <v>155</v>
      </c>
      <c r="AU210" s="90" t="s">
        <v>749</v>
      </c>
      <c r="AV210" s="90">
        <v>2022</v>
      </c>
      <c r="AW210" s="90">
        <v>0.93457943925233644</v>
      </c>
      <c r="AX210" s="90">
        <v>0</v>
      </c>
      <c r="AY210" s="90">
        <v>0</v>
      </c>
      <c r="AZ210" s="90">
        <v>0</v>
      </c>
      <c r="BA210" s="90">
        <v>0</v>
      </c>
      <c r="BB210" s="90">
        <v>0</v>
      </c>
      <c r="BC210" s="90">
        <v>0</v>
      </c>
      <c r="BD210" s="90">
        <v>0</v>
      </c>
      <c r="BE210" s="90">
        <v>0</v>
      </c>
      <c r="BF210" s="90">
        <v>0.25255324492174414</v>
      </c>
      <c r="BG210" s="90">
        <v>1.3966207190747029</v>
      </c>
      <c r="BH210" s="90">
        <v>0</v>
      </c>
      <c r="BI210" s="90">
        <v>1.3966207190747029</v>
      </c>
      <c r="BJ210" s="90">
        <v>0</v>
      </c>
      <c r="BK210" s="90">
        <v>0</v>
      </c>
      <c r="BL210" s="90">
        <v>0</v>
      </c>
      <c r="BM210" s="90">
        <v>0</v>
      </c>
      <c r="BN210" s="90">
        <v>0</v>
      </c>
      <c r="BO210" s="90">
        <v>0</v>
      </c>
      <c r="BP210" s="90">
        <v>1.3052530084810308</v>
      </c>
      <c r="BQ210" s="90">
        <v>0</v>
      </c>
      <c r="BR210" s="90">
        <v>0.25255324492174414</v>
      </c>
      <c r="BS210" s="90">
        <v>0.23603107002032161</v>
      </c>
      <c r="BT210" s="90">
        <v>1.3966207190747029</v>
      </c>
      <c r="BU210" s="90">
        <v>1.3052530084810308</v>
      </c>
      <c r="BV210" s="90">
        <v>0</v>
      </c>
      <c r="BW210" s="90">
        <v>0</v>
      </c>
      <c r="BX210" s="90">
        <v>1.3966207190747029</v>
      </c>
      <c r="BY210" s="90">
        <v>1.3052530084810308</v>
      </c>
      <c r="GV210" s="254"/>
      <c r="GW210" s="254"/>
    </row>
    <row r="211" spans="2:205" x14ac:dyDescent="0.25">
      <c r="B211" s="90" t="s">
        <v>1087</v>
      </c>
      <c r="C211" s="252" t="s">
        <v>709</v>
      </c>
      <c r="D211" s="252">
        <v>3.9070553542319164</v>
      </c>
      <c r="E211" s="252">
        <v>3.9070553542319164</v>
      </c>
      <c r="F211" s="252">
        <v>3.5713037685203872</v>
      </c>
      <c r="G211" s="252">
        <v>5.2395919135033768</v>
      </c>
      <c r="H211" s="252">
        <v>2.3303663304304133E-2</v>
      </c>
      <c r="I211" s="253">
        <v>3.5713037685203872</v>
      </c>
      <c r="J211" s="253">
        <v>0</v>
      </c>
      <c r="K211" s="253">
        <v>3.5713037685203872</v>
      </c>
      <c r="L211" s="545">
        <v>94.863916323385922</v>
      </c>
      <c r="M211" s="253">
        <v>120.38007603257387</v>
      </c>
      <c r="N211" s="253">
        <v>119.59081322086654</v>
      </c>
      <c r="O211" s="253">
        <v>137.48294544124602</v>
      </c>
      <c r="P211" s="253">
        <v>119.59081322086654</v>
      </c>
      <c r="Q211" s="253">
        <v>0</v>
      </c>
      <c r="R211" s="253">
        <v>0</v>
      </c>
      <c r="S211" s="253">
        <v>0</v>
      </c>
      <c r="T211" s="253">
        <v>0</v>
      </c>
      <c r="U211" s="253">
        <v>0</v>
      </c>
      <c r="V211" s="253">
        <v>0</v>
      </c>
      <c r="W211" s="253">
        <v>41185.895603476645</v>
      </c>
      <c r="X211" s="253">
        <v>32455.99673134198</v>
      </c>
      <c r="Y211" s="253">
        <v>31953.081757705317</v>
      </c>
      <c r="Z211" s="253">
        <v>43633.112183602701</v>
      </c>
      <c r="AA211" s="253">
        <v>29862.693231500296</v>
      </c>
      <c r="AB211" s="253"/>
      <c r="AC211" s="253"/>
      <c r="AD211" s="253"/>
      <c r="AE211" s="253"/>
      <c r="AF211" s="253"/>
      <c r="AG211" s="253"/>
      <c r="AH211" s="253"/>
      <c r="AI211" s="253"/>
      <c r="AJ211" s="253"/>
      <c r="AS211" s="90" t="s">
        <v>800</v>
      </c>
      <c r="AT211" s="90" t="s">
        <v>155</v>
      </c>
      <c r="AU211" s="90" t="s">
        <v>749</v>
      </c>
      <c r="AV211" s="90">
        <v>2023</v>
      </c>
      <c r="AW211" s="90">
        <v>0.87343872827321156</v>
      </c>
      <c r="AX211" s="90">
        <v>0</v>
      </c>
      <c r="AY211" s="90">
        <v>0</v>
      </c>
      <c r="AZ211" s="90">
        <v>0</v>
      </c>
      <c r="BA211" s="90">
        <v>0</v>
      </c>
      <c r="BB211" s="90">
        <v>0</v>
      </c>
      <c r="BC211" s="90">
        <v>0</v>
      </c>
      <c r="BD211" s="90">
        <v>0</v>
      </c>
      <c r="BE211" s="90">
        <v>0</v>
      </c>
      <c r="BF211" s="90">
        <v>0</v>
      </c>
      <c r="BG211" s="90">
        <v>0</v>
      </c>
      <c r="BH211" s="90">
        <v>0</v>
      </c>
      <c r="BI211" s="90">
        <v>0</v>
      </c>
      <c r="BJ211" s="90">
        <v>0.13272127761407224</v>
      </c>
      <c r="BK211" s="90">
        <v>0.76084194564248164</v>
      </c>
      <c r="BL211" s="90">
        <v>0</v>
      </c>
      <c r="BM211" s="90">
        <v>0.76084194564248164</v>
      </c>
      <c r="BN211" s="90">
        <v>0</v>
      </c>
      <c r="BO211" s="90">
        <v>0</v>
      </c>
      <c r="BP211" s="90">
        <v>0</v>
      </c>
      <c r="BQ211" s="90">
        <v>0.66454882141888516</v>
      </c>
      <c r="BR211" s="90">
        <v>0</v>
      </c>
      <c r="BS211" s="90">
        <v>0</v>
      </c>
      <c r="BT211" s="90">
        <v>0</v>
      </c>
      <c r="BU211" s="90">
        <v>0</v>
      </c>
      <c r="BV211" s="90">
        <v>0</v>
      </c>
      <c r="BW211" s="90">
        <v>0</v>
      </c>
      <c r="BX211" s="90">
        <v>0</v>
      </c>
      <c r="BY211" s="90">
        <v>0</v>
      </c>
      <c r="GV211" s="254"/>
      <c r="GW211" s="254"/>
    </row>
    <row r="212" spans="2:205" x14ac:dyDescent="0.25">
      <c r="B212" s="90" t="s">
        <v>1087</v>
      </c>
      <c r="C212" s="252" t="s">
        <v>710</v>
      </c>
      <c r="D212" s="252">
        <v>5.9130938600533058</v>
      </c>
      <c r="E212" s="252">
        <v>5.9130938600533058</v>
      </c>
      <c r="F212" s="252">
        <v>5.9985838597932037</v>
      </c>
      <c r="G212" s="252">
        <v>8.8007688101976065</v>
      </c>
      <c r="H212" s="252">
        <v>3.7653960904942753E-2</v>
      </c>
      <c r="I212" s="253">
        <v>5.9985838597932037</v>
      </c>
      <c r="J212" s="253">
        <v>0</v>
      </c>
      <c r="K212" s="253">
        <v>5.9985838597932037</v>
      </c>
      <c r="L212" s="545">
        <v>96.072263159569289</v>
      </c>
      <c r="M212" s="253">
        <v>121.91343971447805</v>
      </c>
      <c r="N212" s="253">
        <v>124.31779291315439</v>
      </c>
      <c r="O212" s="253">
        <v>142.91753163751102</v>
      </c>
      <c r="P212" s="253">
        <v>124.31779291315439</v>
      </c>
      <c r="Q212" s="253">
        <v>0</v>
      </c>
      <c r="R212" s="253">
        <v>0</v>
      </c>
      <c r="S212" s="253">
        <v>0</v>
      </c>
      <c r="T212" s="253">
        <v>0</v>
      </c>
      <c r="U212" s="253">
        <v>0</v>
      </c>
      <c r="V212" s="253">
        <v>0</v>
      </c>
      <c r="W212" s="253">
        <v>61548.397691351056</v>
      </c>
      <c r="X212" s="253">
        <v>48502.395420076777</v>
      </c>
      <c r="Y212" s="253">
        <v>51629.654770838293</v>
      </c>
      <c r="Z212" s="253">
        <v>70502.1986830245</v>
      </c>
      <c r="AA212" s="253">
        <v>48252.013804521768</v>
      </c>
      <c r="AB212" s="253"/>
      <c r="AC212" s="253"/>
      <c r="AD212" s="253"/>
      <c r="AE212" s="253"/>
      <c r="AF212" s="253"/>
      <c r="AG212" s="253"/>
      <c r="AH212" s="253"/>
      <c r="AI212" s="253"/>
      <c r="AJ212" s="253"/>
      <c r="AS212" s="90" t="s">
        <v>800</v>
      </c>
      <c r="AT212" s="90" t="s">
        <v>155</v>
      </c>
      <c r="AU212" s="90" t="s">
        <v>750</v>
      </c>
      <c r="AV212" s="90">
        <v>2020</v>
      </c>
      <c r="AW212" s="90">
        <v>1</v>
      </c>
      <c r="AX212" s="90">
        <v>0.2464433859230041</v>
      </c>
      <c r="AY212" s="90">
        <v>1.3573776925420873</v>
      </c>
      <c r="AZ212" s="90">
        <v>0</v>
      </c>
      <c r="BA212" s="90">
        <v>1.3573776925420873</v>
      </c>
      <c r="BB212" s="90">
        <v>0</v>
      </c>
      <c r="BC212" s="90">
        <v>0</v>
      </c>
      <c r="BD212" s="90">
        <v>0</v>
      </c>
      <c r="BE212" s="90">
        <v>0</v>
      </c>
      <c r="BF212" s="90">
        <v>0</v>
      </c>
      <c r="BG212" s="90">
        <v>0</v>
      </c>
      <c r="BH212" s="90">
        <v>0</v>
      </c>
      <c r="BI212" s="90">
        <v>0</v>
      </c>
      <c r="BJ212" s="90">
        <v>0</v>
      </c>
      <c r="BK212" s="90">
        <v>0</v>
      </c>
      <c r="BL212" s="90">
        <v>0</v>
      </c>
      <c r="BM212" s="90">
        <v>0</v>
      </c>
      <c r="BN212" s="90">
        <v>1.3573776925420873</v>
      </c>
      <c r="BO212" s="90">
        <v>0</v>
      </c>
      <c r="BP212" s="90">
        <v>0</v>
      </c>
      <c r="BQ212" s="90">
        <v>0</v>
      </c>
      <c r="BR212" s="90">
        <v>0</v>
      </c>
      <c r="BS212" s="90">
        <v>0</v>
      </c>
      <c r="BT212" s="90">
        <v>0</v>
      </c>
      <c r="BU212" s="90">
        <v>0</v>
      </c>
      <c r="BV212" s="90">
        <v>0</v>
      </c>
      <c r="BW212" s="90">
        <v>0</v>
      </c>
      <c r="BX212" s="90">
        <v>0</v>
      </c>
      <c r="BY212" s="90">
        <v>0</v>
      </c>
      <c r="GV212" s="254"/>
      <c r="GW212" s="254"/>
    </row>
    <row r="213" spans="2:205" x14ac:dyDescent="0.25">
      <c r="B213" s="90" t="s">
        <v>1087</v>
      </c>
      <c r="C213" s="252" t="s">
        <v>711</v>
      </c>
      <c r="D213" s="252">
        <v>6.2975818012897182</v>
      </c>
      <c r="E213" s="252">
        <v>6.2975818012897182</v>
      </c>
      <c r="F213" s="252">
        <v>5.8610019473724906</v>
      </c>
      <c r="G213" s="252">
        <v>8.5989232004485725</v>
      </c>
      <c r="H213" s="252">
        <v>3.765633407187325E-2</v>
      </c>
      <c r="I213" s="253">
        <v>5.8610019473724906</v>
      </c>
      <c r="J213" s="253">
        <v>0</v>
      </c>
      <c r="K213" s="253">
        <v>5.8610019473724906</v>
      </c>
      <c r="L213" s="545">
        <v>94.969949064012994</v>
      </c>
      <c r="M213" s="253">
        <v>120.51462908365303</v>
      </c>
      <c r="N213" s="253">
        <v>121.45881829291527</v>
      </c>
      <c r="O213" s="253">
        <v>139.630918086299</v>
      </c>
      <c r="P213" s="253">
        <v>121.45881829291527</v>
      </c>
      <c r="Q213" s="253">
        <v>0</v>
      </c>
      <c r="R213" s="253">
        <v>0</v>
      </c>
      <c r="S213" s="253">
        <v>0</v>
      </c>
      <c r="T213" s="253">
        <v>0</v>
      </c>
      <c r="U213" s="253">
        <v>0</v>
      </c>
      <c r="V213" s="253">
        <v>0</v>
      </c>
      <c r="W213" s="253">
        <v>66311.31071835084</v>
      </c>
      <c r="X213" s="253">
        <v>52255.745623366325</v>
      </c>
      <c r="Y213" s="253">
        <v>51632.908765541404</v>
      </c>
      <c r="Z213" s="253">
        <v>70506.642132861423</v>
      </c>
      <c r="AA213" s="253">
        <v>48255.05492106673</v>
      </c>
      <c r="AB213" s="253"/>
      <c r="AC213" s="253"/>
      <c r="AD213" s="253"/>
      <c r="AE213" s="253"/>
      <c r="AF213" s="253"/>
      <c r="AG213" s="253"/>
      <c r="AH213" s="253"/>
      <c r="AI213" s="253"/>
      <c r="AJ213" s="253"/>
      <c r="AS213" s="90" t="s">
        <v>800</v>
      </c>
      <c r="AT213" s="90" t="s">
        <v>155</v>
      </c>
      <c r="AU213" s="90" t="s">
        <v>750</v>
      </c>
      <c r="AV213" s="90">
        <v>2021</v>
      </c>
      <c r="AW213" s="90">
        <v>1</v>
      </c>
      <c r="AX213" s="90">
        <v>0</v>
      </c>
      <c r="AY213" s="90">
        <v>0</v>
      </c>
      <c r="AZ213" s="90">
        <v>0</v>
      </c>
      <c r="BA213" s="90">
        <v>0</v>
      </c>
      <c r="BB213" s="90">
        <v>0.2464433859230041</v>
      </c>
      <c r="BC213" s="90">
        <v>1.3573776925420873</v>
      </c>
      <c r="BD213" s="90">
        <v>0</v>
      </c>
      <c r="BE213" s="90">
        <v>1.3573776925420873</v>
      </c>
      <c r="BF213" s="90">
        <v>0</v>
      </c>
      <c r="BG213" s="90">
        <v>0</v>
      </c>
      <c r="BH213" s="90">
        <v>0</v>
      </c>
      <c r="BI213" s="90">
        <v>0</v>
      </c>
      <c r="BJ213" s="90">
        <v>0</v>
      </c>
      <c r="BK213" s="90">
        <v>0</v>
      </c>
      <c r="BL213" s="90">
        <v>0</v>
      </c>
      <c r="BM213" s="90">
        <v>0</v>
      </c>
      <c r="BN213" s="90">
        <v>0</v>
      </c>
      <c r="BO213" s="90">
        <v>1.3573776925420873</v>
      </c>
      <c r="BP213" s="90">
        <v>0</v>
      </c>
      <c r="BQ213" s="90">
        <v>0</v>
      </c>
      <c r="BR213" s="90">
        <v>0</v>
      </c>
      <c r="BS213" s="90">
        <v>0</v>
      </c>
      <c r="BT213" s="90">
        <v>0</v>
      </c>
      <c r="BU213" s="90">
        <v>0</v>
      </c>
      <c r="BV213" s="90">
        <v>0</v>
      </c>
      <c r="BW213" s="90">
        <v>0</v>
      </c>
      <c r="BX213" s="90">
        <v>0</v>
      </c>
      <c r="BY213" s="90">
        <v>0</v>
      </c>
      <c r="GV213" s="254"/>
      <c r="GW213" s="254"/>
    </row>
    <row r="214" spans="2:205" x14ac:dyDescent="0.25">
      <c r="B214" s="90" t="s">
        <v>1087</v>
      </c>
      <c r="C214" s="252" t="s">
        <v>712</v>
      </c>
      <c r="D214" s="252">
        <v>5.9602497019926775</v>
      </c>
      <c r="E214" s="252">
        <v>5.9602497019926775</v>
      </c>
      <c r="F214" s="252">
        <v>5.2842586558476361</v>
      </c>
      <c r="G214" s="252">
        <v>7.7527659500150188</v>
      </c>
      <c r="H214" s="252">
        <v>3.5295652421035384E-2</v>
      </c>
      <c r="I214" s="253">
        <v>5.2842586558476361</v>
      </c>
      <c r="J214" s="253">
        <v>0</v>
      </c>
      <c r="K214" s="253">
        <v>5.2842586558476361</v>
      </c>
      <c r="L214" s="545">
        <v>94.459251332472888</v>
      </c>
      <c r="M214" s="253">
        <v>119.86656568784205</v>
      </c>
      <c r="N214" s="253">
        <v>116.83099554066668</v>
      </c>
      <c r="O214" s="253">
        <v>134.31082623821479</v>
      </c>
      <c r="P214" s="253">
        <v>116.83099554066668</v>
      </c>
      <c r="Q214" s="253">
        <v>0</v>
      </c>
      <c r="R214" s="253">
        <v>0</v>
      </c>
      <c r="S214" s="253">
        <v>0</v>
      </c>
      <c r="T214" s="253">
        <v>0</v>
      </c>
      <c r="U214" s="253">
        <v>0</v>
      </c>
      <c r="V214" s="253">
        <v>0</v>
      </c>
      <c r="W214" s="253">
        <v>63098.633727405831</v>
      </c>
      <c r="X214" s="253">
        <v>49724.038290330529</v>
      </c>
      <c r="Y214" s="253">
        <v>48396.033394998034</v>
      </c>
      <c r="Z214" s="253">
        <v>66086.569376242216</v>
      </c>
      <c r="AA214" s="253">
        <v>45229.937752334612</v>
      </c>
      <c r="AB214" s="253"/>
      <c r="AC214" s="253"/>
      <c r="AD214" s="253"/>
      <c r="AE214" s="253"/>
      <c r="AF214" s="253"/>
      <c r="AG214" s="253"/>
      <c r="AH214" s="253"/>
      <c r="AI214" s="253"/>
      <c r="AJ214" s="253"/>
      <c r="AS214" s="90" t="s">
        <v>800</v>
      </c>
      <c r="AT214" s="90" t="s">
        <v>155</v>
      </c>
      <c r="AU214" s="90" t="s">
        <v>750</v>
      </c>
      <c r="AV214" s="90">
        <v>2022</v>
      </c>
      <c r="AW214" s="90">
        <v>0.93457943925233644</v>
      </c>
      <c r="AX214" s="90">
        <v>0</v>
      </c>
      <c r="AY214" s="90">
        <v>0</v>
      </c>
      <c r="AZ214" s="90">
        <v>0</v>
      </c>
      <c r="BA214" s="90">
        <v>0</v>
      </c>
      <c r="BB214" s="90">
        <v>0</v>
      </c>
      <c r="BC214" s="90">
        <v>0</v>
      </c>
      <c r="BD214" s="90">
        <v>0</v>
      </c>
      <c r="BE214" s="90">
        <v>0</v>
      </c>
      <c r="BF214" s="90">
        <v>0.25841307653263873</v>
      </c>
      <c r="BG214" s="90">
        <v>1.4858456002416685</v>
      </c>
      <c r="BH214" s="90">
        <v>0</v>
      </c>
      <c r="BI214" s="90">
        <v>1.4858456002416685</v>
      </c>
      <c r="BJ214" s="90">
        <v>0</v>
      </c>
      <c r="BK214" s="90">
        <v>0</v>
      </c>
      <c r="BL214" s="90">
        <v>0</v>
      </c>
      <c r="BM214" s="90">
        <v>0</v>
      </c>
      <c r="BN214" s="90">
        <v>0</v>
      </c>
      <c r="BO214" s="90">
        <v>0</v>
      </c>
      <c r="BP214" s="90">
        <v>1.3886407478894098</v>
      </c>
      <c r="BQ214" s="90">
        <v>0</v>
      </c>
      <c r="BR214" s="90">
        <v>0.25841307653263873</v>
      </c>
      <c r="BS214" s="90">
        <v>0.24150754816134459</v>
      </c>
      <c r="BT214" s="90">
        <v>1.4858456002416685</v>
      </c>
      <c r="BU214" s="90">
        <v>1.3886407478894098</v>
      </c>
      <c r="BV214" s="90">
        <v>0</v>
      </c>
      <c r="BW214" s="90">
        <v>0</v>
      </c>
      <c r="BX214" s="90">
        <v>1.4858456002416685</v>
      </c>
      <c r="BY214" s="90">
        <v>1.3886407478894098</v>
      </c>
      <c r="GV214" s="254"/>
      <c r="GW214" s="254"/>
    </row>
    <row r="215" spans="2:205" x14ac:dyDescent="0.25">
      <c r="B215" s="90" t="s">
        <v>1087</v>
      </c>
      <c r="C215" s="252" t="s">
        <v>713</v>
      </c>
      <c r="D215" s="252">
        <v>6.1305690524878109</v>
      </c>
      <c r="E215" s="252">
        <v>6.1305690524878109</v>
      </c>
      <c r="F215" s="252">
        <v>5.6575713225312816</v>
      </c>
      <c r="G215" s="252">
        <v>8.3004620191765817</v>
      </c>
      <c r="H215" s="252">
        <v>3.4070499829134349E-2</v>
      </c>
      <c r="I215" s="253">
        <v>5.6575713225312816</v>
      </c>
      <c r="J215" s="253">
        <v>0</v>
      </c>
      <c r="K215" s="253">
        <v>5.6575713225312816</v>
      </c>
      <c r="L215" s="545">
        <v>102.02234812375423</v>
      </c>
      <c r="M215" s="253">
        <v>129.46395742605051</v>
      </c>
      <c r="N215" s="253">
        <v>129.58262002348582</v>
      </c>
      <c r="O215" s="253">
        <v>148.97017343701191</v>
      </c>
      <c r="P215" s="253">
        <v>129.58262002348582</v>
      </c>
      <c r="Q215" s="253">
        <v>0</v>
      </c>
      <c r="R215" s="253">
        <v>0</v>
      </c>
      <c r="S215" s="253">
        <v>0</v>
      </c>
      <c r="T215" s="253">
        <v>0</v>
      </c>
      <c r="U215" s="253">
        <v>0</v>
      </c>
      <c r="V215" s="253">
        <v>0</v>
      </c>
      <c r="W215" s="253">
        <v>60090.452388444966</v>
      </c>
      <c r="X215" s="253">
        <v>47353.48103343416</v>
      </c>
      <c r="Y215" s="253">
        <v>46716.151548805734</v>
      </c>
      <c r="Z215" s="253">
        <v>63792.628728954565</v>
      </c>
      <c r="AA215" s="253">
        <v>43659.954718510031</v>
      </c>
      <c r="AB215" s="253"/>
      <c r="AC215" s="253"/>
      <c r="AD215" s="253"/>
      <c r="AE215" s="253"/>
      <c r="AF215" s="253"/>
      <c r="AG215" s="253"/>
      <c r="AH215" s="253"/>
      <c r="AI215" s="253"/>
      <c r="AJ215" s="253"/>
      <c r="AS215" s="90" t="s">
        <v>800</v>
      </c>
      <c r="AT215" s="90" t="s">
        <v>155</v>
      </c>
      <c r="AU215" s="90" t="s">
        <v>750</v>
      </c>
      <c r="AV215" s="90">
        <v>2023</v>
      </c>
      <c r="AW215" s="90">
        <v>0.87343872827321156</v>
      </c>
      <c r="AX215" s="90">
        <v>0</v>
      </c>
      <c r="AY215" s="90">
        <v>0</v>
      </c>
      <c r="AZ215" s="90">
        <v>0</v>
      </c>
      <c r="BA215" s="90">
        <v>0</v>
      </c>
      <c r="BB215" s="90">
        <v>0</v>
      </c>
      <c r="BC215" s="90">
        <v>0</v>
      </c>
      <c r="BD215" s="90">
        <v>0</v>
      </c>
      <c r="BE215" s="90">
        <v>0</v>
      </c>
      <c r="BF215" s="90">
        <v>0</v>
      </c>
      <c r="BG215" s="90">
        <v>0</v>
      </c>
      <c r="BH215" s="90">
        <v>0</v>
      </c>
      <c r="BI215" s="90">
        <v>0</v>
      </c>
      <c r="BJ215" s="90">
        <v>0.13580072463619319</v>
      </c>
      <c r="BK215" s="90">
        <v>0.80945524795866008</v>
      </c>
      <c r="BL215" s="90">
        <v>0</v>
      </c>
      <c r="BM215" s="90">
        <v>0.80945524795866008</v>
      </c>
      <c r="BN215" s="90">
        <v>0</v>
      </c>
      <c r="BO215" s="90">
        <v>0</v>
      </c>
      <c r="BP215" s="90">
        <v>0</v>
      </c>
      <c r="BQ215" s="90">
        <v>0.70700956237108914</v>
      </c>
      <c r="BR215" s="90">
        <v>0</v>
      </c>
      <c r="BS215" s="90">
        <v>0</v>
      </c>
      <c r="BT215" s="90">
        <v>0</v>
      </c>
      <c r="BU215" s="90">
        <v>0</v>
      </c>
      <c r="BV215" s="90">
        <v>0</v>
      </c>
      <c r="BW215" s="90">
        <v>0</v>
      </c>
      <c r="BX215" s="90">
        <v>0</v>
      </c>
      <c r="BY215" s="90">
        <v>0</v>
      </c>
      <c r="GV215" s="254"/>
      <c r="GW215" s="254"/>
    </row>
    <row r="216" spans="2:205" x14ac:dyDescent="0.25">
      <c r="B216" s="90" t="s">
        <v>1087</v>
      </c>
      <c r="C216" s="252" t="s">
        <v>714</v>
      </c>
      <c r="D216" s="252">
        <v>1.9147568728891031</v>
      </c>
      <c r="E216" s="252">
        <v>1.9147568728891031</v>
      </c>
      <c r="F216" s="252">
        <v>1.8617315741077063</v>
      </c>
      <c r="G216" s="252">
        <v>2.7314200466897027</v>
      </c>
      <c r="H216" s="252">
        <v>3.6748183980225987E-2</v>
      </c>
      <c r="I216" s="253">
        <v>1.8617315741077063</v>
      </c>
      <c r="J216" s="253">
        <v>0</v>
      </c>
      <c r="K216" s="253">
        <v>1.8617315741077063</v>
      </c>
      <c r="L216" s="545">
        <v>31.320962270075238</v>
      </c>
      <c r="M216" s="253">
        <v>39.745563599038846</v>
      </c>
      <c r="N216" s="253">
        <v>39.53451416681056</v>
      </c>
      <c r="O216" s="253">
        <v>45.44940186646113</v>
      </c>
      <c r="P216" s="253">
        <v>39.53451416681056</v>
      </c>
      <c r="Q216" s="253">
        <v>0</v>
      </c>
      <c r="R216" s="253">
        <v>0</v>
      </c>
      <c r="S216" s="253">
        <v>0</v>
      </c>
      <c r="T216" s="253">
        <v>0</v>
      </c>
      <c r="U216" s="253">
        <v>0</v>
      </c>
      <c r="V216" s="253">
        <v>0</v>
      </c>
      <c r="W216" s="253">
        <v>61133.398660567516</v>
      </c>
      <c r="X216" s="253">
        <v>48175.360958660734</v>
      </c>
      <c r="Y216" s="253">
        <v>50387.688486319763</v>
      </c>
      <c r="Z216" s="253">
        <v>68806.247893940381</v>
      </c>
      <c r="AA216" s="253">
        <v>47091.29765076613</v>
      </c>
      <c r="AB216" s="253"/>
      <c r="AC216" s="253"/>
      <c r="AD216" s="253"/>
      <c r="AE216" s="253"/>
      <c r="AF216" s="253"/>
      <c r="AG216" s="253"/>
      <c r="AH216" s="253"/>
      <c r="AI216" s="253"/>
      <c r="AJ216" s="253"/>
      <c r="AS216" s="90" t="s">
        <v>800</v>
      </c>
      <c r="AT216" s="90" t="s">
        <v>155</v>
      </c>
      <c r="AU216" s="90" t="s">
        <v>752</v>
      </c>
      <c r="AV216" s="90">
        <v>2020</v>
      </c>
      <c r="AW216" s="90">
        <v>1</v>
      </c>
      <c r="AX216" s="90">
        <v>3.567607336498231E-4</v>
      </c>
      <c r="AY216" s="90">
        <v>2.1578997314359624E-2</v>
      </c>
      <c r="AZ216" s="90">
        <v>0</v>
      </c>
      <c r="BA216" s="90">
        <v>2.1578997314359624E-2</v>
      </c>
      <c r="BB216" s="90">
        <v>0</v>
      </c>
      <c r="BC216" s="90">
        <v>0</v>
      </c>
      <c r="BD216" s="90">
        <v>0</v>
      </c>
      <c r="BE216" s="90">
        <v>0</v>
      </c>
      <c r="BF216" s="90">
        <v>0</v>
      </c>
      <c r="BG216" s="90">
        <v>0</v>
      </c>
      <c r="BH216" s="90">
        <v>0</v>
      </c>
      <c r="BI216" s="90">
        <v>0</v>
      </c>
      <c r="BJ216" s="90">
        <v>0</v>
      </c>
      <c r="BK216" s="90">
        <v>0</v>
      </c>
      <c r="BL216" s="90">
        <v>0</v>
      </c>
      <c r="BM216" s="90">
        <v>0</v>
      </c>
      <c r="BN216" s="90">
        <v>2.1578997314359624E-2</v>
      </c>
      <c r="BO216" s="90">
        <v>0</v>
      </c>
      <c r="BP216" s="90">
        <v>0</v>
      </c>
      <c r="BQ216" s="90">
        <v>0</v>
      </c>
      <c r="BR216" s="90">
        <v>0</v>
      </c>
      <c r="BS216" s="90">
        <v>0</v>
      </c>
      <c r="BT216" s="90">
        <v>0</v>
      </c>
      <c r="BU216" s="90">
        <v>0</v>
      </c>
      <c r="BV216" s="90">
        <v>0</v>
      </c>
      <c r="BW216" s="90">
        <v>0</v>
      </c>
      <c r="BX216" s="90">
        <v>0</v>
      </c>
      <c r="BY216" s="90">
        <v>0</v>
      </c>
      <c r="GV216" s="254"/>
      <c r="GW216" s="254"/>
    </row>
    <row r="217" spans="2:205" x14ac:dyDescent="0.25">
      <c r="B217" s="90" t="s">
        <v>1087</v>
      </c>
      <c r="C217" s="252" t="s">
        <v>715</v>
      </c>
      <c r="D217" s="252">
        <v>1.5717396925902001</v>
      </c>
      <c r="E217" s="252">
        <v>1.5717396925902001</v>
      </c>
      <c r="F217" s="252">
        <v>1.3671733715177286</v>
      </c>
      <c r="G217" s="252">
        <v>2.0058344392869039</v>
      </c>
      <c r="H217" s="252">
        <v>2.4854796946231845E-2</v>
      </c>
      <c r="I217" s="253">
        <v>1.3671733715177286</v>
      </c>
      <c r="J217" s="253">
        <v>0</v>
      </c>
      <c r="K217" s="253">
        <v>1.3671733715177286</v>
      </c>
      <c r="L217" s="545">
        <v>34.37182535625859</v>
      </c>
      <c r="M217" s="253">
        <v>43.617037016051746</v>
      </c>
      <c r="N217" s="253">
        <v>42.924831151835164</v>
      </c>
      <c r="O217" s="253">
        <v>49.346962559143989</v>
      </c>
      <c r="P217" s="253">
        <v>42.924831151835164</v>
      </c>
      <c r="Q217" s="253">
        <v>0</v>
      </c>
      <c r="R217" s="253">
        <v>0</v>
      </c>
      <c r="S217" s="253">
        <v>0</v>
      </c>
      <c r="T217" s="253">
        <v>0</v>
      </c>
      <c r="U217" s="253">
        <v>0</v>
      </c>
      <c r="V217" s="253">
        <v>0</v>
      </c>
      <c r="W217" s="253">
        <v>45727.559601486515</v>
      </c>
      <c r="X217" s="253">
        <v>36034.994582776802</v>
      </c>
      <c r="Y217" s="253">
        <v>34079.93621103451</v>
      </c>
      <c r="Z217" s="253">
        <v>46537.410418871645</v>
      </c>
      <c r="AA217" s="253">
        <v>31850.407673864029</v>
      </c>
      <c r="AB217" s="253"/>
      <c r="AC217" s="253"/>
      <c r="AD217" s="253"/>
      <c r="AE217" s="253"/>
      <c r="AF217" s="253"/>
      <c r="AG217" s="253"/>
      <c r="AH217" s="253"/>
      <c r="AI217" s="253"/>
      <c r="AJ217" s="253"/>
      <c r="AS217" s="90" t="s">
        <v>800</v>
      </c>
      <c r="AT217" s="90" t="s">
        <v>155</v>
      </c>
      <c r="AU217" s="90" t="s">
        <v>752</v>
      </c>
      <c r="AV217" s="90">
        <v>2021</v>
      </c>
      <c r="AW217" s="90">
        <v>1</v>
      </c>
      <c r="AX217" s="90">
        <v>0</v>
      </c>
      <c r="AY217" s="90">
        <v>0</v>
      </c>
      <c r="AZ217" s="90">
        <v>0</v>
      </c>
      <c r="BA217" s="90">
        <v>0</v>
      </c>
      <c r="BB217" s="90">
        <v>3.567607336498231E-4</v>
      </c>
      <c r="BC217" s="90">
        <v>2.1578997314359624E-2</v>
      </c>
      <c r="BD217" s="90">
        <v>0</v>
      </c>
      <c r="BE217" s="90">
        <v>2.1578997314359624E-2</v>
      </c>
      <c r="BF217" s="90">
        <v>0</v>
      </c>
      <c r="BG217" s="90">
        <v>0</v>
      </c>
      <c r="BH217" s="90">
        <v>0</v>
      </c>
      <c r="BI217" s="90">
        <v>0</v>
      </c>
      <c r="BJ217" s="90">
        <v>0</v>
      </c>
      <c r="BK217" s="90">
        <v>0</v>
      </c>
      <c r="BL217" s="90">
        <v>0</v>
      </c>
      <c r="BM217" s="90">
        <v>0</v>
      </c>
      <c r="BN217" s="90">
        <v>0</v>
      </c>
      <c r="BO217" s="90">
        <v>2.1578997314359624E-2</v>
      </c>
      <c r="BP217" s="90">
        <v>0</v>
      </c>
      <c r="BQ217" s="90">
        <v>0</v>
      </c>
      <c r="BR217" s="90">
        <v>0</v>
      </c>
      <c r="BS217" s="90">
        <v>0</v>
      </c>
      <c r="BT217" s="90">
        <v>0</v>
      </c>
      <c r="BU217" s="90">
        <v>0</v>
      </c>
      <c r="BV217" s="90">
        <v>0</v>
      </c>
      <c r="BW217" s="90">
        <v>0</v>
      </c>
      <c r="BX217" s="90">
        <v>0</v>
      </c>
      <c r="BY217" s="90">
        <v>0</v>
      </c>
      <c r="GV217" s="254"/>
      <c r="GW217" s="254"/>
    </row>
    <row r="218" spans="2:205" x14ac:dyDescent="0.25">
      <c r="B218" s="90" t="s">
        <v>1087</v>
      </c>
      <c r="C218" s="252" t="s">
        <v>716</v>
      </c>
      <c r="D218" s="252">
        <v>1.9357166243411039</v>
      </c>
      <c r="E218" s="252">
        <v>1.9357166243411039</v>
      </c>
      <c r="F218" s="252">
        <v>1.7909872353094589</v>
      </c>
      <c r="G218" s="252">
        <v>2.6276305685853387</v>
      </c>
      <c r="H218" s="252">
        <v>3.5706908276289001E-2</v>
      </c>
      <c r="I218" s="253">
        <v>1.7909872353094589</v>
      </c>
      <c r="J218" s="253">
        <v>0</v>
      </c>
      <c r="K218" s="253">
        <v>1.7909872353094589</v>
      </c>
      <c r="L218" s="545">
        <v>30.662858680217226</v>
      </c>
      <c r="M218" s="253">
        <v>38.910445640021095</v>
      </c>
      <c r="N218" s="253">
        <v>39.141319900072894</v>
      </c>
      <c r="O218" s="253">
        <v>44.997420596590977</v>
      </c>
      <c r="P218" s="253">
        <v>39.141319900072894</v>
      </c>
      <c r="Q218" s="253">
        <v>0</v>
      </c>
      <c r="R218" s="253">
        <v>0</v>
      </c>
      <c r="S218" s="253">
        <v>0</v>
      </c>
      <c r="T218" s="253">
        <v>0</v>
      </c>
      <c r="U218" s="253">
        <v>0</v>
      </c>
      <c r="V218" s="253">
        <v>0</v>
      </c>
      <c r="W218" s="253">
        <v>63129.033223179911</v>
      </c>
      <c r="X218" s="253">
        <v>49747.99420827334</v>
      </c>
      <c r="Y218" s="253">
        <v>48959.931516707802</v>
      </c>
      <c r="Z218" s="253">
        <v>66856.593068831819</v>
      </c>
      <c r="AA218" s="253">
        <v>45756.945342717569</v>
      </c>
      <c r="AB218" s="253"/>
      <c r="AC218" s="253"/>
      <c r="AD218" s="253"/>
      <c r="AE218" s="253"/>
      <c r="AF218" s="253"/>
      <c r="AG218" s="253"/>
      <c r="AH218" s="253"/>
      <c r="AI218" s="253"/>
      <c r="AJ218" s="253"/>
      <c r="AS218" s="90" t="s">
        <v>800</v>
      </c>
      <c r="AT218" s="90" t="s">
        <v>155</v>
      </c>
      <c r="AU218" s="90" t="s">
        <v>752</v>
      </c>
      <c r="AV218" s="90">
        <v>2022</v>
      </c>
      <c r="AW218" s="90">
        <v>0.93457943925233644</v>
      </c>
      <c r="AX218" s="90">
        <v>0</v>
      </c>
      <c r="AY218" s="90">
        <v>0</v>
      </c>
      <c r="AZ218" s="90">
        <v>0</v>
      </c>
      <c r="BA218" s="90">
        <v>0</v>
      </c>
      <c r="BB218" s="90">
        <v>0</v>
      </c>
      <c r="BC218" s="90">
        <v>0</v>
      </c>
      <c r="BD218" s="90">
        <v>0</v>
      </c>
      <c r="BE218" s="90">
        <v>0</v>
      </c>
      <c r="BF218" s="90">
        <v>3.5676073364982315E-4</v>
      </c>
      <c r="BG218" s="90">
        <v>2.144872002232447E-2</v>
      </c>
      <c r="BH218" s="90">
        <v>0</v>
      </c>
      <c r="BI218" s="90">
        <v>2.144872002232447E-2</v>
      </c>
      <c r="BJ218" s="90">
        <v>0</v>
      </c>
      <c r="BK218" s="90">
        <v>0</v>
      </c>
      <c r="BL218" s="90">
        <v>0</v>
      </c>
      <c r="BM218" s="90">
        <v>0</v>
      </c>
      <c r="BN218" s="90">
        <v>0</v>
      </c>
      <c r="BO218" s="90">
        <v>0</v>
      </c>
      <c r="BP218" s="90">
        <v>2.0045532731144365E-2</v>
      </c>
      <c r="BQ218" s="90">
        <v>0</v>
      </c>
      <c r="BR218" s="90">
        <v>3.5676073364982315E-4</v>
      </c>
      <c r="BS218" s="90">
        <v>3.3342124640170387E-4</v>
      </c>
      <c r="BT218" s="90">
        <v>2.144872002232447E-2</v>
      </c>
      <c r="BU218" s="90">
        <v>2.0045532731144365E-2</v>
      </c>
      <c r="BV218" s="90">
        <v>0</v>
      </c>
      <c r="BW218" s="90">
        <v>0</v>
      </c>
      <c r="BX218" s="90">
        <v>2.144872002232447E-2</v>
      </c>
      <c r="BY218" s="90">
        <v>2.0045532731144365E-2</v>
      </c>
      <c r="GV218" s="254"/>
      <c r="GW218" s="254"/>
    </row>
    <row r="219" spans="2:205" x14ac:dyDescent="0.25">
      <c r="B219" s="90" t="s">
        <v>1087</v>
      </c>
      <c r="C219" s="252" t="s">
        <v>717</v>
      </c>
      <c r="D219" s="252">
        <v>1.8293436017717917</v>
      </c>
      <c r="E219" s="252">
        <v>1.8293436017717917</v>
      </c>
      <c r="F219" s="252">
        <v>1.7317348032079036</v>
      </c>
      <c r="G219" s="252">
        <v>2.5407059596058055</v>
      </c>
      <c r="H219" s="252">
        <v>3.3132922600813915E-2</v>
      </c>
      <c r="I219" s="253">
        <v>1.7317348032079036</v>
      </c>
      <c r="J219" s="253">
        <v>0</v>
      </c>
      <c r="K219" s="253">
        <v>1.7317348032079036</v>
      </c>
      <c r="L219" s="545">
        <v>32.200016284672046</v>
      </c>
      <c r="M219" s="253">
        <v>40.861062444281195</v>
      </c>
      <c r="N219" s="253">
        <v>40.786539841757175</v>
      </c>
      <c r="O219" s="253">
        <v>46.888919162133448</v>
      </c>
      <c r="P219" s="253">
        <v>40.786539841757175</v>
      </c>
      <c r="Q219" s="253">
        <v>0</v>
      </c>
      <c r="R219" s="253">
        <v>0</v>
      </c>
      <c r="S219" s="253">
        <v>0</v>
      </c>
      <c r="T219" s="253">
        <v>0</v>
      </c>
      <c r="U219" s="253">
        <v>0</v>
      </c>
      <c r="V219" s="253">
        <v>0</v>
      </c>
      <c r="W219" s="253">
        <v>56811.884366735598</v>
      </c>
      <c r="X219" s="253">
        <v>44769.849150797636</v>
      </c>
      <c r="Y219" s="253">
        <v>45430.58191799355</v>
      </c>
      <c r="Z219" s="253">
        <v>62037.135961577456</v>
      </c>
      <c r="AA219" s="253">
        <v>42458.487773825749</v>
      </c>
      <c r="AB219" s="253"/>
      <c r="AC219" s="253"/>
      <c r="AD219" s="253"/>
      <c r="AE219" s="253"/>
      <c r="AF219" s="253"/>
      <c r="AG219" s="253"/>
      <c r="AH219" s="253"/>
      <c r="AI219" s="253"/>
      <c r="AJ219" s="253"/>
      <c r="AS219" s="90" t="s">
        <v>800</v>
      </c>
      <c r="AT219" s="90" t="s">
        <v>155</v>
      </c>
      <c r="AU219" s="90" t="s">
        <v>752</v>
      </c>
      <c r="AV219" s="90">
        <v>2023</v>
      </c>
      <c r="AW219" s="90">
        <v>0.87343872827321156</v>
      </c>
      <c r="AX219" s="90">
        <v>0</v>
      </c>
      <c r="AY219" s="90">
        <v>0</v>
      </c>
      <c r="AZ219" s="90">
        <v>0</v>
      </c>
      <c r="BA219" s="90">
        <v>0</v>
      </c>
      <c r="BB219" s="90">
        <v>0</v>
      </c>
      <c r="BC219" s="90">
        <v>0</v>
      </c>
      <c r="BD219" s="90">
        <v>0</v>
      </c>
      <c r="BE219" s="90">
        <v>0</v>
      </c>
      <c r="BF219" s="90">
        <v>0</v>
      </c>
      <c r="BG219" s="90">
        <v>0</v>
      </c>
      <c r="BH219" s="90">
        <v>0</v>
      </c>
      <c r="BI219" s="90">
        <v>0</v>
      </c>
      <c r="BJ219" s="90">
        <v>1.8748418927347373E-4</v>
      </c>
      <c r="BK219" s="90">
        <v>1.168453854728836E-2</v>
      </c>
      <c r="BL219" s="90">
        <v>0</v>
      </c>
      <c r="BM219" s="90">
        <v>1.168453854728836E-2</v>
      </c>
      <c r="BN219" s="90">
        <v>0</v>
      </c>
      <c r="BO219" s="90">
        <v>0</v>
      </c>
      <c r="BP219" s="90">
        <v>0</v>
      </c>
      <c r="BQ219" s="90">
        <v>1.0205728489202865E-2</v>
      </c>
      <c r="BR219" s="90">
        <v>0</v>
      </c>
      <c r="BS219" s="90">
        <v>0</v>
      </c>
      <c r="BT219" s="90">
        <v>0</v>
      </c>
      <c r="BU219" s="90">
        <v>0</v>
      </c>
      <c r="BV219" s="90">
        <v>0</v>
      </c>
      <c r="BW219" s="90">
        <v>0</v>
      </c>
      <c r="BX219" s="90">
        <v>0</v>
      </c>
      <c r="BY219" s="90">
        <v>0</v>
      </c>
      <c r="GV219" s="254"/>
      <c r="GW219" s="254"/>
    </row>
    <row r="220" spans="2:205" x14ac:dyDescent="0.25">
      <c r="B220" s="90" t="s">
        <v>1087</v>
      </c>
      <c r="C220" s="252" t="s">
        <v>718</v>
      </c>
      <c r="D220" s="252">
        <v>1.5801026019924487</v>
      </c>
      <c r="E220" s="252">
        <v>1.5801026019924487</v>
      </c>
      <c r="F220" s="252">
        <v>1.4267414245963566</v>
      </c>
      <c r="G220" s="252">
        <v>2.0932374238689646</v>
      </c>
      <c r="H220" s="252">
        <v>2.2409297637260392E-2</v>
      </c>
      <c r="I220" s="253">
        <v>1.4267414245963566</v>
      </c>
      <c r="J220" s="253">
        <v>0</v>
      </c>
      <c r="K220" s="253">
        <v>1.4267414245963566</v>
      </c>
      <c r="L220" s="545">
        <v>38.927698163207062</v>
      </c>
      <c r="M220" s="253">
        <v>49.398332329915903</v>
      </c>
      <c r="N220" s="253">
        <v>49.683507717100646</v>
      </c>
      <c r="O220" s="253">
        <v>57.117055077790056</v>
      </c>
      <c r="P220" s="253">
        <v>49.683507717100646</v>
      </c>
      <c r="Q220" s="253">
        <v>0</v>
      </c>
      <c r="R220" s="253">
        <v>0</v>
      </c>
      <c r="S220" s="253">
        <v>0</v>
      </c>
      <c r="T220" s="253">
        <v>0</v>
      </c>
      <c r="U220" s="253">
        <v>0</v>
      </c>
      <c r="V220" s="253">
        <v>0</v>
      </c>
      <c r="W220" s="253">
        <v>40590.702161935173</v>
      </c>
      <c r="X220" s="253">
        <v>31986.962463417611</v>
      </c>
      <c r="Y220" s="253">
        <v>30726.762148330643</v>
      </c>
      <c r="Z220" s="253">
        <v>41958.527506777471</v>
      </c>
      <c r="AA220" s="253">
        <v>28716.600138626767</v>
      </c>
      <c r="AB220" s="253"/>
      <c r="AC220" s="253"/>
      <c r="AD220" s="253"/>
      <c r="AE220" s="253"/>
      <c r="AF220" s="253"/>
      <c r="AG220" s="253"/>
      <c r="AH220" s="253"/>
      <c r="AI220" s="253"/>
      <c r="AJ220" s="253"/>
      <c r="AS220" s="90" t="s">
        <v>800</v>
      </c>
      <c r="AT220" s="90" t="s">
        <v>155</v>
      </c>
      <c r="AU220" s="90" t="s">
        <v>753</v>
      </c>
      <c r="AV220" s="90">
        <v>2020</v>
      </c>
      <c r="AW220" s="90">
        <v>1</v>
      </c>
      <c r="AX220" s="90">
        <v>2.6582195365700036E-2</v>
      </c>
      <c r="AY220" s="90">
        <v>1.6234584395096157E-2</v>
      </c>
      <c r="AZ220" s="90">
        <v>0</v>
      </c>
      <c r="BA220" s="90">
        <v>1.6234584395096157E-2</v>
      </c>
      <c r="BB220" s="90">
        <v>0</v>
      </c>
      <c r="BC220" s="90">
        <v>0</v>
      </c>
      <c r="BD220" s="90">
        <v>0</v>
      </c>
      <c r="BE220" s="90">
        <v>0</v>
      </c>
      <c r="BF220" s="90">
        <v>0</v>
      </c>
      <c r="BG220" s="90">
        <v>0</v>
      </c>
      <c r="BH220" s="90">
        <v>0</v>
      </c>
      <c r="BI220" s="90">
        <v>0</v>
      </c>
      <c r="BJ220" s="90">
        <v>0</v>
      </c>
      <c r="BK220" s="90">
        <v>0</v>
      </c>
      <c r="BL220" s="90">
        <v>0</v>
      </c>
      <c r="BM220" s="90">
        <v>0</v>
      </c>
      <c r="BN220" s="90">
        <v>1.6234584395096157E-2</v>
      </c>
      <c r="BO220" s="90">
        <v>0</v>
      </c>
      <c r="BP220" s="90">
        <v>0</v>
      </c>
      <c r="BQ220" s="90">
        <v>0</v>
      </c>
      <c r="BR220" s="90">
        <v>0</v>
      </c>
      <c r="BS220" s="90">
        <v>0</v>
      </c>
      <c r="BT220" s="90">
        <v>0</v>
      </c>
      <c r="BU220" s="90">
        <v>0</v>
      </c>
      <c r="BV220" s="90">
        <v>0</v>
      </c>
      <c r="BW220" s="90">
        <v>0</v>
      </c>
      <c r="BX220" s="90">
        <v>0</v>
      </c>
      <c r="BY220" s="90">
        <v>0</v>
      </c>
      <c r="GV220" s="254"/>
      <c r="GW220" s="254"/>
    </row>
    <row r="221" spans="2:205" x14ac:dyDescent="0.25">
      <c r="B221" s="90" t="s">
        <v>1087</v>
      </c>
      <c r="C221" s="252" t="s">
        <v>719</v>
      </c>
      <c r="D221" s="252">
        <v>0.21012386198201841</v>
      </c>
      <c r="E221" s="252">
        <v>0.21012386198201841</v>
      </c>
      <c r="F221" s="252">
        <v>0.20538264414216742</v>
      </c>
      <c r="G221" s="252">
        <v>0.301327442269751</v>
      </c>
      <c r="H221" s="252">
        <v>3.5821679658856395E-2</v>
      </c>
      <c r="I221" s="253">
        <v>0.20538264414216742</v>
      </c>
      <c r="J221" s="253">
        <v>0</v>
      </c>
      <c r="K221" s="253">
        <v>0.20538264414216742</v>
      </c>
      <c r="L221" s="545">
        <v>3.5305034125805435</v>
      </c>
      <c r="M221" s="253">
        <v>4.4801256970131593</v>
      </c>
      <c r="N221" s="253">
        <v>4.474175536640641</v>
      </c>
      <c r="O221" s="253">
        <v>5.143613186152824</v>
      </c>
      <c r="P221" s="253">
        <v>4.474175536640641</v>
      </c>
      <c r="Q221" s="253">
        <v>0</v>
      </c>
      <c r="R221" s="253">
        <v>0</v>
      </c>
      <c r="S221" s="253">
        <v>0</v>
      </c>
      <c r="T221" s="253">
        <v>0</v>
      </c>
      <c r="U221" s="253">
        <v>0</v>
      </c>
      <c r="V221" s="253">
        <v>0</v>
      </c>
      <c r="W221" s="253">
        <v>59516.685703592913</v>
      </c>
      <c r="X221" s="253">
        <v>46901.331835869074</v>
      </c>
      <c r="Y221" s="253">
        <v>49117.301597228296</v>
      </c>
      <c r="Z221" s="253">
        <v>67071.48772061411</v>
      </c>
      <c r="AA221" s="253">
        <v>45904.020184325513</v>
      </c>
      <c r="AB221" s="253"/>
      <c r="AC221" s="253"/>
      <c r="AD221" s="253"/>
      <c r="AE221" s="253"/>
      <c r="AF221" s="253"/>
      <c r="AG221" s="253"/>
      <c r="AH221" s="253"/>
      <c r="AI221" s="253"/>
      <c r="AJ221" s="253"/>
      <c r="AS221" s="90" t="s">
        <v>800</v>
      </c>
      <c r="AT221" s="90" t="s">
        <v>155</v>
      </c>
      <c r="AU221" s="90" t="s">
        <v>753</v>
      </c>
      <c r="AV221" s="90">
        <v>2021</v>
      </c>
      <c r="AW221" s="90">
        <v>1</v>
      </c>
      <c r="AX221" s="90">
        <v>0</v>
      </c>
      <c r="AY221" s="90">
        <v>0</v>
      </c>
      <c r="AZ221" s="90">
        <v>0</v>
      </c>
      <c r="BA221" s="90">
        <v>0</v>
      </c>
      <c r="BB221" s="90">
        <v>2.6582195365700036E-2</v>
      </c>
      <c r="BC221" s="90">
        <v>1.6234584395096157E-2</v>
      </c>
      <c r="BD221" s="90">
        <v>0</v>
      </c>
      <c r="BE221" s="90">
        <v>1.6234584395096157E-2</v>
      </c>
      <c r="BF221" s="90">
        <v>0</v>
      </c>
      <c r="BG221" s="90">
        <v>0</v>
      </c>
      <c r="BH221" s="90">
        <v>0</v>
      </c>
      <c r="BI221" s="90">
        <v>0</v>
      </c>
      <c r="BJ221" s="90">
        <v>0</v>
      </c>
      <c r="BK221" s="90">
        <v>0</v>
      </c>
      <c r="BL221" s="90">
        <v>0</v>
      </c>
      <c r="BM221" s="90">
        <v>0</v>
      </c>
      <c r="BN221" s="90">
        <v>0</v>
      </c>
      <c r="BO221" s="90">
        <v>1.6234584395096157E-2</v>
      </c>
      <c r="BP221" s="90">
        <v>0</v>
      </c>
      <c r="BQ221" s="90">
        <v>0</v>
      </c>
      <c r="BR221" s="90">
        <v>0</v>
      </c>
      <c r="BS221" s="90">
        <v>0</v>
      </c>
      <c r="BT221" s="90">
        <v>0</v>
      </c>
      <c r="BU221" s="90">
        <v>0</v>
      </c>
      <c r="BV221" s="90">
        <v>0</v>
      </c>
      <c r="BW221" s="90">
        <v>0</v>
      </c>
      <c r="BX221" s="90">
        <v>0</v>
      </c>
      <c r="BY221" s="90">
        <v>0</v>
      </c>
      <c r="GV221" s="254"/>
      <c r="GW221" s="254"/>
    </row>
    <row r="222" spans="2:205" x14ac:dyDescent="0.25">
      <c r="B222" s="90" t="s">
        <v>1087</v>
      </c>
      <c r="C222" s="252" t="s">
        <v>720</v>
      </c>
      <c r="D222" s="252">
        <v>0.33066081623953314</v>
      </c>
      <c r="E222" s="252">
        <v>0.33066081623953314</v>
      </c>
      <c r="F222" s="252">
        <v>0.29165538760503601</v>
      </c>
      <c r="G222" s="252">
        <v>0.42790019460087964</v>
      </c>
      <c r="H222" s="252">
        <v>3.6574947077821718E-2</v>
      </c>
      <c r="I222" s="253">
        <v>0.29165538760503601</v>
      </c>
      <c r="J222" s="253">
        <v>0</v>
      </c>
      <c r="K222" s="253">
        <v>0.29165538760503601</v>
      </c>
      <c r="L222" s="545">
        <v>4.9962345965607744</v>
      </c>
      <c r="M222" s="253">
        <v>6.3401040555848622</v>
      </c>
      <c r="N222" s="253">
        <v>6.2227380705202249</v>
      </c>
      <c r="O222" s="253">
        <v>7.1537595585644196</v>
      </c>
      <c r="P222" s="253">
        <v>6.2227380705202249</v>
      </c>
      <c r="Q222" s="253">
        <v>0</v>
      </c>
      <c r="R222" s="253">
        <v>0</v>
      </c>
      <c r="S222" s="253">
        <v>0</v>
      </c>
      <c r="T222" s="253">
        <v>0</v>
      </c>
      <c r="U222" s="253">
        <v>0</v>
      </c>
      <c r="V222" s="253">
        <v>0</v>
      </c>
      <c r="W222" s="253">
        <v>66182.003636728346</v>
      </c>
      <c r="X222" s="253">
        <v>52153.846899131109</v>
      </c>
      <c r="Y222" s="253">
        <v>50150.152746393709</v>
      </c>
      <c r="Z222" s="253">
        <v>68481.884076190341</v>
      </c>
      <c r="AA222" s="253">
        <v>46869.301632143652</v>
      </c>
      <c r="AB222" s="253"/>
      <c r="AC222" s="253"/>
      <c r="AD222" s="253"/>
      <c r="AE222" s="253"/>
      <c r="AF222" s="253"/>
      <c r="AG222" s="253"/>
      <c r="AH222" s="253"/>
      <c r="AI222" s="253"/>
      <c r="AJ222" s="253"/>
      <c r="AS222" s="90" t="s">
        <v>800</v>
      </c>
      <c r="AT222" s="90" t="s">
        <v>155</v>
      </c>
      <c r="AU222" s="90" t="s">
        <v>753</v>
      </c>
      <c r="AV222" s="90">
        <v>2022</v>
      </c>
      <c r="AW222" s="90">
        <v>0.93457943925233644</v>
      </c>
      <c r="AX222" s="90">
        <v>0</v>
      </c>
      <c r="AY222" s="90">
        <v>0</v>
      </c>
      <c r="AZ222" s="90">
        <v>0</v>
      </c>
      <c r="BA222" s="90">
        <v>0</v>
      </c>
      <c r="BB222" s="90">
        <v>0</v>
      </c>
      <c r="BC222" s="90">
        <v>0</v>
      </c>
      <c r="BD222" s="90">
        <v>0</v>
      </c>
      <c r="BE222" s="90">
        <v>0</v>
      </c>
      <c r="BF222" s="90">
        <v>2.6582195365700036E-2</v>
      </c>
      <c r="BG222" s="90">
        <v>1.6092438220267392E-2</v>
      </c>
      <c r="BH222" s="90">
        <v>0</v>
      </c>
      <c r="BI222" s="90">
        <v>1.6092438220267392E-2</v>
      </c>
      <c r="BJ222" s="90">
        <v>0</v>
      </c>
      <c r="BK222" s="90">
        <v>0</v>
      </c>
      <c r="BL222" s="90">
        <v>0</v>
      </c>
      <c r="BM222" s="90">
        <v>0</v>
      </c>
      <c r="BN222" s="90">
        <v>0</v>
      </c>
      <c r="BO222" s="90">
        <v>0</v>
      </c>
      <c r="BP222" s="90">
        <v>1.5039661888100365E-2</v>
      </c>
      <c r="BQ222" s="90">
        <v>0</v>
      </c>
      <c r="BR222" s="90">
        <v>2.6582195365700036E-2</v>
      </c>
      <c r="BS222" s="90">
        <v>2.4843173238971995E-2</v>
      </c>
      <c r="BT222" s="90">
        <v>1.6092438220267392E-2</v>
      </c>
      <c r="BU222" s="90">
        <v>1.5039661888100365E-2</v>
      </c>
      <c r="BV222" s="90">
        <v>0</v>
      </c>
      <c r="BW222" s="90">
        <v>0</v>
      </c>
      <c r="BX222" s="90">
        <v>1.6092438220267392E-2</v>
      </c>
      <c r="BY222" s="90">
        <v>1.5039661888100365E-2</v>
      </c>
      <c r="GV222" s="254"/>
      <c r="GW222" s="254"/>
    </row>
    <row r="223" spans="2:205" x14ac:dyDescent="0.25">
      <c r="B223" s="90" t="s">
        <v>1087</v>
      </c>
      <c r="C223" s="252" t="s">
        <v>721</v>
      </c>
      <c r="D223" s="252">
        <v>0.12651283575623834</v>
      </c>
      <c r="E223" s="252">
        <v>0.12651283575623834</v>
      </c>
      <c r="F223" s="252">
        <v>0.1414163604917095</v>
      </c>
      <c r="G223" s="252">
        <v>0.20747818712389043</v>
      </c>
      <c r="H223" s="252">
        <v>2.2229109624113116E-2</v>
      </c>
      <c r="I223" s="253">
        <v>0.1414163604917095</v>
      </c>
      <c r="J223" s="253">
        <v>0</v>
      </c>
      <c r="K223" s="253">
        <v>0.1414163604917095</v>
      </c>
      <c r="L223" s="545">
        <v>3.4579222108758656</v>
      </c>
      <c r="M223" s="253">
        <v>4.3880218611356732</v>
      </c>
      <c r="N223" s="253">
        <v>4.9644691052915864</v>
      </c>
      <c r="O223" s="253">
        <v>5.7072374085577611</v>
      </c>
      <c r="P223" s="253">
        <v>4.9644691052915864</v>
      </c>
      <c r="Q223" s="253">
        <v>0</v>
      </c>
      <c r="R223" s="253">
        <v>0</v>
      </c>
      <c r="S223" s="253">
        <v>0</v>
      </c>
      <c r="T223" s="253">
        <v>0</v>
      </c>
      <c r="U223" s="253">
        <v>0</v>
      </c>
      <c r="V223" s="253">
        <v>0</v>
      </c>
      <c r="W223" s="253">
        <v>36586.37414061249</v>
      </c>
      <c r="X223" s="253">
        <v>28831.405074972732</v>
      </c>
      <c r="Y223" s="253">
        <v>30479.695314216624</v>
      </c>
      <c r="Z223" s="253">
        <v>41621.148628223935</v>
      </c>
      <c r="AA223" s="253">
        <v>28485.696555342638</v>
      </c>
      <c r="AB223" s="253"/>
      <c r="AC223" s="253"/>
      <c r="AD223" s="253"/>
      <c r="AE223" s="253"/>
      <c r="AF223" s="253"/>
      <c r="AG223" s="253"/>
      <c r="AH223" s="253"/>
      <c r="AI223" s="253"/>
      <c r="AJ223" s="253"/>
      <c r="AS223" s="90" t="s">
        <v>800</v>
      </c>
      <c r="AT223" s="90" t="s">
        <v>155</v>
      </c>
      <c r="AU223" s="90" t="s">
        <v>753</v>
      </c>
      <c r="AV223" s="90">
        <v>2023</v>
      </c>
      <c r="AW223" s="90">
        <v>0.87343872827321156</v>
      </c>
      <c r="AX223" s="90">
        <v>0</v>
      </c>
      <c r="AY223" s="90">
        <v>0</v>
      </c>
      <c r="AZ223" s="90">
        <v>0</v>
      </c>
      <c r="BA223" s="90">
        <v>0</v>
      </c>
      <c r="BB223" s="90">
        <v>0</v>
      </c>
      <c r="BC223" s="90">
        <v>0</v>
      </c>
      <c r="BD223" s="90">
        <v>0</v>
      </c>
      <c r="BE223" s="90">
        <v>0</v>
      </c>
      <c r="BF223" s="90">
        <v>0</v>
      </c>
      <c r="BG223" s="90">
        <v>0</v>
      </c>
      <c r="BH223" s="90">
        <v>0</v>
      </c>
      <c r="BI223" s="90">
        <v>0</v>
      </c>
      <c r="BJ223" s="90">
        <v>1.3969422296734965E-2</v>
      </c>
      <c r="BK223" s="90">
        <v>8.7693744387194166E-3</v>
      </c>
      <c r="BL223" s="90">
        <v>0</v>
      </c>
      <c r="BM223" s="90">
        <v>8.7693744387194166E-3</v>
      </c>
      <c r="BN223" s="90">
        <v>0</v>
      </c>
      <c r="BO223" s="90">
        <v>0</v>
      </c>
      <c r="BP223" s="90">
        <v>0</v>
      </c>
      <c r="BQ223" s="90">
        <v>7.6595112575066956E-3</v>
      </c>
      <c r="BR223" s="90">
        <v>0</v>
      </c>
      <c r="BS223" s="90">
        <v>0</v>
      </c>
      <c r="BT223" s="90">
        <v>0</v>
      </c>
      <c r="BU223" s="90">
        <v>0</v>
      </c>
      <c r="BV223" s="90">
        <v>0</v>
      </c>
      <c r="BW223" s="90">
        <v>0</v>
      </c>
      <c r="BX223" s="90">
        <v>0</v>
      </c>
      <c r="BY223" s="90">
        <v>0</v>
      </c>
      <c r="GV223" s="254"/>
      <c r="GW223" s="254"/>
    </row>
    <row r="224" spans="2:205" x14ac:dyDescent="0.25">
      <c r="B224" s="90" t="s">
        <v>1087</v>
      </c>
      <c r="C224" s="252" t="s">
        <v>722</v>
      </c>
      <c r="D224" s="252">
        <v>0.15799584104545769</v>
      </c>
      <c r="E224" s="252">
        <v>0.15799584104545769</v>
      </c>
      <c r="F224" s="252">
        <v>0.12160072567791426</v>
      </c>
      <c r="G224" s="252">
        <v>0.1784064148314711</v>
      </c>
      <c r="H224" s="252">
        <v>1.652801280252832E-2</v>
      </c>
      <c r="I224" s="253">
        <v>0.12160072567791426</v>
      </c>
      <c r="J224" s="253">
        <v>0</v>
      </c>
      <c r="K224" s="253">
        <v>0.12160072567791426</v>
      </c>
      <c r="L224" s="545">
        <v>4.9560134396515245</v>
      </c>
      <c r="M224" s="253">
        <v>6.28906435456358</v>
      </c>
      <c r="N224" s="253">
        <v>5.7413067345361108</v>
      </c>
      <c r="O224" s="253">
        <v>6.6003260066208842</v>
      </c>
      <c r="P224" s="253">
        <v>5.7413067345361108</v>
      </c>
      <c r="Q224" s="253">
        <v>0</v>
      </c>
      <c r="R224" s="253">
        <v>0</v>
      </c>
      <c r="S224" s="253">
        <v>0</v>
      </c>
      <c r="T224" s="253">
        <v>0</v>
      </c>
      <c r="U224" s="253">
        <v>0</v>
      </c>
      <c r="V224" s="253">
        <v>0</v>
      </c>
      <c r="W224" s="253">
        <v>31879.623203073264</v>
      </c>
      <c r="X224" s="253">
        <v>25122.312658608749</v>
      </c>
      <c r="Y224" s="253">
        <v>22662.571865859591</v>
      </c>
      <c r="Z224" s="253">
        <v>30946.578113817039</v>
      </c>
      <c r="AA224" s="253">
        <v>21179.973706410834</v>
      </c>
      <c r="AB224" s="253"/>
      <c r="AC224" s="253"/>
      <c r="AD224" s="253"/>
      <c r="AE224" s="253"/>
      <c r="AF224" s="253"/>
      <c r="AG224" s="253"/>
      <c r="AH224" s="253"/>
      <c r="AI224" s="253"/>
      <c r="AJ224" s="253"/>
      <c r="AS224" s="90" t="s">
        <v>800</v>
      </c>
      <c r="AT224" s="90" t="s">
        <v>155</v>
      </c>
      <c r="AU224" s="90" t="s">
        <v>754</v>
      </c>
      <c r="AV224" s="90">
        <v>2020</v>
      </c>
      <c r="AW224" s="90">
        <v>1</v>
      </c>
      <c r="AX224" s="90">
        <v>7.3842786101896668E-4</v>
      </c>
      <c r="AY224" s="90">
        <v>7.917283153907728E-5</v>
      </c>
      <c r="AZ224" s="90">
        <v>0</v>
      </c>
      <c r="BA224" s="90">
        <v>7.917283153907728E-5</v>
      </c>
      <c r="BB224" s="90">
        <v>0</v>
      </c>
      <c r="BC224" s="90">
        <v>0</v>
      </c>
      <c r="BD224" s="90">
        <v>0</v>
      </c>
      <c r="BE224" s="90">
        <v>0</v>
      </c>
      <c r="BF224" s="90">
        <v>0</v>
      </c>
      <c r="BG224" s="90">
        <v>0</v>
      </c>
      <c r="BH224" s="90">
        <v>0</v>
      </c>
      <c r="BI224" s="90">
        <v>0</v>
      </c>
      <c r="BJ224" s="90">
        <v>0</v>
      </c>
      <c r="BK224" s="90">
        <v>0</v>
      </c>
      <c r="BL224" s="90">
        <v>0</v>
      </c>
      <c r="BM224" s="90">
        <v>0</v>
      </c>
      <c r="BN224" s="90">
        <v>7.917283153907728E-5</v>
      </c>
      <c r="BO224" s="90">
        <v>0</v>
      </c>
      <c r="BP224" s="90">
        <v>0</v>
      </c>
      <c r="BQ224" s="90">
        <v>0</v>
      </c>
      <c r="BR224" s="90">
        <v>0</v>
      </c>
      <c r="BS224" s="90">
        <v>0</v>
      </c>
      <c r="BT224" s="90">
        <v>0</v>
      </c>
      <c r="BU224" s="90">
        <v>0</v>
      </c>
      <c r="BV224" s="90">
        <v>0</v>
      </c>
      <c r="BW224" s="90">
        <v>0</v>
      </c>
      <c r="BX224" s="90">
        <v>0</v>
      </c>
      <c r="BY224" s="90">
        <v>0</v>
      </c>
      <c r="GV224" s="254"/>
      <c r="GW224" s="254"/>
    </row>
    <row r="225" spans="2:205" x14ac:dyDescent="0.25">
      <c r="B225" s="90" t="s">
        <v>1087</v>
      </c>
      <c r="C225" s="252" t="s">
        <v>723</v>
      </c>
      <c r="D225" s="252">
        <v>0.15212808053995197</v>
      </c>
      <c r="E225" s="252">
        <v>0.15212808053995197</v>
      </c>
      <c r="F225" s="252">
        <v>0.14050789624098733</v>
      </c>
      <c r="G225" s="252">
        <v>0.20614623793182893</v>
      </c>
      <c r="H225" s="252">
        <v>1.9366249011774379E-2</v>
      </c>
      <c r="I225" s="253">
        <v>0.14050789624098733</v>
      </c>
      <c r="J225" s="253">
        <v>0</v>
      </c>
      <c r="K225" s="253">
        <v>0.14050789624098733</v>
      </c>
      <c r="L225" s="545">
        <v>4.4347339621811601</v>
      </c>
      <c r="M225" s="253">
        <v>5.6275729723378465</v>
      </c>
      <c r="N225" s="253">
        <v>5.6617468035345775</v>
      </c>
      <c r="O225" s="253">
        <v>6.5088679895160997</v>
      </c>
      <c r="P225" s="253">
        <v>5.6617468035345775</v>
      </c>
      <c r="Q225" s="253">
        <v>0</v>
      </c>
      <c r="R225" s="253">
        <v>0</v>
      </c>
      <c r="S225" s="253">
        <v>0</v>
      </c>
      <c r="T225" s="253">
        <v>0</v>
      </c>
      <c r="U225" s="253">
        <v>0</v>
      </c>
      <c r="V225" s="253">
        <v>0</v>
      </c>
      <c r="W225" s="253">
        <v>34303.766998715284</v>
      </c>
      <c r="X225" s="253">
        <v>27032.626904659013</v>
      </c>
      <c r="Y225" s="253">
        <v>26554.251575502876</v>
      </c>
      <c r="Z225" s="253">
        <v>36260.810357239643</v>
      </c>
      <c r="AA225" s="253">
        <v>24817.05754719895</v>
      </c>
      <c r="AB225" s="253"/>
      <c r="AC225" s="253"/>
      <c r="AD225" s="253"/>
      <c r="AE225" s="253"/>
      <c r="AF225" s="253"/>
      <c r="AG225" s="253"/>
      <c r="AH225" s="253"/>
      <c r="AI225" s="253"/>
      <c r="AJ225" s="253"/>
      <c r="AS225" s="90" t="s">
        <v>800</v>
      </c>
      <c r="AT225" s="90" t="s">
        <v>155</v>
      </c>
      <c r="AU225" s="90" t="s">
        <v>754</v>
      </c>
      <c r="AV225" s="90">
        <v>2021</v>
      </c>
      <c r="AW225" s="90">
        <v>1</v>
      </c>
      <c r="AX225" s="90">
        <v>0</v>
      </c>
      <c r="AY225" s="90">
        <v>0</v>
      </c>
      <c r="AZ225" s="90">
        <v>0</v>
      </c>
      <c r="BA225" s="90">
        <v>0</v>
      </c>
      <c r="BB225" s="90">
        <v>7.3842786101896668E-4</v>
      </c>
      <c r="BC225" s="90">
        <v>7.917283153907728E-5</v>
      </c>
      <c r="BD225" s="90">
        <v>0</v>
      </c>
      <c r="BE225" s="90">
        <v>7.917283153907728E-5</v>
      </c>
      <c r="BF225" s="90">
        <v>0</v>
      </c>
      <c r="BG225" s="90">
        <v>0</v>
      </c>
      <c r="BH225" s="90">
        <v>0</v>
      </c>
      <c r="BI225" s="90">
        <v>0</v>
      </c>
      <c r="BJ225" s="90">
        <v>0</v>
      </c>
      <c r="BK225" s="90">
        <v>0</v>
      </c>
      <c r="BL225" s="90">
        <v>0</v>
      </c>
      <c r="BM225" s="90">
        <v>0</v>
      </c>
      <c r="BN225" s="90">
        <v>0</v>
      </c>
      <c r="BO225" s="90">
        <v>7.917283153907728E-5</v>
      </c>
      <c r="BP225" s="90">
        <v>0</v>
      </c>
      <c r="BQ225" s="90">
        <v>0</v>
      </c>
      <c r="BR225" s="90">
        <v>0</v>
      </c>
      <c r="BS225" s="90">
        <v>0</v>
      </c>
      <c r="BT225" s="90">
        <v>0</v>
      </c>
      <c r="BU225" s="90">
        <v>0</v>
      </c>
      <c r="BV225" s="90">
        <v>0</v>
      </c>
      <c r="BW225" s="90">
        <v>0</v>
      </c>
      <c r="BX225" s="90">
        <v>0</v>
      </c>
      <c r="BY225" s="90">
        <v>0</v>
      </c>
      <c r="GV225" s="254"/>
      <c r="GW225" s="254"/>
    </row>
    <row r="226" spans="2:205" x14ac:dyDescent="0.25">
      <c r="B226" s="90" t="s">
        <v>1087</v>
      </c>
      <c r="C226" s="252" t="s">
        <v>724</v>
      </c>
      <c r="D226" s="252">
        <v>2.9969222514075509</v>
      </c>
      <c r="E226" s="252">
        <v>2.9969222514075509</v>
      </c>
      <c r="F226" s="252">
        <v>2.4147730183287108</v>
      </c>
      <c r="G226" s="252">
        <v>3.5428086959470164</v>
      </c>
      <c r="H226" s="252">
        <v>2.7948650153456216E-3</v>
      </c>
      <c r="I226" s="253">
        <v>2.4147730183287108</v>
      </c>
      <c r="J226" s="253">
        <v>0</v>
      </c>
      <c r="K226" s="253">
        <v>2.4147730183287108</v>
      </c>
      <c r="L226" s="545">
        <v>526.56480517902321</v>
      </c>
      <c r="M226" s="253">
        <v>668.19833863323049</v>
      </c>
      <c r="N226" s="253">
        <v>674.23408062025032</v>
      </c>
      <c r="O226" s="253">
        <v>775.10836914448635</v>
      </c>
      <c r="P226" s="253">
        <v>674.23408062025032</v>
      </c>
      <c r="Q226" s="253">
        <v>0</v>
      </c>
      <c r="R226" s="253">
        <v>0</v>
      </c>
      <c r="S226" s="253">
        <v>0</v>
      </c>
      <c r="T226" s="253">
        <v>0</v>
      </c>
      <c r="U226" s="253">
        <v>0</v>
      </c>
      <c r="V226" s="253">
        <v>0</v>
      </c>
      <c r="W226" s="253">
        <v>5691.4594783611619</v>
      </c>
      <c r="X226" s="253">
        <v>4485.0788727455083</v>
      </c>
      <c r="Y226" s="253">
        <v>3832.2108061265467</v>
      </c>
      <c r="Z226" s="253">
        <v>5233.0252613149614</v>
      </c>
      <c r="AA226" s="253">
        <v>3581.5054262864924</v>
      </c>
      <c r="AB226" s="253"/>
      <c r="AC226" s="253"/>
      <c r="AD226" s="253"/>
      <c r="AE226" s="253"/>
      <c r="AF226" s="253"/>
      <c r="AG226" s="253"/>
      <c r="AH226" s="253"/>
      <c r="AI226" s="253"/>
      <c r="AJ226" s="253"/>
      <c r="AS226" s="90" t="s">
        <v>800</v>
      </c>
      <c r="AT226" s="90" t="s">
        <v>155</v>
      </c>
      <c r="AU226" s="90" t="s">
        <v>754</v>
      </c>
      <c r="AV226" s="90">
        <v>2022</v>
      </c>
      <c r="AW226" s="90">
        <v>0.93457943925233644</v>
      </c>
      <c r="AX226" s="90">
        <v>0</v>
      </c>
      <c r="AY226" s="90">
        <v>0</v>
      </c>
      <c r="AZ226" s="90">
        <v>0</v>
      </c>
      <c r="BA226" s="90">
        <v>0</v>
      </c>
      <c r="BB226" s="90">
        <v>0</v>
      </c>
      <c r="BC226" s="90">
        <v>0</v>
      </c>
      <c r="BD226" s="90">
        <v>0</v>
      </c>
      <c r="BE226" s="90">
        <v>0</v>
      </c>
      <c r="BF226" s="90">
        <v>7.38427861018967E-4</v>
      </c>
      <c r="BG226" s="90">
        <v>7.9042138854484043E-5</v>
      </c>
      <c r="BH226" s="90">
        <v>0</v>
      </c>
      <c r="BI226" s="90">
        <v>7.9042138854484043E-5</v>
      </c>
      <c r="BJ226" s="90">
        <v>0</v>
      </c>
      <c r="BK226" s="90">
        <v>0</v>
      </c>
      <c r="BL226" s="90">
        <v>0</v>
      </c>
      <c r="BM226" s="90">
        <v>0</v>
      </c>
      <c r="BN226" s="90">
        <v>0</v>
      </c>
      <c r="BO226" s="90">
        <v>0</v>
      </c>
      <c r="BP226" s="90">
        <v>7.3871157807929008E-5</v>
      </c>
      <c r="BQ226" s="90">
        <v>0</v>
      </c>
      <c r="BR226" s="90">
        <v>7.38427861018967E-4</v>
      </c>
      <c r="BS226" s="90">
        <v>6.9011949627940841E-4</v>
      </c>
      <c r="BT226" s="90">
        <v>7.9042138854484043E-5</v>
      </c>
      <c r="BU226" s="90">
        <v>7.3871157807929008E-5</v>
      </c>
      <c r="BV226" s="90">
        <v>0</v>
      </c>
      <c r="BW226" s="90">
        <v>0</v>
      </c>
      <c r="BX226" s="90">
        <v>7.9042138854484043E-5</v>
      </c>
      <c r="BY226" s="90">
        <v>7.3871157807929008E-5</v>
      </c>
      <c r="GV226" s="254"/>
      <c r="GW226" s="254"/>
    </row>
    <row r="227" spans="2:205" x14ac:dyDescent="0.25">
      <c r="B227" s="90" t="s">
        <v>1087</v>
      </c>
      <c r="C227" s="252" t="s">
        <v>725</v>
      </c>
      <c r="D227" s="252">
        <v>5.374994278735163</v>
      </c>
      <c r="E227" s="252">
        <v>5.374994278735163</v>
      </c>
      <c r="F227" s="252">
        <v>4.8582835401213318</v>
      </c>
      <c r="G227" s="252">
        <v>7.1277956187061378</v>
      </c>
      <c r="H227" s="252">
        <v>7.4517164140933661E-3</v>
      </c>
      <c r="I227" s="253">
        <v>4.8582835401213318</v>
      </c>
      <c r="J227" s="253">
        <v>0</v>
      </c>
      <c r="K227" s="253">
        <v>4.8582835401213318</v>
      </c>
      <c r="L227" s="545">
        <v>393.96598449757045</v>
      </c>
      <c r="M227" s="253">
        <v>499.93355752248181</v>
      </c>
      <c r="N227" s="253">
        <v>508.77031374312844</v>
      </c>
      <c r="O227" s="253">
        <v>584.89038368784884</v>
      </c>
      <c r="P227" s="253">
        <v>508.77031374312844</v>
      </c>
      <c r="Q227" s="253">
        <v>0</v>
      </c>
      <c r="R227" s="253">
        <v>0</v>
      </c>
      <c r="S227" s="253">
        <v>0</v>
      </c>
      <c r="T227" s="253">
        <v>0</v>
      </c>
      <c r="U227" s="253">
        <v>0</v>
      </c>
      <c r="V227" s="253">
        <v>0</v>
      </c>
      <c r="W227" s="253">
        <v>13643.295335738077</v>
      </c>
      <c r="X227" s="253">
        <v>10751.417259069376</v>
      </c>
      <c r="Y227" s="253">
        <v>10217.505321181949</v>
      </c>
      <c r="Z227" s="253">
        <v>13952.380533942767</v>
      </c>
      <c r="AA227" s="253">
        <v>9549.0703936279897</v>
      </c>
      <c r="AB227" s="253"/>
      <c r="AC227" s="253"/>
      <c r="AD227" s="253"/>
      <c r="AE227" s="253"/>
      <c r="AF227" s="253"/>
      <c r="AG227" s="253"/>
      <c r="AH227" s="253"/>
      <c r="AI227" s="253"/>
      <c r="AJ227" s="253"/>
      <c r="AS227" s="90" t="s">
        <v>800</v>
      </c>
      <c r="AT227" s="90" t="s">
        <v>155</v>
      </c>
      <c r="AU227" s="90" t="s">
        <v>754</v>
      </c>
      <c r="AV227" s="90">
        <v>2023</v>
      </c>
      <c r="AW227" s="90">
        <v>0.87343872827321156</v>
      </c>
      <c r="AX227" s="90">
        <v>0</v>
      </c>
      <c r="AY227" s="90">
        <v>0</v>
      </c>
      <c r="AZ227" s="90">
        <v>0</v>
      </c>
      <c r="BA227" s="90">
        <v>0</v>
      </c>
      <c r="BB227" s="90">
        <v>0</v>
      </c>
      <c r="BC227" s="90">
        <v>0</v>
      </c>
      <c r="BD227" s="90">
        <v>0</v>
      </c>
      <c r="BE227" s="90">
        <v>0</v>
      </c>
      <c r="BF227" s="90">
        <v>0</v>
      </c>
      <c r="BG227" s="90">
        <v>0</v>
      </c>
      <c r="BH227" s="90">
        <v>0</v>
      </c>
      <c r="BI227" s="90">
        <v>0</v>
      </c>
      <c r="BJ227" s="90">
        <v>3.8805713690446392E-4</v>
      </c>
      <c r="BK227" s="90">
        <v>4.301929543984673E-5</v>
      </c>
      <c r="BL227" s="90">
        <v>0</v>
      </c>
      <c r="BM227" s="90">
        <v>4.301929543984673E-5</v>
      </c>
      <c r="BN227" s="90">
        <v>0</v>
      </c>
      <c r="BO227" s="90">
        <v>0</v>
      </c>
      <c r="BP227" s="90">
        <v>0</v>
      </c>
      <c r="BQ227" s="90">
        <v>3.7574718700189297E-5</v>
      </c>
      <c r="BR227" s="90">
        <v>0</v>
      </c>
      <c r="BS227" s="90">
        <v>0</v>
      </c>
      <c r="BT227" s="90">
        <v>0</v>
      </c>
      <c r="BU227" s="90">
        <v>0</v>
      </c>
      <c r="BV227" s="90">
        <v>0</v>
      </c>
      <c r="BW227" s="90">
        <v>0</v>
      </c>
      <c r="BX227" s="90">
        <v>0</v>
      </c>
      <c r="BY227" s="90">
        <v>0</v>
      </c>
      <c r="GV227" s="254"/>
      <c r="GW227" s="254"/>
    </row>
    <row r="228" spans="2:205" x14ac:dyDescent="0.25">
      <c r="B228" s="90" t="s">
        <v>1087</v>
      </c>
      <c r="C228" s="252" t="s">
        <v>726</v>
      </c>
      <c r="D228" s="252">
        <v>1.0991898546582266</v>
      </c>
      <c r="E228" s="252">
        <v>1.0991898546582266</v>
      </c>
      <c r="F228" s="252">
        <v>1.361416060365741</v>
      </c>
      <c r="G228" s="252">
        <v>1.9973927928770516</v>
      </c>
      <c r="H228" s="252">
        <v>2.6766957043624015E-3</v>
      </c>
      <c r="I228" s="253">
        <v>1.361416060365741</v>
      </c>
      <c r="J228" s="253">
        <v>0</v>
      </c>
      <c r="K228" s="253">
        <v>1.361416060365741</v>
      </c>
      <c r="L228" s="545">
        <v>338.13530371346468</v>
      </c>
      <c r="M228" s="253">
        <v>429.08573826494836</v>
      </c>
      <c r="N228" s="253">
        <v>396.90547672336425</v>
      </c>
      <c r="O228" s="253">
        <v>456.28904098489386</v>
      </c>
      <c r="P228" s="253">
        <v>396.90547672336425</v>
      </c>
      <c r="Q228" s="253">
        <v>0</v>
      </c>
      <c r="R228" s="253">
        <v>0</v>
      </c>
      <c r="S228" s="253">
        <v>0</v>
      </c>
      <c r="T228" s="253">
        <v>0</v>
      </c>
      <c r="U228" s="253">
        <v>0</v>
      </c>
      <c r="V228" s="253">
        <v>0</v>
      </c>
      <c r="W228" s="253">
        <v>3250.7396967625668</v>
      </c>
      <c r="X228" s="253">
        <v>2561.7021416347047</v>
      </c>
      <c r="Y228" s="253">
        <v>3670.1816175911481</v>
      </c>
      <c r="Z228" s="253">
        <v>5011.7684256209104</v>
      </c>
      <c r="AA228" s="253">
        <v>3430.0762781225685</v>
      </c>
      <c r="AB228" s="253"/>
      <c r="AC228" s="253"/>
      <c r="AD228" s="253"/>
      <c r="AE228" s="253"/>
      <c r="AF228" s="253"/>
      <c r="AG228" s="253"/>
      <c r="AH228" s="253"/>
      <c r="AI228" s="253"/>
      <c r="AJ228" s="253"/>
      <c r="AS228" s="90" t="s">
        <v>800</v>
      </c>
      <c r="AT228" s="90" t="s">
        <v>155</v>
      </c>
      <c r="AU228" s="90" t="s">
        <v>223</v>
      </c>
      <c r="AV228" s="90">
        <v>2020</v>
      </c>
      <c r="AW228" s="90">
        <v>1</v>
      </c>
      <c r="AX228" s="90">
        <v>57.948500995597307</v>
      </c>
      <c r="AY228" s="90">
        <v>46.921661474086314</v>
      </c>
      <c r="AZ228" s="90">
        <v>0</v>
      </c>
      <c r="BA228" s="90">
        <v>46.921661474086314</v>
      </c>
      <c r="BB228" s="90">
        <v>0</v>
      </c>
      <c r="BC228" s="90">
        <v>0</v>
      </c>
      <c r="BD228" s="90">
        <v>0</v>
      </c>
      <c r="BE228" s="90">
        <v>0</v>
      </c>
      <c r="BF228" s="90">
        <v>0</v>
      </c>
      <c r="BG228" s="90">
        <v>0</v>
      </c>
      <c r="BH228" s="90">
        <v>0</v>
      </c>
      <c r="BI228" s="90">
        <v>0</v>
      </c>
      <c r="BJ228" s="90">
        <v>0</v>
      </c>
      <c r="BK228" s="90">
        <v>0</v>
      </c>
      <c r="BL228" s="90">
        <v>0</v>
      </c>
      <c r="BM228" s="90">
        <v>0</v>
      </c>
      <c r="BN228" s="90">
        <v>46.921661474086314</v>
      </c>
      <c r="BO228" s="90">
        <v>0</v>
      </c>
      <c r="BP228" s="90">
        <v>0</v>
      </c>
      <c r="BQ228" s="90">
        <v>0</v>
      </c>
      <c r="BR228" s="90">
        <v>0</v>
      </c>
      <c r="BS228" s="90">
        <v>0</v>
      </c>
      <c r="BT228" s="90">
        <v>0</v>
      </c>
      <c r="BU228" s="90">
        <v>0</v>
      </c>
      <c r="BV228" s="90">
        <v>0</v>
      </c>
      <c r="BW228" s="90">
        <v>0</v>
      </c>
      <c r="BX228" s="90">
        <v>0</v>
      </c>
      <c r="BY228" s="90">
        <v>0</v>
      </c>
      <c r="GV228" s="254"/>
      <c r="GW228" s="254"/>
    </row>
    <row r="229" spans="2:205" x14ac:dyDescent="0.25">
      <c r="B229" s="90" t="s">
        <v>1087</v>
      </c>
      <c r="C229" s="252" t="s">
        <v>727</v>
      </c>
      <c r="D229" s="252">
        <v>3.4446507345804993</v>
      </c>
      <c r="E229" s="252">
        <v>3.4446507345804993</v>
      </c>
      <c r="F229" s="252">
        <v>2.9781202623016205</v>
      </c>
      <c r="G229" s="252">
        <v>4.3693242026515309</v>
      </c>
      <c r="H229" s="252">
        <v>5.296625067271985E-3</v>
      </c>
      <c r="I229" s="253">
        <v>2.9781202623016205</v>
      </c>
      <c r="J229" s="253">
        <v>0</v>
      </c>
      <c r="K229" s="253">
        <v>2.9781202623016205</v>
      </c>
      <c r="L229" s="545">
        <v>344.9383460906792</v>
      </c>
      <c r="M229" s="253">
        <v>437.71863884887694</v>
      </c>
      <c r="N229" s="253">
        <v>438.77131126165295</v>
      </c>
      <c r="O229" s="253">
        <v>504.4180285989201</v>
      </c>
      <c r="P229" s="253">
        <v>438.77131126165295</v>
      </c>
      <c r="Q229" s="253">
        <v>0</v>
      </c>
      <c r="R229" s="253">
        <v>0</v>
      </c>
      <c r="S229" s="253">
        <v>0</v>
      </c>
      <c r="T229" s="253">
        <v>0</v>
      </c>
      <c r="U229" s="253">
        <v>0</v>
      </c>
      <c r="V229" s="253">
        <v>0</v>
      </c>
      <c r="W229" s="253">
        <v>9986.2795007283748</v>
      </c>
      <c r="X229" s="253">
        <v>7869.5546153559399</v>
      </c>
      <c r="Y229" s="253">
        <v>7262.5274234542467</v>
      </c>
      <c r="Z229" s="253">
        <v>9917.2491782472516</v>
      </c>
      <c r="AA229" s="253">
        <v>6787.4088069665859</v>
      </c>
      <c r="AB229" s="253"/>
      <c r="AC229" s="253"/>
      <c r="AD229" s="253"/>
      <c r="AE229" s="253"/>
      <c r="AF229" s="253"/>
      <c r="AG229" s="253"/>
      <c r="AH229" s="253"/>
      <c r="AI229" s="253"/>
      <c r="AJ229" s="253"/>
      <c r="AS229" s="90" t="s">
        <v>800</v>
      </c>
      <c r="AT229" s="90" t="s">
        <v>155</v>
      </c>
      <c r="AU229" s="90" t="s">
        <v>223</v>
      </c>
      <c r="AV229" s="90">
        <v>2021</v>
      </c>
      <c r="AW229" s="90">
        <v>1</v>
      </c>
      <c r="AX229" s="90">
        <v>0</v>
      </c>
      <c r="AY229" s="90">
        <v>0</v>
      </c>
      <c r="AZ229" s="90">
        <v>0</v>
      </c>
      <c r="BA229" s="90">
        <v>0</v>
      </c>
      <c r="BB229" s="90">
        <v>57.948500995597307</v>
      </c>
      <c r="BC229" s="90">
        <v>46.921661474086314</v>
      </c>
      <c r="BD229" s="90">
        <v>0</v>
      </c>
      <c r="BE229" s="90">
        <v>46.921661474086314</v>
      </c>
      <c r="BF229" s="90">
        <v>0</v>
      </c>
      <c r="BG229" s="90">
        <v>0</v>
      </c>
      <c r="BH229" s="90">
        <v>0</v>
      </c>
      <c r="BI229" s="90">
        <v>0</v>
      </c>
      <c r="BJ229" s="90">
        <v>0</v>
      </c>
      <c r="BK229" s="90">
        <v>0</v>
      </c>
      <c r="BL229" s="90">
        <v>0</v>
      </c>
      <c r="BM229" s="90">
        <v>0</v>
      </c>
      <c r="BN229" s="90">
        <v>0</v>
      </c>
      <c r="BO229" s="90">
        <v>46.921661474086314</v>
      </c>
      <c r="BP229" s="90">
        <v>0</v>
      </c>
      <c r="BQ229" s="90">
        <v>0</v>
      </c>
      <c r="BR229" s="90">
        <v>0</v>
      </c>
      <c r="BS229" s="90">
        <v>0</v>
      </c>
      <c r="BT229" s="90">
        <v>0</v>
      </c>
      <c r="BU229" s="90">
        <v>0</v>
      </c>
      <c r="BV229" s="90">
        <v>0</v>
      </c>
      <c r="BW229" s="90">
        <v>0</v>
      </c>
      <c r="BX229" s="90">
        <v>0</v>
      </c>
      <c r="BY229" s="90">
        <v>0</v>
      </c>
      <c r="GV229" s="254"/>
      <c r="GW229" s="254"/>
    </row>
    <row r="230" spans="2:205" x14ac:dyDescent="0.25">
      <c r="B230" s="90" t="s">
        <v>1087</v>
      </c>
      <c r="C230" s="252" t="s">
        <v>728</v>
      </c>
      <c r="D230" s="252">
        <v>1.3580364022426354</v>
      </c>
      <c r="E230" s="252">
        <v>1.3580364022426354</v>
      </c>
      <c r="F230" s="252">
        <v>1.4261106348090251</v>
      </c>
      <c r="G230" s="252">
        <v>2.0923060529030759</v>
      </c>
      <c r="H230" s="252">
        <v>3.1336706000665545E-3</v>
      </c>
      <c r="I230" s="253">
        <v>1.4261106348090251</v>
      </c>
      <c r="J230" s="253">
        <v>0</v>
      </c>
      <c r="K230" s="253">
        <v>1.4261106348090251</v>
      </c>
      <c r="L230" s="545">
        <v>285.97158068630819</v>
      </c>
      <c r="M230" s="253">
        <v>362.89120205431118</v>
      </c>
      <c r="N230" s="253">
        <v>355.13632757054273</v>
      </c>
      <c r="O230" s="253">
        <v>408.26996348513882</v>
      </c>
      <c r="P230" s="253">
        <v>355.13632757054273</v>
      </c>
      <c r="Q230" s="253">
        <v>0</v>
      </c>
      <c r="R230" s="253">
        <v>0</v>
      </c>
      <c r="S230" s="253">
        <v>0</v>
      </c>
      <c r="T230" s="253">
        <v>0</v>
      </c>
      <c r="U230" s="253">
        <v>0</v>
      </c>
      <c r="V230" s="253">
        <v>0</v>
      </c>
      <c r="W230" s="253">
        <v>4748.850913728771</v>
      </c>
      <c r="X230" s="253">
        <v>3742.2687421322175</v>
      </c>
      <c r="Y230" s="253">
        <v>4296.767919194499</v>
      </c>
      <c r="Z230" s="253">
        <v>5867.3951409994634</v>
      </c>
      <c r="AA230" s="253">
        <v>4015.6709525182232</v>
      </c>
      <c r="AB230" s="253"/>
      <c r="AC230" s="253"/>
      <c r="AD230" s="253"/>
      <c r="AE230" s="253"/>
      <c r="AF230" s="253"/>
      <c r="AG230" s="253"/>
      <c r="AH230" s="253"/>
      <c r="AI230" s="253"/>
      <c r="AJ230" s="253"/>
      <c r="AS230" s="90" t="s">
        <v>800</v>
      </c>
      <c r="AT230" s="90" t="s">
        <v>155</v>
      </c>
      <c r="AU230" s="90" t="s">
        <v>223</v>
      </c>
      <c r="AV230" s="90">
        <v>2022</v>
      </c>
      <c r="AW230" s="90">
        <v>0.93457943925233644</v>
      </c>
      <c r="AX230" s="90">
        <v>0</v>
      </c>
      <c r="AY230" s="90">
        <v>0</v>
      </c>
      <c r="AZ230" s="90">
        <v>0</v>
      </c>
      <c r="BA230" s="90">
        <v>0</v>
      </c>
      <c r="BB230" s="90">
        <v>0</v>
      </c>
      <c r="BC230" s="90">
        <v>0</v>
      </c>
      <c r="BD230" s="90">
        <v>0</v>
      </c>
      <c r="BE230" s="90">
        <v>0</v>
      </c>
      <c r="BF230" s="90">
        <v>57.948500995597307</v>
      </c>
      <c r="BG230" s="90">
        <v>46.921661474086314</v>
      </c>
      <c r="BH230" s="90">
        <v>0</v>
      </c>
      <c r="BI230" s="90">
        <v>46.921661474086314</v>
      </c>
      <c r="BJ230" s="90">
        <v>0</v>
      </c>
      <c r="BK230" s="90">
        <v>0</v>
      </c>
      <c r="BL230" s="90">
        <v>0</v>
      </c>
      <c r="BM230" s="90">
        <v>0</v>
      </c>
      <c r="BN230" s="90">
        <v>0</v>
      </c>
      <c r="BO230" s="90">
        <v>0</v>
      </c>
      <c r="BP230" s="90">
        <v>43.852020069239543</v>
      </c>
      <c r="BQ230" s="90">
        <v>0</v>
      </c>
      <c r="BR230" s="90">
        <v>57.948500995597307</v>
      </c>
      <c r="BS230" s="90">
        <v>54.157477565978795</v>
      </c>
      <c r="BT230" s="90">
        <v>46.921661474086314</v>
      </c>
      <c r="BU230" s="90">
        <v>43.852020069239543</v>
      </c>
      <c r="BV230" s="90">
        <v>0</v>
      </c>
      <c r="BW230" s="90">
        <v>0</v>
      </c>
      <c r="BX230" s="90">
        <v>46.921661474086314</v>
      </c>
      <c r="BY230" s="90">
        <v>43.852020069239543</v>
      </c>
      <c r="GV230" s="254"/>
      <c r="GW230" s="254"/>
    </row>
    <row r="231" spans="2:205" x14ac:dyDescent="0.25">
      <c r="B231" s="90" t="s">
        <v>1087</v>
      </c>
      <c r="C231" s="252" t="s">
        <v>729</v>
      </c>
      <c r="D231" s="252">
        <v>4.0404699983733749</v>
      </c>
      <c r="E231" s="252">
        <v>4.0404699983733749</v>
      </c>
      <c r="F231" s="252">
        <v>3.1069374299835086</v>
      </c>
      <c r="G231" s="252">
        <v>4.5583112200986982</v>
      </c>
      <c r="H231" s="252">
        <v>8.7634454310764887E-3</v>
      </c>
      <c r="I231" s="253">
        <v>3.1069374299835086</v>
      </c>
      <c r="J231" s="253">
        <v>0</v>
      </c>
      <c r="K231" s="253">
        <v>3.1069374299835086</v>
      </c>
      <c r="L231" s="545">
        <v>214.21986415235591</v>
      </c>
      <c r="M231" s="253">
        <v>271.83996332640356</v>
      </c>
      <c r="N231" s="253">
        <v>276.66412279212352</v>
      </c>
      <c r="O231" s="253">
        <v>318.0567730428611</v>
      </c>
      <c r="P231" s="253">
        <v>276.66412279212352</v>
      </c>
      <c r="Q231" s="253">
        <v>0</v>
      </c>
      <c r="R231" s="253">
        <v>0</v>
      </c>
      <c r="S231" s="253">
        <v>0</v>
      </c>
      <c r="T231" s="253">
        <v>0</v>
      </c>
      <c r="U231" s="253">
        <v>0</v>
      </c>
      <c r="V231" s="253">
        <v>0</v>
      </c>
      <c r="W231" s="253">
        <v>18861.322755296591</v>
      </c>
      <c r="X231" s="253">
        <v>14863.414300574721</v>
      </c>
      <c r="Y231" s="253">
        <v>12016.097412747004</v>
      </c>
      <c r="Z231" s="253">
        <v>16408.424401601147</v>
      </c>
      <c r="AA231" s="253">
        <v>11229.997582006545</v>
      </c>
      <c r="AB231" s="253"/>
      <c r="AC231" s="253"/>
      <c r="AD231" s="253"/>
      <c r="AE231" s="253"/>
      <c r="AF231" s="253"/>
      <c r="AG231" s="253"/>
      <c r="AH231" s="253"/>
      <c r="AI231" s="253"/>
      <c r="AJ231" s="253"/>
      <c r="AS231" s="90" t="s">
        <v>800</v>
      </c>
      <c r="AT231" s="90" t="s">
        <v>155</v>
      </c>
      <c r="AU231" s="90" t="s">
        <v>223</v>
      </c>
      <c r="AV231" s="90">
        <v>2023</v>
      </c>
      <c r="AW231" s="90">
        <v>0.87343872827321156</v>
      </c>
      <c r="AX231" s="90">
        <v>0</v>
      </c>
      <c r="AY231" s="90">
        <v>0</v>
      </c>
      <c r="AZ231" s="90">
        <v>0</v>
      </c>
      <c r="BA231" s="90">
        <v>0</v>
      </c>
      <c r="BB231" s="90">
        <v>0</v>
      </c>
      <c r="BC231" s="90">
        <v>0</v>
      </c>
      <c r="BD231" s="90">
        <v>0</v>
      </c>
      <c r="BE231" s="90">
        <v>0</v>
      </c>
      <c r="BF231" s="90">
        <v>0</v>
      </c>
      <c r="BG231" s="90">
        <v>0</v>
      </c>
      <c r="BH231" s="90">
        <v>0</v>
      </c>
      <c r="BI231" s="90">
        <v>0</v>
      </c>
      <c r="BJ231" s="90">
        <v>57.948500995597307</v>
      </c>
      <c r="BK231" s="90">
        <v>48.633213274948957</v>
      </c>
      <c r="BL231" s="90">
        <v>0</v>
      </c>
      <c r="BM231" s="90">
        <v>48.633213274948957</v>
      </c>
      <c r="BN231" s="90">
        <v>0</v>
      </c>
      <c r="BO231" s="90">
        <v>0</v>
      </c>
      <c r="BP231" s="90">
        <v>0</v>
      </c>
      <c r="BQ231" s="90">
        <v>42.478131954711287</v>
      </c>
      <c r="BR231" s="90">
        <v>0</v>
      </c>
      <c r="BS231" s="90">
        <v>0</v>
      </c>
      <c r="BT231" s="90">
        <v>0</v>
      </c>
      <c r="BU231" s="90">
        <v>0</v>
      </c>
      <c r="BV231" s="90">
        <v>0</v>
      </c>
      <c r="BW231" s="90">
        <v>0</v>
      </c>
      <c r="BX231" s="90">
        <v>0</v>
      </c>
      <c r="BY231" s="90">
        <v>0</v>
      </c>
      <c r="GV231" s="254"/>
      <c r="GW231" s="254"/>
    </row>
    <row r="232" spans="2:205" x14ac:dyDescent="0.25">
      <c r="B232" s="90" t="s">
        <v>1087</v>
      </c>
      <c r="C232" s="252" t="s">
        <v>730</v>
      </c>
      <c r="D232" s="252">
        <v>4.2405479672021418</v>
      </c>
      <c r="E232" s="252">
        <v>4.2405479672021418</v>
      </c>
      <c r="F232" s="252">
        <v>3.4744591717446016</v>
      </c>
      <c r="G232" s="252">
        <v>5.0975234502293052</v>
      </c>
      <c r="H232" s="252">
        <v>1.2586769849547898E-2</v>
      </c>
      <c r="I232" s="253">
        <v>3.4744591717446016</v>
      </c>
      <c r="J232" s="253">
        <v>0</v>
      </c>
      <c r="K232" s="253">
        <v>3.4744591717446016</v>
      </c>
      <c r="L232" s="545">
        <v>163.21984624803446</v>
      </c>
      <c r="M232" s="253">
        <v>207.12214151461995</v>
      </c>
      <c r="N232" s="253">
        <v>215.41113323705721</v>
      </c>
      <c r="O232" s="253">
        <v>247.6398331926232</v>
      </c>
      <c r="P232" s="253">
        <v>215.41113323705721</v>
      </c>
      <c r="Q232" s="253">
        <v>0</v>
      </c>
      <c r="R232" s="253">
        <v>0</v>
      </c>
      <c r="S232" s="253">
        <v>0</v>
      </c>
      <c r="T232" s="253">
        <v>0</v>
      </c>
      <c r="U232" s="253">
        <v>0</v>
      </c>
      <c r="V232" s="253">
        <v>0</v>
      </c>
      <c r="W232" s="253">
        <v>25980.590379665347</v>
      </c>
      <c r="X232" s="253">
        <v>20473.658374678485</v>
      </c>
      <c r="Y232" s="253">
        <v>17258.491972536413</v>
      </c>
      <c r="Z232" s="253">
        <v>23567.107613208416</v>
      </c>
      <c r="AA232" s="253">
        <v>16129.431750034029</v>
      </c>
      <c r="AB232" s="253"/>
      <c r="AC232" s="253"/>
      <c r="AD232" s="253"/>
      <c r="AE232" s="253"/>
      <c r="AF232" s="253"/>
      <c r="AG232" s="253"/>
      <c r="AH232" s="253"/>
      <c r="AI232" s="253"/>
      <c r="AJ232" s="253"/>
      <c r="AS232" s="90" t="s">
        <v>806</v>
      </c>
      <c r="AT232" s="90" t="s">
        <v>155</v>
      </c>
      <c r="AU232" s="90" t="s">
        <v>428</v>
      </c>
      <c r="AV232" s="90">
        <v>2020</v>
      </c>
      <c r="AW232" s="90">
        <v>1</v>
      </c>
      <c r="AX232" s="90">
        <v>0.41757771959380729</v>
      </c>
      <c r="AY232" s="90">
        <v>35.247525531759635</v>
      </c>
      <c r="AZ232" s="90">
        <v>0</v>
      </c>
      <c r="BA232" s="90">
        <v>35.247525531759635</v>
      </c>
      <c r="BB232" s="90">
        <v>0</v>
      </c>
      <c r="BC232" s="90">
        <v>0</v>
      </c>
      <c r="BD232" s="90">
        <v>0</v>
      </c>
      <c r="BE232" s="90">
        <v>0</v>
      </c>
      <c r="BF232" s="90">
        <v>0</v>
      </c>
      <c r="BG232" s="90">
        <v>0</v>
      </c>
      <c r="BH232" s="90">
        <v>0</v>
      </c>
      <c r="BI232" s="90">
        <v>0</v>
      </c>
      <c r="BJ232" s="90">
        <v>0</v>
      </c>
      <c r="BK232" s="90">
        <v>0</v>
      </c>
      <c r="BL232" s="90">
        <v>0</v>
      </c>
      <c r="BM232" s="90">
        <v>0</v>
      </c>
      <c r="BN232" s="90">
        <v>35.247525531759635</v>
      </c>
      <c r="BO232" s="90">
        <v>0</v>
      </c>
      <c r="BP232" s="90">
        <v>0</v>
      </c>
      <c r="BQ232" s="90">
        <v>0</v>
      </c>
      <c r="BR232" s="90">
        <v>0</v>
      </c>
      <c r="BS232" s="90">
        <v>0</v>
      </c>
      <c r="BT232" s="90">
        <v>0</v>
      </c>
      <c r="BU232" s="90">
        <v>0</v>
      </c>
      <c r="BV232" s="90">
        <v>0</v>
      </c>
      <c r="BW232" s="90">
        <v>0</v>
      </c>
      <c r="BX232" s="90">
        <v>0</v>
      </c>
      <c r="BY232" s="90">
        <v>0</v>
      </c>
      <c r="GV232" s="254"/>
      <c r="GW232" s="254"/>
    </row>
    <row r="233" spans="2:205" x14ac:dyDescent="0.25">
      <c r="B233" s="90" t="s">
        <v>1087</v>
      </c>
      <c r="C233" s="252" t="s">
        <v>731</v>
      </c>
      <c r="D233" s="252">
        <v>4.0097229787284254</v>
      </c>
      <c r="E233" s="252">
        <v>4.0097229787284254</v>
      </c>
      <c r="F233" s="252">
        <v>4.095331918838955</v>
      </c>
      <c r="G233" s="252">
        <v>6.0084327258990138</v>
      </c>
      <c r="H233" s="252">
        <v>1.3292872063103684E-2</v>
      </c>
      <c r="I233" s="253">
        <v>4.095331918838955</v>
      </c>
      <c r="J233" s="253">
        <v>0</v>
      </c>
      <c r="K233" s="253">
        <v>4.095331918838955</v>
      </c>
      <c r="L233" s="545">
        <v>214.69816150975731</v>
      </c>
      <c r="M233" s="253">
        <v>272.4469114103714</v>
      </c>
      <c r="N233" s="253">
        <v>240.41718363210651</v>
      </c>
      <c r="O233" s="253">
        <v>276.38720853216807</v>
      </c>
      <c r="P233" s="253">
        <v>240.41718363210651</v>
      </c>
      <c r="Q233" s="253">
        <v>0</v>
      </c>
      <c r="R233" s="253">
        <v>0</v>
      </c>
      <c r="S233" s="253">
        <v>0</v>
      </c>
      <c r="T233" s="253">
        <v>0</v>
      </c>
      <c r="U233" s="253">
        <v>0</v>
      </c>
      <c r="V233" s="253">
        <v>0</v>
      </c>
      <c r="W233" s="253">
        <v>18676.093686746342</v>
      </c>
      <c r="X233" s="253">
        <v>14717.446999018483</v>
      </c>
      <c r="Y233" s="253">
        <v>18226.672016352855</v>
      </c>
      <c r="Z233" s="253">
        <v>24889.193188117984</v>
      </c>
      <c r="AA233" s="253">
        <v>17034.272912479304</v>
      </c>
      <c r="AB233" s="253"/>
      <c r="AC233" s="253"/>
      <c r="AD233" s="253"/>
      <c r="AE233" s="253"/>
      <c r="AF233" s="253"/>
      <c r="AG233" s="253"/>
      <c r="AH233" s="253"/>
      <c r="AI233" s="253"/>
      <c r="AJ233" s="253"/>
      <c r="AS233" s="90" t="s">
        <v>806</v>
      </c>
      <c r="AT233" s="90" t="s">
        <v>155</v>
      </c>
      <c r="AU233" s="90" t="s">
        <v>428</v>
      </c>
      <c r="AV233" s="90">
        <v>2021</v>
      </c>
      <c r="AW233" s="90">
        <v>1</v>
      </c>
      <c r="AX233" s="90">
        <v>0</v>
      </c>
      <c r="AY233" s="90">
        <v>0</v>
      </c>
      <c r="AZ233" s="90">
        <v>0</v>
      </c>
      <c r="BA233" s="90">
        <v>0</v>
      </c>
      <c r="BB233" s="90">
        <v>0.41757771959380729</v>
      </c>
      <c r="BC233" s="90">
        <v>35.247525531759635</v>
      </c>
      <c r="BD233" s="90">
        <v>0</v>
      </c>
      <c r="BE233" s="90">
        <v>35.247525531759635</v>
      </c>
      <c r="BF233" s="90">
        <v>0</v>
      </c>
      <c r="BG233" s="90">
        <v>0</v>
      </c>
      <c r="BH233" s="90">
        <v>0</v>
      </c>
      <c r="BI233" s="90">
        <v>0</v>
      </c>
      <c r="BJ233" s="90">
        <v>0</v>
      </c>
      <c r="BK233" s="90">
        <v>0</v>
      </c>
      <c r="BL233" s="90">
        <v>0</v>
      </c>
      <c r="BM233" s="90">
        <v>0</v>
      </c>
      <c r="BN233" s="90">
        <v>0</v>
      </c>
      <c r="BO233" s="90">
        <v>35.247525531759635</v>
      </c>
      <c r="BP233" s="90">
        <v>0</v>
      </c>
      <c r="BQ233" s="90">
        <v>0</v>
      </c>
      <c r="BR233" s="90">
        <v>0</v>
      </c>
      <c r="BS233" s="90">
        <v>0</v>
      </c>
      <c r="BT233" s="90">
        <v>0</v>
      </c>
      <c r="BU233" s="90">
        <v>0</v>
      </c>
      <c r="BV233" s="90">
        <v>0</v>
      </c>
      <c r="BW233" s="90">
        <v>0</v>
      </c>
      <c r="BX233" s="90">
        <v>0</v>
      </c>
      <c r="BY233" s="90">
        <v>0</v>
      </c>
      <c r="GV233" s="254"/>
      <c r="GW233" s="254"/>
    </row>
    <row r="234" spans="2:205" x14ac:dyDescent="0.25">
      <c r="B234" s="90" t="s">
        <v>1087</v>
      </c>
      <c r="C234" s="252" t="s">
        <v>732</v>
      </c>
      <c r="D234" s="252">
        <v>1.184274350252229</v>
      </c>
      <c r="E234" s="252">
        <v>1.184274350252229</v>
      </c>
      <c r="F234" s="252">
        <v>1.8374881863754093</v>
      </c>
      <c r="G234" s="252">
        <v>2.6958567519017946</v>
      </c>
      <c r="H234" s="252">
        <v>5.1755770384550497E-3</v>
      </c>
      <c r="I234" s="253">
        <v>1.8374881863754093</v>
      </c>
      <c r="J234" s="253">
        <v>0</v>
      </c>
      <c r="K234" s="253">
        <v>1.8374881863754093</v>
      </c>
      <c r="L234" s="545">
        <v>205.89208663121457</v>
      </c>
      <c r="M234" s="253">
        <v>261.27220974811058</v>
      </c>
      <c r="N234" s="253">
        <v>277.05181658248762</v>
      </c>
      <c r="O234" s="253">
        <v>318.50305020740666</v>
      </c>
      <c r="P234" s="253">
        <v>277.05181658248762</v>
      </c>
      <c r="Q234" s="253">
        <v>0</v>
      </c>
      <c r="R234" s="253">
        <v>0</v>
      </c>
      <c r="S234" s="253">
        <v>0</v>
      </c>
      <c r="T234" s="253">
        <v>0</v>
      </c>
      <c r="U234" s="253">
        <v>0</v>
      </c>
      <c r="V234" s="253">
        <v>0</v>
      </c>
      <c r="W234" s="253">
        <v>5751.9177624997919</v>
      </c>
      <c r="X234" s="253">
        <v>4532.7222186928102</v>
      </c>
      <c r="Y234" s="253">
        <v>7096.5510483715252</v>
      </c>
      <c r="Z234" s="253">
        <v>9690.6023136747663</v>
      </c>
      <c r="AA234" s="253">
        <v>6632.2906994126406</v>
      </c>
      <c r="AB234" s="253"/>
      <c r="AC234" s="253"/>
      <c r="AD234" s="253"/>
      <c r="AE234" s="253"/>
      <c r="AF234" s="253"/>
      <c r="AG234" s="253"/>
      <c r="AH234" s="253"/>
      <c r="AI234" s="253"/>
      <c r="AJ234" s="253"/>
      <c r="AS234" s="90" t="s">
        <v>806</v>
      </c>
      <c r="AT234" s="90" t="s">
        <v>155</v>
      </c>
      <c r="AU234" s="90" t="s">
        <v>428</v>
      </c>
      <c r="AV234" s="90">
        <v>2022</v>
      </c>
      <c r="AW234" s="90">
        <v>0.93457943925233644</v>
      </c>
      <c r="AX234" s="90">
        <v>0</v>
      </c>
      <c r="AY234" s="90">
        <v>0</v>
      </c>
      <c r="AZ234" s="90">
        <v>0</v>
      </c>
      <c r="BA234" s="90">
        <v>0</v>
      </c>
      <c r="BB234" s="90">
        <v>0</v>
      </c>
      <c r="BC234" s="90">
        <v>0</v>
      </c>
      <c r="BD234" s="90">
        <v>0</v>
      </c>
      <c r="BE234" s="90">
        <v>0</v>
      </c>
      <c r="BF234" s="90">
        <v>0.41757771959380729</v>
      </c>
      <c r="BG234" s="90">
        <v>35.247525531759635</v>
      </c>
      <c r="BH234" s="90">
        <v>0</v>
      </c>
      <c r="BI234" s="90">
        <v>35.247525531759635</v>
      </c>
      <c r="BJ234" s="90">
        <v>0</v>
      </c>
      <c r="BK234" s="90">
        <v>0</v>
      </c>
      <c r="BL234" s="90">
        <v>0</v>
      </c>
      <c r="BM234" s="90">
        <v>0</v>
      </c>
      <c r="BN234" s="90">
        <v>0</v>
      </c>
      <c r="BO234" s="90">
        <v>0</v>
      </c>
      <c r="BP234" s="90">
        <v>32.941612646504332</v>
      </c>
      <c r="BQ234" s="90">
        <v>0</v>
      </c>
      <c r="BR234" s="90">
        <v>0.41757771959380729</v>
      </c>
      <c r="BS234" s="90">
        <v>0.3902595510222498</v>
      </c>
      <c r="BT234" s="90">
        <v>35.247525531759635</v>
      </c>
      <c r="BU234" s="90">
        <v>32.941612646504332</v>
      </c>
      <c r="BV234" s="90">
        <v>0</v>
      </c>
      <c r="BW234" s="90">
        <v>0</v>
      </c>
      <c r="BX234" s="90">
        <v>35.247525531759635</v>
      </c>
      <c r="BY234" s="90">
        <v>32.941612646504332</v>
      </c>
      <c r="GV234" s="254"/>
      <c r="GW234" s="254"/>
    </row>
    <row r="235" spans="2:205" x14ac:dyDescent="0.25">
      <c r="B235" s="90" t="s">
        <v>1087</v>
      </c>
      <c r="C235" s="252" t="s">
        <v>735</v>
      </c>
      <c r="D235" s="252">
        <v>0.71732045483516327</v>
      </c>
      <c r="E235" s="252">
        <v>0.71732045483516327</v>
      </c>
      <c r="F235" s="252">
        <v>0.36038663118625641</v>
      </c>
      <c r="G235" s="252">
        <v>0.52873827451789523</v>
      </c>
      <c r="H235" s="252">
        <v>1.0814653825224202E-3</v>
      </c>
      <c r="I235" s="253">
        <v>0.36038663118625641</v>
      </c>
      <c r="J235" s="253">
        <v>0</v>
      </c>
      <c r="K235" s="253">
        <v>0.36038663118625641</v>
      </c>
      <c r="L235" s="545">
        <v>256.94385126018778</v>
      </c>
      <c r="M235" s="253">
        <v>326.05569693498569</v>
      </c>
      <c r="N235" s="253">
        <v>260.04665618148471</v>
      </c>
      <c r="O235" s="253">
        <v>298.95353195161721</v>
      </c>
      <c r="P235" s="253">
        <v>260.04665618148471</v>
      </c>
      <c r="Q235" s="253">
        <v>0</v>
      </c>
      <c r="R235" s="253">
        <v>0</v>
      </c>
      <c r="S235" s="253">
        <v>0</v>
      </c>
      <c r="T235" s="253">
        <v>0</v>
      </c>
      <c r="U235" s="253">
        <v>0</v>
      </c>
      <c r="V235" s="253">
        <v>0</v>
      </c>
      <c r="W235" s="253">
        <v>2791.7401070975093</v>
      </c>
      <c r="X235" s="253">
        <v>2199.9936255620596</v>
      </c>
      <c r="Y235" s="253">
        <v>1482.8635023869615</v>
      </c>
      <c r="Z235" s="253">
        <v>2024.9048290003441</v>
      </c>
      <c r="AA235" s="253">
        <v>1385.8537405485622</v>
      </c>
      <c r="AB235" s="253"/>
      <c r="AC235" s="253"/>
      <c r="AD235" s="253"/>
      <c r="AE235" s="253"/>
      <c r="AF235" s="253"/>
      <c r="AG235" s="253"/>
      <c r="AH235" s="253"/>
      <c r="AI235" s="253"/>
      <c r="AJ235" s="253"/>
      <c r="AS235" s="90" t="s">
        <v>806</v>
      </c>
      <c r="AT235" s="90" t="s">
        <v>155</v>
      </c>
      <c r="AU235" s="90" t="s">
        <v>428</v>
      </c>
      <c r="AV235" s="90">
        <v>2023</v>
      </c>
      <c r="AW235" s="90">
        <v>0.87343872827321156</v>
      </c>
      <c r="AX235" s="90">
        <v>0</v>
      </c>
      <c r="AY235" s="90">
        <v>0</v>
      </c>
      <c r="AZ235" s="90">
        <v>0</v>
      </c>
      <c r="BA235" s="90">
        <v>0</v>
      </c>
      <c r="BB235" s="90">
        <v>0</v>
      </c>
      <c r="BC235" s="90">
        <v>0</v>
      </c>
      <c r="BD235" s="90">
        <v>0</v>
      </c>
      <c r="BE235" s="90">
        <v>0</v>
      </c>
      <c r="BF235" s="90">
        <v>0</v>
      </c>
      <c r="BG235" s="90">
        <v>0</v>
      </c>
      <c r="BH235" s="90">
        <v>0</v>
      </c>
      <c r="BI235" s="90">
        <v>0</v>
      </c>
      <c r="BJ235" s="90">
        <v>0.41757771959380729</v>
      </c>
      <c r="BK235" s="90">
        <v>36.538947206305039</v>
      </c>
      <c r="BL235" s="90">
        <v>0</v>
      </c>
      <c r="BM235" s="90">
        <v>36.538947206305039</v>
      </c>
      <c r="BN235" s="90">
        <v>0</v>
      </c>
      <c r="BO235" s="90">
        <v>0</v>
      </c>
      <c r="BP235" s="90">
        <v>0</v>
      </c>
      <c r="BQ235" s="90">
        <v>31.914531580317089</v>
      </c>
      <c r="BR235" s="90">
        <v>0</v>
      </c>
      <c r="BS235" s="90">
        <v>0</v>
      </c>
      <c r="BT235" s="90">
        <v>0</v>
      </c>
      <c r="BU235" s="90">
        <v>0</v>
      </c>
      <c r="BV235" s="90">
        <v>0</v>
      </c>
      <c r="BW235" s="90">
        <v>0</v>
      </c>
      <c r="BX235" s="90">
        <v>0</v>
      </c>
      <c r="BY235" s="90">
        <v>0</v>
      </c>
      <c r="GV235" s="254"/>
      <c r="GW235" s="254"/>
    </row>
    <row r="236" spans="2:205" x14ac:dyDescent="0.25">
      <c r="B236" s="90" t="s">
        <v>1087</v>
      </c>
      <c r="C236" s="252" t="s">
        <v>736</v>
      </c>
      <c r="D236" s="252">
        <v>3.0558897553192201</v>
      </c>
      <c r="E236" s="252">
        <v>3.0558897553192201</v>
      </c>
      <c r="F236" s="252">
        <v>2.69522368654685</v>
      </c>
      <c r="G236" s="252">
        <v>3.9542724055215328</v>
      </c>
      <c r="H236" s="252">
        <v>2.0142193306303801E-2</v>
      </c>
      <c r="I236" s="253">
        <v>2.69522368654685</v>
      </c>
      <c r="J236" s="253">
        <v>0</v>
      </c>
      <c r="K236" s="253">
        <v>2.69522368654685</v>
      </c>
      <c r="L236" s="545">
        <v>81.636649846293565</v>
      </c>
      <c r="M236" s="253">
        <v>103.59498633853855</v>
      </c>
      <c r="N236" s="253">
        <v>104.41990146628511</v>
      </c>
      <c r="O236" s="253">
        <v>120.04259802274899</v>
      </c>
      <c r="P236" s="253">
        <v>104.41990146628511</v>
      </c>
      <c r="Q236" s="253">
        <v>0</v>
      </c>
      <c r="R236" s="253">
        <v>0</v>
      </c>
      <c r="S236" s="253">
        <v>0</v>
      </c>
      <c r="T236" s="253">
        <v>0</v>
      </c>
      <c r="U236" s="253">
        <v>0</v>
      </c>
      <c r="V236" s="253">
        <v>0</v>
      </c>
      <c r="W236" s="253">
        <v>37432.816768851801</v>
      </c>
      <c r="X236" s="253">
        <v>29498.432919647901</v>
      </c>
      <c r="Y236" s="253">
        <v>27618.196379320219</v>
      </c>
      <c r="Z236" s="253">
        <v>37713.666245574386</v>
      </c>
      <c r="AA236" s="253">
        <v>25811.398485345999</v>
      </c>
      <c r="AB236" s="253"/>
      <c r="AC236" s="253"/>
      <c r="AD236" s="253"/>
      <c r="AE236" s="253"/>
      <c r="AF236" s="253"/>
      <c r="AG236" s="253"/>
      <c r="AH236" s="253"/>
      <c r="AI236" s="253"/>
      <c r="AJ236" s="253"/>
      <c r="AS236" s="90" t="s">
        <v>806</v>
      </c>
      <c r="AT236" s="90" t="s">
        <v>155</v>
      </c>
      <c r="AU236" s="90" t="s">
        <v>431</v>
      </c>
      <c r="AV236" s="90">
        <v>2020</v>
      </c>
      <c r="AW236" s="90">
        <v>1</v>
      </c>
      <c r="AX236" s="90">
        <v>0.1597154540801039</v>
      </c>
      <c r="AY236" s="90">
        <v>13.481501242406143</v>
      </c>
      <c r="AZ236" s="90">
        <v>0</v>
      </c>
      <c r="BA236" s="90">
        <v>13.481501242406143</v>
      </c>
      <c r="BB236" s="90">
        <v>0</v>
      </c>
      <c r="BC236" s="90">
        <v>0</v>
      </c>
      <c r="BD236" s="90">
        <v>0</v>
      </c>
      <c r="BE236" s="90">
        <v>0</v>
      </c>
      <c r="BF236" s="90">
        <v>0</v>
      </c>
      <c r="BG236" s="90">
        <v>0</v>
      </c>
      <c r="BH236" s="90">
        <v>0</v>
      </c>
      <c r="BI236" s="90">
        <v>0</v>
      </c>
      <c r="BJ236" s="90">
        <v>0</v>
      </c>
      <c r="BK236" s="90">
        <v>0</v>
      </c>
      <c r="BL236" s="90">
        <v>0</v>
      </c>
      <c r="BM236" s="90">
        <v>0</v>
      </c>
      <c r="BN236" s="90">
        <v>13.481501242406143</v>
      </c>
      <c r="BO236" s="90">
        <v>0</v>
      </c>
      <c r="BP236" s="90">
        <v>0</v>
      </c>
      <c r="BQ236" s="90">
        <v>0</v>
      </c>
      <c r="BR236" s="90">
        <v>0</v>
      </c>
      <c r="BS236" s="90">
        <v>0</v>
      </c>
      <c r="BT236" s="90">
        <v>0</v>
      </c>
      <c r="BU236" s="90">
        <v>0</v>
      </c>
      <c r="BV236" s="90">
        <v>0</v>
      </c>
      <c r="BW236" s="90">
        <v>0</v>
      </c>
      <c r="BX236" s="90">
        <v>0</v>
      </c>
      <c r="BY236" s="90">
        <v>0</v>
      </c>
      <c r="GV236" s="254"/>
      <c r="GW236" s="254"/>
    </row>
    <row r="237" spans="2:205" x14ac:dyDescent="0.25">
      <c r="B237" s="90" t="s">
        <v>1087</v>
      </c>
      <c r="C237" s="252" t="s">
        <v>737</v>
      </c>
      <c r="D237" s="252">
        <v>3.8767470453517552</v>
      </c>
      <c r="E237" s="252">
        <v>3.8767470453517552</v>
      </c>
      <c r="F237" s="252">
        <v>3.6928925673318993</v>
      </c>
      <c r="G237" s="252">
        <v>5.4179936386801719</v>
      </c>
      <c r="H237" s="252">
        <v>2.8335404685511281E-2</v>
      </c>
      <c r="I237" s="253">
        <v>3.6928925673318993</v>
      </c>
      <c r="J237" s="253">
        <v>0</v>
      </c>
      <c r="K237" s="253">
        <v>3.6928925673318993</v>
      </c>
      <c r="L237" s="545">
        <v>81.035966914919584</v>
      </c>
      <c r="M237" s="253">
        <v>102.83273384304</v>
      </c>
      <c r="N237" s="253">
        <v>101.70269885073952</v>
      </c>
      <c r="O237" s="253">
        <v>116.91887631635886</v>
      </c>
      <c r="P237" s="253">
        <v>101.70269885073952</v>
      </c>
      <c r="Q237" s="253">
        <v>0</v>
      </c>
      <c r="R237" s="253">
        <v>0</v>
      </c>
      <c r="S237" s="253">
        <v>0</v>
      </c>
      <c r="T237" s="253">
        <v>0</v>
      </c>
      <c r="U237" s="253">
        <v>0</v>
      </c>
      <c r="V237" s="253">
        <v>0</v>
      </c>
      <c r="W237" s="253">
        <v>47839.832026956472</v>
      </c>
      <c r="X237" s="253">
        <v>37699.542747439504</v>
      </c>
      <c r="Y237" s="253">
        <v>38852.410916294968</v>
      </c>
      <c r="Z237" s="253">
        <v>53054.400729448505</v>
      </c>
      <c r="AA237" s="253">
        <v>36310.664407752309</v>
      </c>
      <c r="AB237" s="253"/>
      <c r="AC237" s="253"/>
      <c r="AD237" s="253"/>
      <c r="AE237" s="253"/>
      <c r="AF237" s="253"/>
      <c r="AG237" s="253"/>
      <c r="AH237" s="253"/>
      <c r="AI237" s="253"/>
      <c r="AJ237" s="253"/>
      <c r="AS237" s="90" t="s">
        <v>806</v>
      </c>
      <c r="AT237" s="90" t="s">
        <v>155</v>
      </c>
      <c r="AU237" s="90" t="s">
        <v>431</v>
      </c>
      <c r="AV237" s="90">
        <v>2021</v>
      </c>
      <c r="AW237" s="90">
        <v>1</v>
      </c>
      <c r="AX237" s="90">
        <v>0</v>
      </c>
      <c r="AY237" s="90">
        <v>0</v>
      </c>
      <c r="AZ237" s="90">
        <v>0</v>
      </c>
      <c r="BA237" s="90">
        <v>0</v>
      </c>
      <c r="BB237" s="90">
        <v>0.1597154540801039</v>
      </c>
      <c r="BC237" s="90">
        <v>13.481501242406143</v>
      </c>
      <c r="BD237" s="90">
        <v>0</v>
      </c>
      <c r="BE237" s="90">
        <v>13.481501242406143</v>
      </c>
      <c r="BF237" s="90">
        <v>0</v>
      </c>
      <c r="BG237" s="90">
        <v>0</v>
      </c>
      <c r="BH237" s="90">
        <v>0</v>
      </c>
      <c r="BI237" s="90">
        <v>0</v>
      </c>
      <c r="BJ237" s="90">
        <v>0</v>
      </c>
      <c r="BK237" s="90">
        <v>0</v>
      </c>
      <c r="BL237" s="90">
        <v>0</v>
      </c>
      <c r="BM237" s="90">
        <v>0</v>
      </c>
      <c r="BN237" s="90">
        <v>0</v>
      </c>
      <c r="BO237" s="90">
        <v>13.481501242406143</v>
      </c>
      <c r="BP237" s="90">
        <v>0</v>
      </c>
      <c r="BQ237" s="90">
        <v>0</v>
      </c>
      <c r="BR237" s="90">
        <v>0</v>
      </c>
      <c r="BS237" s="90">
        <v>0</v>
      </c>
      <c r="BT237" s="90">
        <v>0</v>
      </c>
      <c r="BU237" s="90">
        <v>0</v>
      </c>
      <c r="BV237" s="90">
        <v>0</v>
      </c>
      <c r="BW237" s="90">
        <v>0</v>
      </c>
      <c r="BX237" s="90">
        <v>0</v>
      </c>
      <c r="BY237" s="90">
        <v>0</v>
      </c>
      <c r="GV237" s="254"/>
      <c r="GW237" s="254"/>
    </row>
    <row r="238" spans="2:205" x14ac:dyDescent="0.25">
      <c r="B238" s="90" t="s">
        <v>1087</v>
      </c>
      <c r="C238" s="252" t="s">
        <v>738</v>
      </c>
      <c r="D238" s="252">
        <v>1.7087533988665928</v>
      </c>
      <c r="E238" s="252">
        <v>1.7087533988665928</v>
      </c>
      <c r="F238" s="252">
        <v>1.4539769926792618</v>
      </c>
      <c r="G238" s="252">
        <v>2.1331928543371621</v>
      </c>
      <c r="H238" s="252">
        <v>1.025790506526934E-2</v>
      </c>
      <c r="I238" s="253">
        <v>1.4539769926792618</v>
      </c>
      <c r="J238" s="253">
        <v>0</v>
      </c>
      <c r="K238" s="253">
        <v>1.4539769926792618</v>
      </c>
      <c r="L238" s="545">
        <v>82.81575020637834</v>
      </c>
      <c r="M238" s="253">
        <v>105.09123693094688</v>
      </c>
      <c r="N238" s="253">
        <v>110.60992120151373</v>
      </c>
      <c r="O238" s="253">
        <v>127.15897145401206</v>
      </c>
      <c r="P238" s="253">
        <v>110.60992120151373</v>
      </c>
      <c r="Q238" s="253">
        <v>0</v>
      </c>
      <c r="R238" s="253">
        <v>0</v>
      </c>
      <c r="S238" s="253">
        <v>0</v>
      </c>
      <c r="T238" s="253">
        <v>0</v>
      </c>
      <c r="U238" s="253">
        <v>0</v>
      </c>
      <c r="V238" s="253">
        <v>0</v>
      </c>
      <c r="W238" s="253">
        <v>20633.193500129488</v>
      </c>
      <c r="X238" s="253">
        <v>16259.713452505814</v>
      </c>
      <c r="Y238" s="253">
        <v>14065.242658770825</v>
      </c>
      <c r="Z238" s="253">
        <v>19206.607846886283</v>
      </c>
      <c r="AA238" s="253">
        <v>13145.086596982079</v>
      </c>
      <c r="AB238" s="253"/>
      <c r="AC238" s="253"/>
      <c r="AD238" s="253"/>
      <c r="AE238" s="253"/>
      <c r="AF238" s="253"/>
      <c r="AG238" s="253"/>
      <c r="AH238" s="253"/>
      <c r="AI238" s="253"/>
      <c r="AJ238" s="253"/>
      <c r="AS238" s="90" t="s">
        <v>806</v>
      </c>
      <c r="AT238" s="90" t="s">
        <v>155</v>
      </c>
      <c r="AU238" s="90" t="s">
        <v>431</v>
      </c>
      <c r="AV238" s="90">
        <v>2022</v>
      </c>
      <c r="AW238" s="90">
        <v>0.93457943925233644</v>
      </c>
      <c r="AX238" s="90">
        <v>0</v>
      </c>
      <c r="AY238" s="90">
        <v>0</v>
      </c>
      <c r="AZ238" s="90">
        <v>0</v>
      </c>
      <c r="BA238" s="90">
        <v>0</v>
      </c>
      <c r="BB238" s="90">
        <v>0</v>
      </c>
      <c r="BC238" s="90">
        <v>0</v>
      </c>
      <c r="BD238" s="90">
        <v>0</v>
      </c>
      <c r="BE238" s="90">
        <v>0</v>
      </c>
      <c r="BF238" s="90">
        <v>0.1597154540801039</v>
      </c>
      <c r="BG238" s="90">
        <v>13.481501242406143</v>
      </c>
      <c r="BH238" s="90">
        <v>0</v>
      </c>
      <c r="BI238" s="90">
        <v>13.481501242406143</v>
      </c>
      <c r="BJ238" s="90">
        <v>0</v>
      </c>
      <c r="BK238" s="90">
        <v>0</v>
      </c>
      <c r="BL238" s="90">
        <v>0</v>
      </c>
      <c r="BM238" s="90">
        <v>0</v>
      </c>
      <c r="BN238" s="90">
        <v>0</v>
      </c>
      <c r="BO238" s="90">
        <v>0</v>
      </c>
      <c r="BP238" s="90">
        <v>12.59953387140761</v>
      </c>
      <c r="BQ238" s="90">
        <v>0</v>
      </c>
      <c r="BR238" s="90">
        <v>0.1597154540801039</v>
      </c>
      <c r="BS238" s="90">
        <v>0.14926677951411579</v>
      </c>
      <c r="BT238" s="90">
        <v>13.481501242406143</v>
      </c>
      <c r="BU238" s="90">
        <v>12.59953387140761</v>
      </c>
      <c r="BV238" s="90">
        <v>0</v>
      </c>
      <c r="BW238" s="90">
        <v>0</v>
      </c>
      <c r="BX238" s="90">
        <v>13.481501242406143</v>
      </c>
      <c r="BY238" s="90">
        <v>12.59953387140761</v>
      </c>
      <c r="GV238" s="254"/>
      <c r="GW238" s="254"/>
    </row>
    <row r="239" spans="2:205" x14ac:dyDescent="0.25">
      <c r="B239" s="90" t="s">
        <v>1087</v>
      </c>
      <c r="C239" s="252" t="s">
        <v>739</v>
      </c>
      <c r="D239" s="252">
        <v>1.7249546691398541</v>
      </c>
      <c r="E239" s="252">
        <v>1.7249546691398541</v>
      </c>
      <c r="F239" s="252">
        <v>1.6796026640953896</v>
      </c>
      <c r="G239" s="252">
        <v>2.4642133811222129</v>
      </c>
      <c r="H239" s="252">
        <v>1.0630056496286476E-2</v>
      </c>
      <c r="I239" s="253">
        <v>1.6796026640953896</v>
      </c>
      <c r="J239" s="253">
        <v>0</v>
      </c>
      <c r="K239" s="253">
        <v>1.6796026640953896</v>
      </c>
      <c r="L239" s="545">
        <v>96.878989310284439</v>
      </c>
      <c r="M239" s="253">
        <v>122.93715620357489</v>
      </c>
      <c r="N239" s="253">
        <v>123.30088848902342</v>
      </c>
      <c r="O239" s="253">
        <v>141.74844406055681</v>
      </c>
      <c r="P239" s="253">
        <v>123.30088848902342</v>
      </c>
      <c r="Q239" s="253">
        <v>0</v>
      </c>
      <c r="R239" s="253">
        <v>0</v>
      </c>
      <c r="S239" s="253">
        <v>0</v>
      </c>
      <c r="T239" s="253">
        <v>0</v>
      </c>
      <c r="U239" s="253">
        <v>0</v>
      </c>
      <c r="V239" s="253">
        <v>0</v>
      </c>
      <c r="W239" s="253">
        <v>17805.250461636857</v>
      </c>
      <c r="X239" s="253">
        <v>14031.190588819672</v>
      </c>
      <c r="Y239" s="253">
        <v>14575.522306492188</v>
      </c>
      <c r="Z239" s="253">
        <v>19903.413534765397</v>
      </c>
      <c r="AA239" s="253">
        <v>13621.983464011391</v>
      </c>
      <c r="AB239" s="253"/>
      <c r="AC239" s="253"/>
      <c r="AD239" s="253"/>
      <c r="AE239" s="253"/>
      <c r="AF239" s="253"/>
      <c r="AG239" s="253"/>
      <c r="AH239" s="253"/>
      <c r="AI239" s="253"/>
      <c r="AJ239" s="253"/>
      <c r="AS239" s="90" t="s">
        <v>806</v>
      </c>
      <c r="AT239" s="90" t="s">
        <v>155</v>
      </c>
      <c r="AU239" s="90" t="s">
        <v>431</v>
      </c>
      <c r="AV239" s="90">
        <v>2023</v>
      </c>
      <c r="AW239" s="90">
        <v>0.87343872827321156</v>
      </c>
      <c r="AX239" s="90">
        <v>0</v>
      </c>
      <c r="AY239" s="90">
        <v>0</v>
      </c>
      <c r="AZ239" s="90">
        <v>0</v>
      </c>
      <c r="BA239" s="90">
        <v>0</v>
      </c>
      <c r="BB239" s="90">
        <v>0</v>
      </c>
      <c r="BC239" s="90">
        <v>0</v>
      </c>
      <c r="BD239" s="90">
        <v>0</v>
      </c>
      <c r="BE239" s="90">
        <v>0</v>
      </c>
      <c r="BF239" s="90">
        <v>0</v>
      </c>
      <c r="BG239" s="90">
        <v>0</v>
      </c>
      <c r="BH239" s="90">
        <v>0</v>
      </c>
      <c r="BI239" s="90">
        <v>0</v>
      </c>
      <c r="BJ239" s="90">
        <v>0.1597154540801039</v>
      </c>
      <c r="BK239" s="90">
        <v>13.975445218534819</v>
      </c>
      <c r="BL239" s="90">
        <v>0</v>
      </c>
      <c r="BM239" s="90">
        <v>13.975445218534819</v>
      </c>
      <c r="BN239" s="90">
        <v>0</v>
      </c>
      <c r="BO239" s="90">
        <v>0</v>
      </c>
      <c r="BP239" s="90">
        <v>0</v>
      </c>
      <c r="BQ239" s="90">
        <v>12.206695098728988</v>
      </c>
      <c r="BR239" s="90">
        <v>0</v>
      </c>
      <c r="BS239" s="90">
        <v>0</v>
      </c>
      <c r="BT239" s="90">
        <v>0</v>
      </c>
      <c r="BU239" s="90">
        <v>0</v>
      </c>
      <c r="BV239" s="90">
        <v>0</v>
      </c>
      <c r="BW239" s="90">
        <v>0</v>
      </c>
      <c r="BX239" s="90">
        <v>0</v>
      </c>
      <c r="BY239" s="90">
        <v>0</v>
      </c>
      <c r="GV239" s="254"/>
      <c r="GW239" s="254"/>
    </row>
    <row r="240" spans="2:205" x14ac:dyDescent="0.25">
      <c r="B240" s="90" t="s">
        <v>1087</v>
      </c>
      <c r="C240" s="252" t="s">
        <v>740</v>
      </c>
      <c r="D240" s="252">
        <v>0.69467358354778619</v>
      </c>
      <c r="E240" s="252">
        <v>0.69467358354778619</v>
      </c>
      <c r="F240" s="252">
        <v>0.7056883004898904</v>
      </c>
      <c r="G240" s="252">
        <v>1.0353420779499789</v>
      </c>
      <c r="H240" s="252">
        <v>6.3946533101987973E-3</v>
      </c>
      <c r="I240" s="253">
        <v>0.7056883004898904</v>
      </c>
      <c r="J240" s="253">
        <v>0</v>
      </c>
      <c r="K240" s="253">
        <v>0.7056883004898904</v>
      </c>
      <c r="L240" s="545">
        <v>79.032105230140715</v>
      </c>
      <c r="M240" s="253">
        <v>100.28988055043379</v>
      </c>
      <c r="N240" s="253">
        <v>86.117445210058023</v>
      </c>
      <c r="O240" s="253">
        <v>99.001647649155188</v>
      </c>
      <c r="P240" s="253">
        <v>86.117445210058023</v>
      </c>
      <c r="Q240" s="253">
        <v>0</v>
      </c>
      <c r="R240" s="253">
        <v>0</v>
      </c>
      <c r="S240" s="253">
        <v>0</v>
      </c>
      <c r="T240" s="253">
        <v>0</v>
      </c>
      <c r="U240" s="253">
        <v>0</v>
      </c>
      <c r="V240" s="253">
        <v>0</v>
      </c>
      <c r="W240" s="253">
        <v>8789.7643815118354</v>
      </c>
      <c r="X240" s="253">
        <v>6926.6568046060102</v>
      </c>
      <c r="Y240" s="253">
        <v>8768.1012793908685</v>
      </c>
      <c r="Z240" s="253">
        <v>11973.165833013749</v>
      </c>
      <c r="AA240" s="253">
        <v>8194.4871770008122</v>
      </c>
      <c r="AB240" s="253"/>
      <c r="AC240" s="253"/>
      <c r="AD240" s="253"/>
      <c r="AE240" s="253"/>
      <c r="AF240" s="253"/>
      <c r="AG240" s="253"/>
      <c r="AH240" s="253"/>
      <c r="AI240" s="253"/>
      <c r="AJ240" s="253"/>
      <c r="AS240" s="90" t="s">
        <v>806</v>
      </c>
      <c r="AT240" s="90" t="s">
        <v>155</v>
      </c>
      <c r="AU240" s="90" t="s">
        <v>422</v>
      </c>
      <c r="AV240" s="90">
        <v>2020</v>
      </c>
      <c r="AW240" s="90">
        <v>1</v>
      </c>
      <c r="AX240" s="90">
        <v>0.49890072126538826</v>
      </c>
      <c r="AY240" s="90">
        <v>42.111959248497982</v>
      </c>
      <c r="AZ240" s="90">
        <v>0</v>
      </c>
      <c r="BA240" s="90">
        <v>42.111959248497982</v>
      </c>
      <c r="BB240" s="90">
        <v>0</v>
      </c>
      <c r="BC240" s="90">
        <v>0</v>
      </c>
      <c r="BD240" s="90">
        <v>0</v>
      </c>
      <c r="BE240" s="90">
        <v>0</v>
      </c>
      <c r="BF240" s="90">
        <v>0</v>
      </c>
      <c r="BG240" s="90">
        <v>0</v>
      </c>
      <c r="BH240" s="90">
        <v>0</v>
      </c>
      <c r="BI240" s="90">
        <v>0</v>
      </c>
      <c r="BJ240" s="90">
        <v>0</v>
      </c>
      <c r="BK240" s="90">
        <v>0</v>
      </c>
      <c r="BL240" s="90">
        <v>0</v>
      </c>
      <c r="BM240" s="90">
        <v>0</v>
      </c>
      <c r="BN240" s="90">
        <v>42.111959248497982</v>
      </c>
      <c r="BO240" s="90">
        <v>0</v>
      </c>
      <c r="BP240" s="90">
        <v>0</v>
      </c>
      <c r="BQ240" s="90">
        <v>0</v>
      </c>
      <c r="BR240" s="90">
        <v>0</v>
      </c>
      <c r="BS240" s="90">
        <v>0</v>
      </c>
      <c r="BT240" s="90">
        <v>0</v>
      </c>
      <c r="BU240" s="90">
        <v>0</v>
      </c>
      <c r="BV240" s="90">
        <v>0</v>
      </c>
      <c r="BW240" s="90">
        <v>0</v>
      </c>
      <c r="BX240" s="90">
        <v>0</v>
      </c>
      <c r="BY240" s="90">
        <v>0</v>
      </c>
      <c r="GV240" s="254"/>
      <c r="GW240" s="254"/>
    </row>
    <row r="241" spans="2:205" x14ac:dyDescent="0.25">
      <c r="B241" s="90" t="s">
        <v>1087</v>
      </c>
      <c r="C241" s="252" t="s">
        <v>741</v>
      </c>
      <c r="D241" s="252">
        <v>1.6103922789711669</v>
      </c>
      <c r="E241" s="252">
        <v>1.6103922789711669</v>
      </c>
      <c r="F241" s="252">
        <v>1.4861517458419495</v>
      </c>
      <c r="G241" s="252">
        <v>2.1803925369088919</v>
      </c>
      <c r="H241" s="252">
        <v>2.8919179857877501E-2</v>
      </c>
      <c r="I241" s="253">
        <v>1.4861517458419495</v>
      </c>
      <c r="J241" s="253">
        <v>0</v>
      </c>
      <c r="K241" s="253">
        <v>1.4861517458419495</v>
      </c>
      <c r="L241" s="545">
        <v>31.765391345720925</v>
      </c>
      <c r="M241" s="253">
        <v>40.309533630962626</v>
      </c>
      <c r="N241" s="253">
        <v>40.102588662054359</v>
      </c>
      <c r="O241" s="253">
        <v>46.102478731465006</v>
      </c>
      <c r="P241" s="253">
        <v>40.102588662054359</v>
      </c>
      <c r="Q241" s="253">
        <v>0</v>
      </c>
      <c r="R241" s="253">
        <v>0</v>
      </c>
      <c r="S241" s="253">
        <v>0</v>
      </c>
      <c r="T241" s="253">
        <v>0</v>
      </c>
      <c r="U241" s="253">
        <v>0</v>
      </c>
      <c r="V241" s="253">
        <v>0</v>
      </c>
      <c r="W241" s="253">
        <v>50696.440709461014</v>
      </c>
      <c r="X241" s="253">
        <v>39950.655190269674</v>
      </c>
      <c r="Y241" s="253">
        <v>39652.860852734411</v>
      </c>
      <c r="Z241" s="253">
        <v>54147.444653626422</v>
      </c>
      <c r="AA241" s="253">
        <v>37058.748460499446</v>
      </c>
      <c r="AB241" s="253"/>
      <c r="AC241" s="253"/>
      <c r="AD241" s="253"/>
      <c r="AE241" s="253"/>
      <c r="AF241" s="253"/>
      <c r="AG241" s="253"/>
      <c r="AH241" s="253"/>
      <c r="AI241" s="253"/>
      <c r="AJ241" s="253"/>
      <c r="AS241" s="90" t="s">
        <v>806</v>
      </c>
      <c r="AT241" s="90" t="s">
        <v>155</v>
      </c>
      <c r="AU241" s="90" t="s">
        <v>422</v>
      </c>
      <c r="AV241" s="90">
        <v>2021</v>
      </c>
      <c r="AW241" s="90">
        <v>1</v>
      </c>
      <c r="AX241" s="90">
        <v>0</v>
      </c>
      <c r="AY241" s="90">
        <v>0</v>
      </c>
      <c r="AZ241" s="90">
        <v>0</v>
      </c>
      <c r="BA241" s="90">
        <v>0</v>
      </c>
      <c r="BB241" s="90">
        <v>0.49890072126538826</v>
      </c>
      <c r="BC241" s="90">
        <v>42.111959248497982</v>
      </c>
      <c r="BD241" s="90">
        <v>0</v>
      </c>
      <c r="BE241" s="90">
        <v>42.111959248497982</v>
      </c>
      <c r="BF241" s="90">
        <v>0</v>
      </c>
      <c r="BG241" s="90">
        <v>0</v>
      </c>
      <c r="BH241" s="90">
        <v>0</v>
      </c>
      <c r="BI241" s="90">
        <v>0</v>
      </c>
      <c r="BJ241" s="90">
        <v>0</v>
      </c>
      <c r="BK241" s="90">
        <v>0</v>
      </c>
      <c r="BL241" s="90">
        <v>0</v>
      </c>
      <c r="BM241" s="90">
        <v>0</v>
      </c>
      <c r="BN241" s="90">
        <v>0</v>
      </c>
      <c r="BO241" s="90">
        <v>42.111959248497982</v>
      </c>
      <c r="BP241" s="90">
        <v>0</v>
      </c>
      <c r="BQ241" s="90">
        <v>0</v>
      </c>
      <c r="BR241" s="90">
        <v>0</v>
      </c>
      <c r="BS241" s="90">
        <v>0</v>
      </c>
      <c r="BT241" s="90">
        <v>0</v>
      </c>
      <c r="BU241" s="90">
        <v>0</v>
      </c>
      <c r="BV241" s="90">
        <v>0</v>
      </c>
      <c r="BW241" s="90">
        <v>0</v>
      </c>
      <c r="BX241" s="90">
        <v>0</v>
      </c>
      <c r="BY241" s="90">
        <v>0</v>
      </c>
      <c r="GV241" s="254"/>
      <c r="GW241" s="254"/>
    </row>
    <row r="242" spans="2:205" x14ac:dyDescent="0.25">
      <c r="B242" s="90" t="s">
        <v>1087</v>
      </c>
      <c r="C242" s="252" t="s">
        <v>742</v>
      </c>
      <c r="D242" s="252">
        <v>1.2544121140560429</v>
      </c>
      <c r="E242" s="252">
        <v>1.2544121140560429</v>
      </c>
      <c r="F242" s="252">
        <v>1.2097951494345638</v>
      </c>
      <c r="G242" s="252">
        <v>1.7749378658475694</v>
      </c>
      <c r="H242" s="252">
        <v>2.7224468617165209E-2</v>
      </c>
      <c r="I242" s="253">
        <v>1.2097951494345638</v>
      </c>
      <c r="J242" s="253">
        <v>0</v>
      </c>
      <c r="K242" s="253">
        <v>1.2097951494345638</v>
      </c>
      <c r="L242" s="545">
        <v>27.287587253371338</v>
      </c>
      <c r="M242" s="253">
        <v>34.627305677623006</v>
      </c>
      <c r="N242" s="253">
        <v>34.67748968053948</v>
      </c>
      <c r="O242" s="253">
        <v>39.865691759629037</v>
      </c>
      <c r="P242" s="253">
        <v>34.67748968053948</v>
      </c>
      <c r="Q242" s="253">
        <v>0</v>
      </c>
      <c r="R242" s="253">
        <v>0</v>
      </c>
      <c r="S242" s="253">
        <v>0</v>
      </c>
      <c r="T242" s="253">
        <v>0</v>
      </c>
      <c r="U242" s="253">
        <v>0</v>
      </c>
      <c r="V242" s="253">
        <v>0</v>
      </c>
      <c r="W242" s="253">
        <v>45970.063326176343</v>
      </c>
      <c r="X242" s="253">
        <v>36226.096414618652</v>
      </c>
      <c r="Y242" s="253">
        <v>37329.138349406756</v>
      </c>
      <c r="Z242" s="253">
        <v>50974.315831809166</v>
      </c>
      <c r="AA242" s="253">
        <v>34887.045186361451</v>
      </c>
      <c r="AB242" s="253"/>
      <c r="AC242" s="253"/>
      <c r="AD242" s="253"/>
      <c r="AE242" s="253"/>
      <c r="AF242" s="253"/>
      <c r="AG242" s="253"/>
      <c r="AH242" s="253"/>
      <c r="AI242" s="253"/>
      <c r="AJ242" s="253"/>
      <c r="AS242" s="90" t="s">
        <v>806</v>
      </c>
      <c r="AT242" s="90" t="s">
        <v>155</v>
      </c>
      <c r="AU242" s="90" t="s">
        <v>422</v>
      </c>
      <c r="AV242" s="90">
        <v>2022</v>
      </c>
      <c r="AW242" s="90">
        <v>0.93457943925233644</v>
      </c>
      <c r="AX242" s="90">
        <v>0</v>
      </c>
      <c r="AY242" s="90">
        <v>0</v>
      </c>
      <c r="AZ242" s="90">
        <v>0</v>
      </c>
      <c r="BA242" s="90">
        <v>0</v>
      </c>
      <c r="BB242" s="90">
        <v>0</v>
      </c>
      <c r="BC242" s="90">
        <v>0</v>
      </c>
      <c r="BD242" s="90">
        <v>0</v>
      </c>
      <c r="BE242" s="90">
        <v>0</v>
      </c>
      <c r="BF242" s="90">
        <v>0.49890072126538826</v>
      </c>
      <c r="BG242" s="90">
        <v>42.111959248497982</v>
      </c>
      <c r="BH242" s="90">
        <v>0</v>
      </c>
      <c r="BI242" s="90">
        <v>42.111959248497982</v>
      </c>
      <c r="BJ242" s="90">
        <v>0</v>
      </c>
      <c r="BK242" s="90">
        <v>0</v>
      </c>
      <c r="BL242" s="90">
        <v>0</v>
      </c>
      <c r="BM242" s="90">
        <v>0</v>
      </c>
      <c r="BN242" s="90">
        <v>0</v>
      </c>
      <c r="BO242" s="90">
        <v>0</v>
      </c>
      <c r="BP242" s="90">
        <v>39.356971260278485</v>
      </c>
      <c r="BQ242" s="90">
        <v>0</v>
      </c>
      <c r="BR242" s="90">
        <v>0.49890072126538826</v>
      </c>
      <c r="BS242" s="90">
        <v>0.46626235632279278</v>
      </c>
      <c r="BT242" s="90">
        <v>42.111959248497982</v>
      </c>
      <c r="BU242" s="90">
        <v>39.356971260278485</v>
      </c>
      <c r="BV242" s="90">
        <v>0</v>
      </c>
      <c r="BW242" s="90">
        <v>0</v>
      </c>
      <c r="BX242" s="90">
        <v>42.111959248497982</v>
      </c>
      <c r="BY242" s="90">
        <v>39.356971260278485</v>
      </c>
      <c r="GV242" s="254"/>
      <c r="GW242" s="254"/>
    </row>
    <row r="243" spans="2:205" x14ac:dyDescent="0.25">
      <c r="B243" s="90" t="s">
        <v>1087</v>
      </c>
      <c r="C243" s="252" t="s">
        <v>743</v>
      </c>
      <c r="D243" s="252">
        <v>0.76397990097275004</v>
      </c>
      <c r="E243" s="252">
        <v>0.76397990097275004</v>
      </c>
      <c r="F243" s="252">
        <v>0.69975879351787484</v>
      </c>
      <c r="G243" s="252">
        <v>1.0266430786338097</v>
      </c>
      <c r="H243" s="252">
        <v>1.8313034558104478E-2</v>
      </c>
      <c r="I243" s="253">
        <v>0.69975879351787484</v>
      </c>
      <c r="J243" s="253">
        <v>0</v>
      </c>
      <c r="K243" s="253">
        <v>0.69975879351787484</v>
      </c>
      <c r="L243" s="545">
        <v>22.899002863201893</v>
      </c>
      <c r="M243" s="253">
        <v>29.058295425473759</v>
      </c>
      <c r="N243" s="253">
        <v>29.818327044574662</v>
      </c>
      <c r="O243" s="253">
        <v>34.279519855922786</v>
      </c>
      <c r="P243" s="253">
        <v>29.818327044574662</v>
      </c>
      <c r="Q243" s="253">
        <v>0</v>
      </c>
      <c r="R243" s="253">
        <v>0</v>
      </c>
      <c r="S243" s="253">
        <v>0</v>
      </c>
      <c r="T243" s="253">
        <v>0</v>
      </c>
      <c r="U243" s="253">
        <v>0</v>
      </c>
      <c r="V243" s="253">
        <v>0</v>
      </c>
      <c r="W243" s="253">
        <v>33363.020457124185</v>
      </c>
      <c r="X243" s="253">
        <v>26291.2841165147</v>
      </c>
      <c r="Y243" s="253">
        <v>25110.124654037456</v>
      </c>
      <c r="Z243" s="253">
        <v>34288.801758836875</v>
      </c>
      <c r="AA243" s="253">
        <v>23467.406218726595</v>
      </c>
      <c r="AB243" s="253"/>
      <c r="AC243" s="253"/>
      <c r="AD243" s="253"/>
      <c r="AE243" s="253"/>
      <c r="AF243" s="253"/>
      <c r="AG243" s="253"/>
      <c r="AH243" s="253"/>
      <c r="AI243" s="253"/>
      <c r="AJ243" s="253"/>
      <c r="AS243" s="90" t="s">
        <v>806</v>
      </c>
      <c r="AT243" s="90" t="s">
        <v>155</v>
      </c>
      <c r="AU243" s="90" t="s">
        <v>422</v>
      </c>
      <c r="AV243" s="90">
        <v>2023</v>
      </c>
      <c r="AW243" s="90">
        <v>0.87343872827321156</v>
      </c>
      <c r="AX243" s="90">
        <v>0</v>
      </c>
      <c r="AY243" s="90">
        <v>0</v>
      </c>
      <c r="AZ243" s="90">
        <v>0</v>
      </c>
      <c r="BA243" s="90">
        <v>0</v>
      </c>
      <c r="BB243" s="90">
        <v>0</v>
      </c>
      <c r="BC243" s="90">
        <v>0</v>
      </c>
      <c r="BD243" s="90">
        <v>0</v>
      </c>
      <c r="BE243" s="90">
        <v>0</v>
      </c>
      <c r="BF243" s="90">
        <v>0</v>
      </c>
      <c r="BG243" s="90">
        <v>0</v>
      </c>
      <c r="BH243" s="90">
        <v>0</v>
      </c>
      <c r="BI243" s="90">
        <v>0</v>
      </c>
      <c r="BJ243" s="90">
        <v>0.49890072126538826</v>
      </c>
      <c r="BK243" s="90">
        <v>43.654884492486545</v>
      </c>
      <c r="BL243" s="90">
        <v>0</v>
      </c>
      <c r="BM243" s="90">
        <v>43.654884492486545</v>
      </c>
      <c r="BN243" s="90">
        <v>0</v>
      </c>
      <c r="BO243" s="90">
        <v>0</v>
      </c>
      <c r="BP243" s="90">
        <v>0</v>
      </c>
      <c r="BQ243" s="90">
        <v>38.129866794031393</v>
      </c>
      <c r="BR243" s="90">
        <v>0</v>
      </c>
      <c r="BS243" s="90">
        <v>0</v>
      </c>
      <c r="BT243" s="90">
        <v>0</v>
      </c>
      <c r="BU243" s="90">
        <v>0</v>
      </c>
      <c r="BV243" s="90">
        <v>0</v>
      </c>
      <c r="BW243" s="90">
        <v>0</v>
      </c>
      <c r="BX243" s="90">
        <v>0</v>
      </c>
      <c r="BY243" s="90">
        <v>0</v>
      </c>
      <c r="GV243" s="254"/>
      <c r="GW243" s="254"/>
    </row>
    <row r="244" spans="2:205" x14ac:dyDescent="0.25">
      <c r="B244" s="90" t="s">
        <v>1087</v>
      </c>
      <c r="C244" s="252" t="s">
        <v>744</v>
      </c>
      <c r="D244" s="252">
        <v>0.63701821844643847</v>
      </c>
      <c r="E244" s="252">
        <v>0.63701821844643847</v>
      </c>
      <c r="F244" s="252">
        <v>0.56705337278227597</v>
      </c>
      <c r="G244" s="252">
        <v>0.8319460799143501</v>
      </c>
      <c r="H244" s="252">
        <v>9.656202492450229E-3</v>
      </c>
      <c r="I244" s="253">
        <v>0.56705337278227597</v>
      </c>
      <c r="J244" s="253">
        <v>0</v>
      </c>
      <c r="K244" s="253">
        <v>0.56705337278227597</v>
      </c>
      <c r="L244" s="545">
        <v>35.883241080327004</v>
      </c>
      <c r="M244" s="253">
        <v>45.534987980251302</v>
      </c>
      <c r="N244" s="253">
        <v>45.826089341404447</v>
      </c>
      <c r="O244" s="253">
        <v>52.682257517751474</v>
      </c>
      <c r="P244" s="253">
        <v>45.826089341404447</v>
      </c>
      <c r="Q244" s="253">
        <v>0</v>
      </c>
      <c r="R244" s="253">
        <v>0</v>
      </c>
      <c r="S244" s="253">
        <v>0</v>
      </c>
      <c r="T244" s="253">
        <v>0</v>
      </c>
      <c r="U244" s="253">
        <v>0</v>
      </c>
      <c r="V244" s="253">
        <v>0</v>
      </c>
      <c r="W244" s="253">
        <v>17752.527343347585</v>
      </c>
      <c r="X244" s="253">
        <v>13989.642837343357</v>
      </c>
      <c r="Y244" s="253">
        <v>13240.211364246428</v>
      </c>
      <c r="Z244" s="253">
        <v>18079.997171210685</v>
      </c>
      <c r="AA244" s="253">
        <v>12374.02931237984</v>
      </c>
      <c r="AB244" s="253"/>
      <c r="AC244" s="253"/>
      <c r="AD244" s="253"/>
      <c r="AE244" s="253"/>
      <c r="AF244" s="253"/>
      <c r="AG244" s="253"/>
      <c r="AH244" s="253"/>
      <c r="AI244" s="253"/>
      <c r="AJ244" s="253"/>
      <c r="AS244" s="90" t="s">
        <v>806</v>
      </c>
      <c r="AT244" s="90" t="s">
        <v>155</v>
      </c>
      <c r="AU244" s="90" t="s">
        <v>429</v>
      </c>
      <c r="AV244" s="90">
        <v>2020</v>
      </c>
      <c r="AW244" s="90">
        <v>1</v>
      </c>
      <c r="AX244" s="90">
        <v>3.0563747887997943</v>
      </c>
      <c r="AY244" s="90">
        <v>309.77813077860094</v>
      </c>
      <c r="AZ244" s="90">
        <v>0</v>
      </c>
      <c r="BA244" s="90">
        <v>309.77813077860094</v>
      </c>
      <c r="BB244" s="90">
        <v>0</v>
      </c>
      <c r="BC244" s="90">
        <v>0</v>
      </c>
      <c r="BD244" s="90">
        <v>0</v>
      </c>
      <c r="BE244" s="90">
        <v>0</v>
      </c>
      <c r="BF244" s="90">
        <v>0</v>
      </c>
      <c r="BG244" s="90">
        <v>0</v>
      </c>
      <c r="BH244" s="90">
        <v>0</v>
      </c>
      <c r="BI244" s="90">
        <v>0</v>
      </c>
      <c r="BJ244" s="90">
        <v>0</v>
      </c>
      <c r="BK244" s="90">
        <v>0</v>
      </c>
      <c r="BL244" s="90">
        <v>0</v>
      </c>
      <c r="BM244" s="90">
        <v>0</v>
      </c>
      <c r="BN244" s="90">
        <v>309.77813077860094</v>
      </c>
      <c r="BO244" s="90">
        <v>0</v>
      </c>
      <c r="BP244" s="90">
        <v>0</v>
      </c>
      <c r="BQ244" s="90">
        <v>0</v>
      </c>
      <c r="BR244" s="90">
        <v>0</v>
      </c>
      <c r="BS244" s="90">
        <v>0</v>
      </c>
      <c r="BT244" s="90">
        <v>0</v>
      </c>
      <c r="BU244" s="90">
        <v>0</v>
      </c>
      <c r="BV244" s="90">
        <v>0</v>
      </c>
      <c r="BW244" s="90">
        <v>0</v>
      </c>
      <c r="BX244" s="90">
        <v>0</v>
      </c>
      <c r="BY244" s="90">
        <v>0</v>
      </c>
      <c r="GV244" s="254"/>
      <c r="GW244" s="254"/>
    </row>
    <row r="245" spans="2:205" x14ac:dyDescent="0.25">
      <c r="B245" s="90" t="s">
        <v>1087</v>
      </c>
      <c r="C245" s="252" t="s">
        <v>745</v>
      </c>
      <c r="D245" s="252">
        <v>0.2039280957795386</v>
      </c>
      <c r="E245" s="252">
        <v>0.2039280957795386</v>
      </c>
      <c r="F245" s="252">
        <v>0.20721625761013909</v>
      </c>
      <c r="G245" s="252">
        <v>0.30401493641730121</v>
      </c>
      <c r="H245" s="252">
        <v>5.5841830111924224E-3</v>
      </c>
      <c r="I245" s="253">
        <v>0.20721625761013909</v>
      </c>
      <c r="J245" s="253">
        <v>0</v>
      </c>
      <c r="K245" s="253">
        <v>0.20721625761013909</v>
      </c>
      <c r="L245" s="545">
        <v>23.204884087795723</v>
      </c>
      <c r="M245" s="253">
        <v>29.446451496829891</v>
      </c>
      <c r="N245" s="253">
        <v>28.957389439150511</v>
      </c>
      <c r="O245" s="253">
        <v>33.289773465106364</v>
      </c>
      <c r="P245" s="253">
        <v>28.957389439150511</v>
      </c>
      <c r="Q245" s="253">
        <v>0</v>
      </c>
      <c r="R245" s="253">
        <v>0</v>
      </c>
      <c r="S245" s="253">
        <v>0</v>
      </c>
      <c r="T245" s="253">
        <v>0</v>
      </c>
      <c r="U245" s="253">
        <v>0</v>
      </c>
      <c r="V245" s="253">
        <v>0</v>
      </c>
      <c r="W245" s="253">
        <v>8788.1540372266572</v>
      </c>
      <c r="X245" s="253">
        <v>6925.3877942302433</v>
      </c>
      <c r="Y245" s="253">
        <v>7656.8157536701356</v>
      </c>
      <c r="Z245" s="253">
        <v>10455.664442084724</v>
      </c>
      <c r="AA245" s="253">
        <v>7155.9025735234909</v>
      </c>
      <c r="AB245" s="253"/>
      <c r="AC245" s="253"/>
      <c r="AD245" s="253"/>
      <c r="AE245" s="253"/>
      <c r="AF245" s="253"/>
      <c r="AG245" s="253"/>
      <c r="AH245" s="253"/>
      <c r="AI245" s="253"/>
      <c r="AJ245" s="253"/>
      <c r="AS245" s="90" t="s">
        <v>806</v>
      </c>
      <c r="AT245" s="90" t="s">
        <v>155</v>
      </c>
      <c r="AU245" s="90" t="s">
        <v>429</v>
      </c>
      <c r="AV245" s="90">
        <v>2021</v>
      </c>
      <c r="AW245" s="90">
        <v>1</v>
      </c>
      <c r="AX245" s="90">
        <v>0</v>
      </c>
      <c r="AY245" s="90">
        <v>0</v>
      </c>
      <c r="AZ245" s="90">
        <v>0</v>
      </c>
      <c r="BA245" s="90">
        <v>0</v>
      </c>
      <c r="BB245" s="90">
        <v>3.0563747887997943</v>
      </c>
      <c r="BC245" s="90">
        <v>309.77813077860094</v>
      </c>
      <c r="BD245" s="90">
        <v>0</v>
      </c>
      <c r="BE245" s="90">
        <v>309.77813077860094</v>
      </c>
      <c r="BF245" s="90">
        <v>0</v>
      </c>
      <c r="BG245" s="90">
        <v>0</v>
      </c>
      <c r="BH245" s="90">
        <v>0</v>
      </c>
      <c r="BI245" s="90">
        <v>0</v>
      </c>
      <c r="BJ245" s="90">
        <v>0</v>
      </c>
      <c r="BK245" s="90">
        <v>0</v>
      </c>
      <c r="BL245" s="90">
        <v>0</v>
      </c>
      <c r="BM245" s="90">
        <v>0</v>
      </c>
      <c r="BN245" s="90">
        <v>0</v>
      </c>
      <c r="BO245" s="90">
        <v>309.77813077860094</v>
      </c>
      <c r="BP245" s="90">
        <v>0</v>
      </c>
      <c r="BQ245" s="90">
        <v>0</v>
      </c>
      <c r="BR245" s="90">
        <v>0</v>
      </c>
      <c r="BS245" s="90">
        <v>0</v>
      </c>
      <c r="BT245" s="90">
        <v>0</v>
      </c>
      <c r="BU245" s="90">
        <v>0</v>
      </c>
      <c r="BV245" s="90">
        <v>0</v>
      </c>
      <c r="BW245" s="90">
        <v>0</v>
      </c>
      <c r="BX245" s="90">
        <v>0</v>
      </c>
      <c r="BY245" s="90">
        <v>0</v>
      </c>
      <c r="GV245" s="254"/>
      <c r="GW245" s="254"/>
    </row>
    <row r="246" spans="2:205" x14ac:dyDescent="0.25">
      <c r="B246" s="90" t="s">
        <v>1087</v>
      </c>
      <c r="C246" s="252" t="s">
        <v>746</v>
      </c>
      <c r="D246" s="252">
        <v>0.41999228398408683</v>
      </c>
      <c r="E246" s="252">
        <v>0.41999228398408683</v>
      </c>
      <c r="F246" s="252">
        <v>0.39335815306724908</v>
      </c>
      <c r="G246" s="252">
        <v>0.57711802322323047</v>
      </c>
      <c r="H246" s="252">
        <v>6.8061008340686791E-2</v>
      </c>
      <c r="I246" s="253">
        <v>0.39335815306724908</v>
      </c>
      <c r="J246" s="253">
        <v>0</v>
      </c>
      <c r="K246" s="253">
        <v>0.39335815306724908</v>
      </c>
      <c r="L246" s="545">
        <v>3.5691994991757072</v>
      </c>
      <c r="M246" s="253">
        <v>4.5292301197170373</v>
      </c>
      <c r="N246" s="253">
        <v>4.5100878471327457</v>
      </c>
      <c r="O246" s="253">
        <v>5.1849171363114603</v>
      </c>
      <c r="P246" s="253">
        <v>4.5100878471327457</v>
      </c>
      <c r="Q246" s="253">
        <v>0</v>
      </c>
      <c r="R246" s="253">
        <v>0</v>
      </c>
      <c r="S246" s="253">
        <v>0</v>
      </c>
      <c r="T246" s="253">
        <v>0</v>
      </c>
      <c r="U246" s="253">
        <v>0</v>
      </c>
      <c r="V246" s="253">
        <v>0</v>
      </c>
      <c r="W246" s="253">
        <v>117671.28289721053</v>
      </c>
      <c r="X246" s="253">
        <v>92729.287954643762</v>
      </c>
      <c r="Y246" s="253">
        <v>93322.622096936801</v>
      </c>
      <c r="Z246" s="253">
        <v>127435.48400434564</v>
      </c>
      <c r="AA246" s="253">
        <v>87217.403828912895</v>
      </c>
      <c r="AB246" s="253"/>
      <c r="AC246" s="253"/>
      <c r="AD246" s="253"/>
      <c r="AE246" s="253"/>
      <c r="AF246" s="253"/>
      <c r="AG246" s="253"/>
      <c r="AH246" s="253"/>
      <c r="AI246" s="253"/>
      <c r="AJ246" s="253"/>
      <c r="AS246" s="90" t="s">
        <v>806</v>
      </c>
      <c r="AT246" s="90" t="s">
        <v>155</v>
      </c>
      <c r="AU246" s="90" t="s">
        <v>429</v>
      </c>
      <c r="AV246" s="90">
        <v>2022</v>
      </c>
      <c r="AW246" s="90">
        <v>0.93457943925233644</v>
      </c>
      <c r="AX246" s="90">
        <v>0</v>
      </c>
      <c r="AY246" s="90">
        <v>0</v>
      </c>
      <c r="AZ246" s="90">
        <v>0</v>
      </c>
      <c r="BA246" s="90">
        <v>0</v>
      </c>
      <c r="BB246" s="90">
        <v>0</v>
      </c>
      <c r="BC246" s="90">
        <v>0</v>
      </c>
      <c r="BD246" s="90">
        <v>0</v>
      </c>
      <c r="BE246" s="90">
        <v>0</v>
      </c>
      <c r="BF246" s="90">
        <v>3.0563747887997943</v>
      </c>
      <c r="BG246" s="90">
        <v>309.77813077860094</v>
      </c>
      <c r="BH246" s="90">
        <v>0</v>
      </c>
      <c r="BI246" s="90">
        <v>309.77813077860094</v>
      </c>
      <c r="BJ246" s="90">
        <v>0</v>
      </c>
      <c r="BK246" s="90">
        <v>0</v>
      </c>
      <c r="BL246" s="90">
        <v>0</v>
      </c>
      <c r="BM246" s="90">
        <v>0</v>
      </c>
      <c r="BN246" s="90">
        <v>0</v>
      </c>
      <c r="BO246" s="90">
        <v>0</v>
      </c>
      <c r="BP246" s="90">
        <v>289.51227175570182</v>
      </c>
      <c r="BQ246" s="90">
        <v>0</v>
      </c>
      <c r="BR246" s="90">
        <v>3.0563747887997943</v>
      </c>
      <c r="BS246" s="90">
        <v>2.85642503626149</v>
      </c>
      <c r="BT246" s="90">
        <v>309.77813077860094</v>
      </c>
      <c r="BU246" s="90">
        <v>289.51227175570182</v>
      </c>
      <c r="BV246" s="90">
        <v>0</v>
      </c>
      <c r="BW246" s="90">
        <v>0</v>
      </c>
      <c r="BX246" s="90">
        <v>309.77813077860094</v>
      </c>
      <c r="BY246" s="90">
        <v>289.51227175570182</v>
      </c>
      <c r="GV246" s="254"/>
      <c r="GW246" s="254"/>
    </row>
    <row r="247" spans="2:205" x14ac:dyDescent="0.25">
      <c r="B247" s="90" t="s">
        <v>1087</v>
      </c>
      <c r="C247" s="252" t="s">
        <v>747</v>
      </c>
      <c r="D247" s="252">
        <v>0.14732469143930021</v>
      </c>
      <c r="E247" s="252">
        <v>0.14732469143930021</v>
      </c>
      <c r="F247" s="252">
        <v>0.12741659184137699</v>
      </c>
      <c r="G247" s="252">
        <v>0.18693882079076637</v>
      </c>
      <c r="H247" s="252">
        <v>2.5088474738901072E-2</v>
      </c>
      <c r="I247" s="253">
        <v>0.12741659184137699</v>
      </c>
      <c r="J247" s="253">
        <v>0</v>
      </c>
      <c r="K247" s="253">
        <v>0.12741659184137699</v>
      </c>
      <c r="L247" s="545">
        <v>3.163551991970095</v>
      </c>
      <c r="M247" s="253">
        <v>4.0144729849454714</v>
      </c>
      <c r="N247" s="253">
        <v>3.9632087604195481</v>
      </c>
      <c r="O247" s="253">
        <v>4.5561792452729346</v>
      </c>
      <c r="P247" s="253">
        <v>3.9632087604195481</v>
      </c>
      <c r="Q247" s="253">
        <v>0</v>
      </c>
      <c r="R247" s="253">
        <v>0</v>
      </c>
      <c r="S247" s="253">
        <v>0</v>
      </c>
      <c r="T247" s="253">
        <v>0</v>
      </c>
      <c r="U247" s="253">
        <v>0</v>
      </c>
      <c r="V247" s="253">
        <v>0</v>
      </c>
      <c r="W247" s="253">
        <v>46569.391561525779</v>
      </c>
      <c r="X247" s="253">
        <v>36698.389051757767</v>
      </c>
      <c r="Y247" s="253">
        <v>34400.346161891503</v>
      </c>
      <c r="Z247" s="253">
        <v>46974.942029640748</v>
      </c>
      <c r="AA247" s="253">
        <v>32149.856226066826</v>
      </c>
      <c r="AB247" s="253"/>
      <c r="AC247" s="253"/>
      <c r="AD247" s="253"/>
      <c r="AE247" s="253"/>
      <c r="AF247" s="253"/>
      <c r="AG247" s="253"/>
      <c r="AH247" s="253"/>
      <c r="AI247" s="253"/>
      <c r="AJ247" s="253"/>
      <c r="AS247" s="90" t="s">
        <v>806</v>
      </c>
      <c r="AT247" s="90" t="s">
        <v>155</v>
      </c>
      <c r="AU247" s="90" t="s">
        <v>429</v>
      </c>
      <c r="AV247" s="90">
        <v>2023</v>
      </c>
      <c r="AW247" s="90">
        <v>0.87343872827321156</v>
      </c>
      <c r="AX247" s="90">
        <v>0</v>
      </c>
      <c r="AY247" s="90">
        <v>0</v>
      </c>
      <c r="AZ247" s="90">
        <v>0</v>
      </c>
      <c r="BA247" s="90">
        <v>0</v>
      </c>
      <c r="BB247" s="90">
        <v>0</v>
      </c>
      <c r="BC247" s="90">
        <v>0</v>
      </c>
      <c r="BD247" s="90">
        <v>0</v>
      </c>
      <c r="BE247" s="90">
        <v>0</v>
      </c>
      <c r="BF247" s="90">
        <v>0</v>
      </c>
      <c r="BG247" s="90">
        <v>0</v>
      </c>
      <c r="BH247" s="90">
        <v>0</v>
      </c>
      <c r="BI247" s="90">
        <v>0</v>
      </c>
      <c r="BJ247" s="90">
        <v>3.0563747887997943</v>
      </c>
      <c r="BK247" s="90">
        <v>321.12839357966703</v>
      </c>
      <c r="BL247" s="90">
        <v>0</v>
      </c>
      <c r="BM247" s="90">
        <v>321.12839357966703</v>
      </c>
      <c r="BN247" s="90">
        <v>0</v>
      </c>
      <c r="BO247" s="90">
        <v>0</v>
      </c>
      <c r="BP247" s="90">
        <v>0</v>
      </c>
      <c r="BQ247" s="90">
        <v>280.48597570064373</v>
      </c>
      <c r="BR247" s="90">
        <v>0</v>
      </c>
      <c r="BS247" s="90">
        <v>0</v>
      </c>
      <c r="BT247" s="90">
        <v>0</v>
      </c>
      <c r="BU247" s="90">
        <v>0</v>
      </c>
      <c r="BV247" s="90">
        <v>0</v>
      </c>
      <c r="BW247" s="90">
        <v>0</v>
      </c>
      <c r="BX247" s="90">
        <v>0</v>
      </c>
      <c r="BY247" s="90">
        <v>0</v>
      </c>
      <c r="GV247" s="254"/>
      <c r="GW247" s="254"/>
    </row>
    <row r="248" spans="2:205" x14ac:dyDescent="0.25">
      <c r="B248" s="90" t="s">
        <v>1087</v>
      </c>
      <c r="C248" s="252" t="s">
        <v>748</v>
      </c>
      <c r="D248" s="252">
        <v>9.2246850193570332E-2</v>
      </c>
      <c r="E248" s="252">
        <v>9.2246850193570332E-2</v>
      </c>
      <c r="F248" s="252">
        <v>8.1247979178971294E-2</v>
      </c>
      <c r="G248" s="252">
        <v>0.11920244701295596</v>
      </c>
      <c r="H248" s="252">
        <v>9.0771531406293252E-3</v>
      </c>
      <c r="I248" s="253">
        <v>8.1247979178971294E-2</v>
      </c>
      <c r="J248" s="253">
        <v>0</v>
      </c>
      <c r="K248" s="253">
        <v>8.1247979178971294E-2</v>
      </c>
      <c r="L248" s="545">
        <v>5.8516250834863479</v>
      </c>
      <c r="M248" s="253">
        <v>7.4255744414227722</v>
      </c>
      <c r="N248" s="253">
        <v>6.9848668119838795</v>
      </c>
      <c r="O248" s="253">
        <v>8.0299172517822495</v>
      </c>
      <c r="P248" s="253">
        <v>6.9848668119838795</v>
      </c>
      <c r="Q248" s="253">
        <v>0</v>
      </c>
      <c r="R248" s="253">
        <v>0</v>
      </c>
      <c r="S248" s="253">
        <v>0</v>
      </c>
      <c r="T248" s="253">
        <v>0</v>
      </c>
      <c r="U248" s="253">
        <v>0</v>
      </c>
      <c r="V248" s="253">
        <v>0</v>
      </c>
      <c r="W248" s="253">
        <v>15764.313139933847</v>
      </c>
      <c r="X248" s="253">
        <v>12422.857103011607</v>
      </c>
      <c r="Y248" s="253">
        <v>12446.241290148157</v>
      </c>
      <c r="Z248" s="253">
        <v>16995.801738161437</v>
      </c>
      <c r="AA248" s="253">
        <v>11632.001205745941</v>
      </c>
      <c r="AB248" s="253"/>
      <c r="AC248" s="253"/>
      <c r="AD248" s="253"/>
      <c r="AE248" s="253"/>
      <c r="AF248" s="253"/>
      <c r="AG248" s="253"/>
      <c r="AH248" s="253"/>
      <c r="AI248" s="253"/>
      <c r="AJ248" s="253"/>
      <c r="AS248" s="90" t="s">
        <v>806</v>
      </c>
      <c r="AT248" s="90" t="s">
        <v>155</v>
      </c>
      <c r="AU248" s="90" t="s">
        <v>432</v>
      </c>
      <c r="AV248" s="90">
        <v>2020</v>
      </c>
      <c r="AW248" s="90">
        <v>1</v>
      </c>
      <c r="AX248" s="90">
        <v>1.0724723562253493</v>
      </c>
      <c r="AY248" s="90">
        <v>104.15283628446656</v>
      </c>
      <c r="AZ248" s="90">
        <v>0</v>
      </c>
      <c r="BA248" s="90">
        <v>104.15283628446656</v>
      </c>
      <c r="BB248" s="90">
        <v>0</v>
      </c>
      <c r="BC248" s="90">
        <v>0</v>
      </c>
      <c r="BD248" s="90">
        <v>0</v>
      </c>
      <c r="BE248" s="90">
        <v>0</v>
      </c>
      <c r="BF248" s="90">
        <v>0</v>
      </c>
      <c r="BG248" s="90">
        <v>0</v>
      </c>
      <c r="BH248" s="90">
        <v>0</v>
      </c>
      <c r="BI248" s="90">
        <v>0</v>
      </c>
      <c r="BJ248" s="90">
        <v>0</v>
      </c>
      <c r="BK248" s="90">
        <v>0</v>
      </c>
      <c r="BL248" s="90">
        <v>0</v>
      </c>
      <c r="BM248" s="90">
        <v>0</v>
      </c>
      <c r="BN248" s="90">
        <v>104.15283628446656</v>
      </c>
      <c r="BO248" s="90">
        <v>0</v>
      </c>
      <c r="BP248" s="90">
        <v>0</v>
      </c>
      <c r="BQ248" s="90">
        <v>0</v>
      </c>
      <c r="BR248" s="90">
        <v>0</v>
      </c>
      <c r="BS248" s="90">
        <v>0</v>
      </c>
      <c r="BT248" s="90">
        <v>0</v>
      </c>
      <c r="BU248" s="90">
        <v>0</v>
      </c>
      <c r="BV248" s="90">
        <v>0</v>
      </c>
      <c r="BW248" s="90">
        <v>0</v>
      </c>
      <c r="BX248" s="90">
        <v>0</v>
      </c>
      <c r="BY248" s="90">
        <v>0</v>
      </c>
      <c r="GV248" s="254"/>
      <c r="GW248" s="254"/>
    </row>
    <row r="249" spans="2:205" x14ac:dyDescent="0.25">
      <c r="B249" s="90" t="s">
        <v>1087</v>
      </c>
      <c r="C249" s="252" t="s">
        <v>749</v>
      </c>
      <c r="D249" s="252">
        <v>2.1424247052839525E-2</v>
      </c>
      <c r="E249" s="252">
        <v>2.1424247052839525E-2</v>
      </c>
      <c r="F249" s="252">
        <v>2.5044607171479449E-2</v>
      </c>
      <c r="G249" s="252">
        <v>3.6743914046889023E-2</v>
      </c>
      <c r="H249" s="252">
        <v>4.5288579229571073E-3</v>
      </c>
      <c r="I249" s="253">
        <v>2.5044607171479449E-2</v>
      </c>
      <c r="J249" s="253">
        <v>0</v>
      </c>
      <c r="K249" s="253">
        <v>2.5044607171479449E-2</v>
      </c>
      <c r="L249" s="545">
        <v>2.9865591690766173</v>
      </c>
      <c r="M249" s="253">
        <v>3.7898732603831382</v>
      </c>
      <c r="N249" s="253">
        <v>4.3153969633393032</v>
      </c>
      <c r="O249" s="253">
        <v>4.9610348935238173</v>
      </c>
      <c r="P249" s="253">
        <v>4.3153969633393032</v>
      </c>
      <c r="Q249" s="253">
        <v>0</v>
      </c>
      <c r="R249" s="253">
        <v>0</v>
      </c>
      <c r="S249" s="253">
        <v>0</v>
      </c>
      <c r="T249" s="253">
        <v>0</v>
      </c>
      <c r="U249" s="253">
        <v>0</v>
      </c>
      <c r="V249" s="253">
        <v>0</v>
      </c>
      <c r="W249" s="253">
        <v>7173.5551984605281</v>
      </c>
      <c r="X249" s="253">
        <v>5653.0246741479777</v>
      </c>
      <c r="Y249" s="253">
        <v>6209.7948117261085</v>
      </c>
      <c r="Z249" s="253">
        <v>8479.7039519313512</v>
      </c>
      <c r="AA249" s="253">
        <v>5803.546553015055</v>
      </c>
      <c r="AB249" s="253"/>
      <c r="AC249" s="253"/>
      <c r="AD249" s="253"/>
      <c r="AE249" s="253"/>
      <c r="AF249" s="253"/>
      <c r="AG249" s="253"/>
      <c r="AH249" s="253"/>
      <c r="AI249" s="253"/>
      <c r="AJ249" s="253"/>
      <c r="AS249" s="90" t="s">
        <v>806</v>
      </c>
      <c r="AT249" s="90" t="s">
        <v>155</v>
      </c>
      <c r="AU249" s="90" t="s">
        <v>432</v>
      </c>
      <c r="AV249" s="90">
        <v>2021</v>
      </c>
      <c r="AW249" s="90">
        <v>1</v>
      </c>
      <c r="AX249" s="90">
        <v>0</v>
      </c>
      <c r="AY249" s="90">
        <v>0</v>
      </c>
      <c r="AZ249" s="90">
        <v>0</v>
      </c>
      <c r="BA249" s="90">
        <v>0</v>
      </c>
      <c r="BB249" s="90">
        <v>1.0724723562253493</v>
      </c>
      <c r="BC249" s="90">
        <v>104.15283628446656</v>
      </c>
      <c r="BD249" s="90">
        <v>0</v>
      </c>
      <c r="BE249" s="90">
        <v>104.15283628446656</v>
      </c>
      <c r="BF249" s="90">
        <v>0</v>
      </c>
      <c r="BG249" s="90">
        <v>0</v>
      </c>
      <c r="BH249" s="90">
        <v>0</v>
      </c>
      <c r="BI249" s="90">
        <v>0</v>
      </c>
      <c r="BJ249" s="90">
        <v>0</v>
      </c>
      <c r="BK249" s="90">
        <v>0</v>
      </c>
      <c r="BL249" s="90">
        <v>0</v>
      </c>
      <c r="BM249" s="90">
        <v>0</v>
      </c>
      <c r="BN249" s="90">
        <v>0</v>
      </c>
      <c r="BO249" s="90">
        <v>104.15283628446656</v>
      </c>
      <c r="BP249" s="90">
        <v>0</v>
      </c>
      <c r="BQ249" s="90">
        <v>0</v>
      </c>
      <c r="BR249" s="90">
        <v>0</v>
      </c>
      <c r="BS249" s="90">
        <v>0</v>
      </c>
      <c r="BT249" s="90">
        <v>0</v>
      </c>
      <c r="BU249" s="90">
        <v>0</v>
      </c>
      <c r="BV249" s="90">
        <v>0</v>
      </c>
      <c r="BW249" s="90">
        <v>0</v>
      </c>
      <c r="BX249" s="90">
        <v>0</v>
      </c>
      <c r="BY249" s="90">
        <v>0</v>
      </c>
      <c r="GV249" s="254"/>
      <c r="GW249" s="254"/>
    </row>
    <row r="250" spans="2:205" x14ac:dyDescent="0.25">
      <c r="B250" s="90" t="s">
        <v>1087</v>
      </c>
      <c r="C250" s="252" t="s">
        <v>750</v>
      </c>
      <c r="D250" s="252">
        <v>2.6044752145491675E-2</v>
      </c>
      <c r="E250" s="252">
        <v>2.6044752145491675E-2</v>
      </c>
      <c r="F250" s="252">
        <v>2.6644613578536827E-2</v>
      </c>
      <c r="G250" s="252">
        <v>3.9091632928676935E-2</v>
      </c>
      <c r="H250" s="252">
        <v>4.6339381203088278E-3</v>
      </c>
      <c r="I250" s="253">
        <v>2.6644613578536827E-2</v>
      </c>
      <c r="J250" s="253">
        <v>0</v>
      </c>
      <c r="K250" s="253">
        <v>2.6644613578536827E-2</v>
      </c>
      <c r="L250" s="545">
        <v>3.3680134166515994</v>
      </c>
      <c r="M250" s="253">
        <v>4.2739297183675165</v>
      </c>
      <c r="N250" s="253">
        <v>4.4869829574362825</v>
      </c>
      <c r="O250" s="253">
        <v>5.1583302524444639</v>
      </c>
      <c r="P250" s="253">
        <v>4.4869829574362825</v>
      </c>
      <c r="Q250" s="253">
        <v>0</v>
      </c>
      <c r="R250" s="253">
        <v>0</v>
      </c>
      <c r="S250" s="253">
        <v>0</v>
      </c>
      <c r="T250" s="253">
        <v>0</v>
      </c>
      <c r="U250" s="253">
        <v>0</v>
      </c>
      <c r="V250" s="253">
        <v>0</v>
      </c>
      <c r="W250" s="253">
        <v>7732.971613689343</v>
      </c>
      <c r="X250" s="253">
        <v>6093.8653327785205</v>
      </c>
      <c r="Y250" s="253">
        <v>6353.8767139253741</v>
      </c>
      <c r="Z250" s="253">
        <v>8676.453105892735</v>
      </c>
      <c r="AA250" s="253">
        <v>5938.2025363788543</v>
      </c>
      <c r="AB250" s="253"/>
      <c r="AC250" s="253"/>
      <c r="AD250" s="253"/>
      <c r="AE250" s="253"/>
      <c r="AF250" s="253"/>
      <c r="AG250" s="253"/>
      <c r="AH250" s="253"/>
      <c r="AI250" s="253"/>
      <c r="AJ250" s="253"/>
      <c r="AS250" s="90" t="s">
        <v>806</v>
      </c>
      <c r="AT250" s="90" t="s">
        <v>155</v>
      </c>
      <c r="AU250" s="90" t="s">
        <v>432</v>
      </c>
      <c r="AV250" s="90">
        <v>2022</v>
      </c>
      <c r="AW250" s="90">
        <v>0.93457943925233644</v>
      </c>
      <c r="AX250" s="90">
        <v>0</v>
      </c>
      <c r="AY250" s="90">
        <v>0</v>
      </c>
      <c r="AZ250" s="90">
        <v>0</v>
      </c>
      <c r="BA250" s="90">
        <v>0</v>
      </c>
      <c r="BB250" s="90">
        <v>0</v>
      </c>
      <c r="BC250" s="90">
        <v>0</v>
      </c>
      <c r="BD250" s="90">
        <v>0</v>
      </c>
      <c r="BE250" s="90">
        <v>0</v>
      </c>
      <c r="BF250" s="90">
        <v>1.0724723562253493</v>
      </c>
      <c r="BG250" s="90">
        <v>104.15283628446656</v>
      </c>
      <c r="BH250" s="90">
        <v>0</v>
      </c>
      <c r="BI250" s="90">
        <v>104.15283628446656</v>
      </c>
      <c r="BJ250" s="90">
        <v>0</v>
      </c>
      <c r="BK250" s="90">
        <v>0</v>
      </c>
      <c r="BL250" s="90">
        <v>0</v>
      </c>
      <c r="BM250" s="90">
        <v>0</v>
      </c>
      <c r="BN250" s="90">
        <v>0</v>
      </c>
      <c r="BO250" s="90">
        <v>0</v>
      </c>
      <c r="BP250" s="90">
        <v>97.339099331277154</v>
      </c>
      <c r="BQ250" s="90">
        <v>0</v>
      </c>
      <c r="BR250" s="90">
        <v>1.0724723562253493</v>
      </c>
      <c r="BS250" s="90">
        <v>1.002310613294719</v>
      </c>
      <c r="BT250" s="90">
        <v>104.15283628446656</v>
      </c>
      <c r="BU250" s="90">
        <v>97.339099331277154</v>
      </c>
      <c r="BV250" s="90">
        <v>0</v>
      </c>
      <c r="BW250" s="90">
        <v>0</v>
      </c>
      <c r="BX250" s="90">
        <v>104.15283628446656</v>
      </c>
      <c r="BY250" s="90">
        <v>97.339099331277154</v>
      </c>
      <c r="GV250" s="254"/>
      <c r="GW250" s="254"/>
    </row>
    <row r="251" spans="2:205" x14ac:dyDescent="0.25">
      <c r="B251" s="90" t="s">
        <v>1087</v>
      </c>
      <c r="C251" s="252" t="s">
        <v>752</v>
      </c>
      <c r="D251" s="252">
        <v>4.1404808675482254E-4</v>
      </c>
      <c r="E251" s="252">
        <v>4.1404808675482254E-4</v>
      </c>
      <c r="F251" s="252">
        <v>3.8462465861601608E-4</v>
      </c>
      <c r="G251" s="252">
        <v>5.6429023467755707E-4</v>
      </c>
      <c r="H251" s="252">
        <v>6.3975367875025174E-6</v>
      </c>
      <c r="I251" s="253">
        <v>3.8462465861601608E-4</v>
      </c>
      <c r="J251" s="253">
        <v>0</v>
      </c>
      <c r="K251" s="253">
        <v>3.8462465861601608E-4</v>
      </c>
      <c r="L251" s="545">
        <v>36.986606329533572</v>
      </c>
      <c r="M251" s="253">
        <v>46.935132500306736</v>
      </c>
      <c r="N251" s="253">
        <v>46.915846411964864</v>
      </c>
      <c r="O251" s="253">
        <v>53.934332025958362</v>
      </c>
      <c r="P251" s="253">
        <v>46.915846411964864</v>
      </c>
      <c r="Q251" s="253">
        <v>0</v>
      </c>
      <c r="R251" s="253">
        <v>0</v>
      </c>
      <c r="S251" s="253">
        <v>0</v>
      </c>
      <c r="T251" s="253">
        <v>0</v>
      </c>
      <c r="U251" s="253">
        <v>0</v>
      </c>
      <c r="V251" s="253">
        <v>0</v>
      </c>
      <c r="W251" s="253">
        <v>11.194541155407594</v>
      </c>
      <c r="X251" s="253">
        <v>8.8217091269981314</v>
      </c>
      <c r="Y251" s="253">
        <v>8.7720549919393704</v>
      </c>
      <c r="Z251" s="253">
        <v>11.978564773387594</v>
      </c>
      <c r="AA251" s="253">
        <v>8.1981822354573559</v>
      </c>
      <c r="AB251" s="253"/>
      <c r="AC251" s="253"/>
      <c r="AD251" s="253"/>
      <c r="AE251" s="253"/>
      <c r="AF251" s="253"/>
      <c r="AG251" s="253"/>
      <c r="AH251" s="253"/>
      <c r="AI251" s="253"/>
      <c r="AJ251" s="253"/>
      <c r="AS251" s="90" t="s">
        <v>806</v>
      </c>
      <c r="AT251" s="90" t="s">
        <v>155</v>
      </c>
      <c r="AU251" s="90" t="s">
        <v>432</v>
      </c>
      <c r="AV251" s="90">
        <v>2023</v>
      </c>
      <c r="AW251" s="90">
        <v>0.87343872827321156</v>
      </c>
      <c r="AX251" s="90">
        <v>0</v>
      </c>
      <c r="AY251" s="90">
        <v>0</v>
      </c>
      <c r="AZ251" s="90">
        <v>0</v>
      </c>
      <c r="BA251" s="90">
        <v>0</v>
      </c>
      <c r="BB251" s="90">
        <v>0</v>
      </c>
      <c r="BC251" s="90">
        <v>0</v>
      </c>
      <c r="BD251" s="90">
        <v>0</v>
      </c>
      <c r="BE251" s="90">
        <v>0</v>
      </c>
      <c r="BF251" s="90">
        <v>0</v>
      </c>
      <c r="BG251" s="90">
        <v>0</v>
      </c>
      <c r="BH251" s="90">
        <v>0</v>
      </c>
      <c r="BI251" s="90">
        <v>0</v>
      </c>
      <c r="BJ251" s="90">
        <v>1.0724723562253493</v>
      </c>
      <c r="BK251" s="90">
        <v>107.96896349555141</v>
      </c>
      <c r="BL251" s="90">
        <v>0</v>
      </c>
      <c r="BM251" s="90">
        <v>107.96896349555141</v>
      </c>
      <c r="BN251" s="90">
        <v>0</v>
      </c>
      <c r="BO251" s="90">
        <v>0</v>
      </c>
      <c r="BP251" s="90">
        <v>0</v>
      </c>
      <c r="BQ251" s="90">
        <v>94.304274168531222</v>
      </c>
      <c r="BR251" s="90">
        <v>0</v>
      </c>
      <c r="BS251" s="90">
        <v>0</v>
      </c>
      <c r="BT251" s="90">
        <v>0</v>
      </c>
      <c r="BU251" s="90">
        <v>0</v>
      </c>
      <c r="BV251" s="90">
        <v>0</v>
      </c>
      <c r="BW251" s="90">
        <v>0</v>
      </c>
      <c r="BX251" s="90">
        <v>0</v>
      </c>
      <c r="BY251" s="90">
        <v>0</v>
      </c>
      <c r="GV251" s="254"/>
      <c r="GW251" s="254"/>
    </row>
    <row r="252" spans="2:205" x14ac:dyDescent="0.25">
      <c r="B252" s="90" t="s">
        <v>1087</v>
      </c>
      <c r="C252" s="252" t="s">
        <v>753</v>
      </c>
      <c r="D252" s="252">
        <v>3.1150189742950717E-4</v>
      </c>
      <c r="E252" s="252">
        <v>3.1150189742950717E-4</v>
      </c>
      <c r="F252" s="252">
        <v>2.8857426225562205E-4</v>
      </c>
      <c r="G252" s="252">
        <v>4.2350601523316004E-4</v>
      </c>
      <c r="H252" s="252">
        <v>4.7667962503846395E-4</v>
      </c>
      <c r="I252" s="253">
        <v>2.8857426225562205E-4</v>
      </c>
      <c r="J252" s="253">
        <v>0</v>
      </c>
      <c r="K252" s="253">
        <v>2.8857426225562205E-4</v>
      </c>
      <c r="L252" s="545">
        <v>0.37345699804262167</v>
      </c>
      <c r="M252" s="253">
        <v>0.47390813664083165</v>
      </c>
      <c r="N252" s="253">
        <v>0.47241777404059376</v>
      </c>
      <c r="O252" s="253">
        <v>0.54326103379049795</v>
      </c>
      <c r="P252" s="253">
        <v>0.47241777404059376</v>
      </c>
      <c r="Q252" s="253">
        <v>0</v>
      </c>
      <c r="R252" s="253">
        <v>0</v>
      </c>
      <c r="S252" s="253">
        <v>0</v>
      </c>
      <c r="T252" s="253">
        <v>0</v>
      </c>
      <c r="U252" s="253">
        <v>0</v>
      </c>
      <c r="V252" s="253">
        <v>0</v>
      </c>
      <c r="W252" s="253">
        <v>834.10378989325102</v>
      </c>
      <c r="X252" s="253">
        <v>657.30438738086093</v>
      </c>
      <c r="Y252" s="253">
        <v>653.60466430499571</v>
      </c>
      <c r="Z252" s="253">
        <v>892.52128660387211</v>
      </c>
      <c r="AA252" s="253">
        <v>610.84548065887452</v>
      </c>
      <c r="AB252" s="253"/>
      <c r="AC252" s="253"/>
      <c r="AD252" s="253"/>
      <c r="AE252" s="253"/>
      <c r="AF252" s="253"/>
      <c r="AG252" s="253"/>
      <c r="AH252" s="253"/>
      <c r="AI252" s="253"/>
      <c r="AJ252" s="253"/>
      <c r="AS252" s="90" t="s">
        <v>806</v>
      </c>
      <c r="AT252" s="90" t="s">
        <v>155</v>
      </c>
      <c r="AU252" s="90" t="s">
        <v>423</v>
      </c>
      <c r="AV252" s="90">
        <v>2020</v>
      </c>
      <c r="AW252" s="90">
        <v>1</v>
      </c>
      <c r="AX252" s="90">
        <v>2.8180837382914601</v>
      </c>
      <c r="AY252" s="90">
        <v>288.75415601184255</v>
      </c>
      <c r="AZ252" s="90">
        <v>0</v>
      </c>
      <c r="BA252" s="90">
        <v>288.75415601184255</v>
      </c>
      <c r="BB252" s="90">
        <v>0</v>
      </c>
      <c r="BC252" s="90">
        <v>0</v>
      </c>
      <c r="BD252" s="90">
        <v>0</v>
      </c>
      <c r="BE252" s="90">
        <v>0</v>
      </c>
      <c r="BF252" s="90">
        <v>0</v>
      </c>
      <c r="BG252" s="90">
        <v>0</v>
      </c>
      <c r="BH252" s="90">
        <v>0</v>
      </c>
      <c r="BI252" s="90">
        <v>0</v>
      </c>
      <c r="BJ252" s="90">
        <v>0</v>
      </c>
      <c r="BK252" s="90">
        <v>0</v>
      </c>
      <c r="BL252" s="90">
        <v>0</v>
      </c>
      <c r="BM252" s="90">
        <v>0</v>
      </c>
      <c r="BN252" s="90">
        <v>288.75415601184255</v>
      </c>
      <c r="BO252" s="90">
        <v>0</v>
      </c>
      <c r="BP252" s="90">
        <v>0</v>
      </c>
      <c r="BQ252" s="90">
        <v>0</v>
      </c>
      <c r="BR252" s="90">
        <v>0</v>
      </c>
      <c r="BS252" s="90">
        <v>0</v>
      </c>
      <c r="BT252" s="90">
        <v>0</v>
      </c>
      <c r="BU252" s="90">
        <v>0</v>
      </c>
      <c r="BV252" s="90">
        <v>0</v>
      </c>
      <c r="BW252" s="90">
        <v>0</v>
      </c>
      <c r="BX252" s="90">
        <v>0</v>
      </c>
      <c r="BY252" s="90">
        <v>0</v>
      </c>
      <c r="GV252" s="254"/>
      <c r="GW252" s="254"/>
    </row>
    <row r="253" spans="2:205" x14ac:dyDescent="0.25">
      <c r="B253" s="90" t="s">
        <v>1087</v>
      </c>
      <c r="C253" s="252" t="s">
        <v>754</v>
      </c>
      <c r="D253" s="252">
        <v>1.5191326521878131E-6</v>
      </c>
      <c r="E253" s="252">
        <v>1.5191326521878131E-6</v>
      </c>
      <c r="F253" s="252">
        <v>1.4174065231651498E-6</v>
      </c>
      <c r="G253" s="252">
        <v>2.077563287687375E-6</v>
      </c>
      <c r="H253" s="252">
        <v>1.3241702239637663E-5</v>
      </c>
      <c r="I253" s="253">
        <v>1.4174065231651498E-6</v>
      </c>
      <c r="J253" s="253">
        <v>0</v>
      </c>
      <c r="K253" s="253">
        <v>1.4174065231651498E-6</v>
      </c>
      <c r="L253" s="545">
        <v>6.5562933221722991E-2</v>
      </c>
      <c r="M253" s="253">
        <v>8.3197818433350085E-2</v>
      </c>
      <c r="N253" s="253">
        <v>8.3530644674085608E-2</v>
      </c>
      <c r="O253" s="253">
        <v>9.5936971801405924E-2</v>
      </c>
      <c r="P253" s="253">
        <v>8.3530644674085608E-2</v>
      </c>
      <c r="Q253" s="253">
        <v>0</v>
      </c>
      <c r="R253" s="253">
        <v>0</v>
      </c>
      <c r="S253" s="253">
        <v>0</v>
      </c>
      <c r="T253" s="253">
        <v>0</v>
      </c>
      <c r="U253" s="253">
        <v>0</v>
      </c>
      <c r="V253" s="253">
        <v>0</v>
      </c>
      <c r="W253" s="253">
        <v>23.170602313510866</v>
      </c>
      <c r="X253" s="253">
        <v>18.259284687912736</v>
      </c>
      <c r="Y253" s="253">
        <v>18.156509933619912</v>
      </c>
      <c r="Z253" s="253">
        <v>24.793384275220767</v>
      </c>
      <c r="AA253" s="253">
        <v>16.968700872541973</v>
      </c>
      <c r="AB253" s="253"/>
      <c r="AC253" s="253"/>
      <c r="AD253" s="253"/>
      <c r="AE253" s="253"/>
      <c r="AF253" s="253"/>
      <c r="AG253" s="253"/>
      <c r="AH253" s="253"/>
      <c r="AI253" s="253"/>
      <c r="AJ253" s="253"/>
      <c r="AS253" s="90" t="s">
        <v>806</v>
      </c>
      <c r="AT253" s="90" t="s">
        <v>155</v>
      </c>
      <c r="AU253" s="90" t="s">
        <v>423</v>
      </c>
      <c r="AV253" s="90">
        <v>2021</v>
      </c>
      <c r="AW253" s="90">
        <v>1</v>
      </c>
      <c r="AX253" s="90">
        <v>0</v>
      </c>
      <c r="AY253" s="90">
        <v>0</v>
      </c>
      <c r="AZ253" s="90">
        <v>0</v>
      </c>
      <c r="BA253" s="90">
        <v>0</v>
      </c>
      <c r="BB253" s="90">
        <v>2.8180837382914601</v>
      </c>
      <c r="BC253" s="90">
        <v>288.75415601184255</v>
      </c>
      <c r="BD253" s="90">
        <v>0</v>
      </c>
      <c r="BE253" s="90">
        <v>288.75415601184255</v>
      </c>
      <c r="BF253" s="90">
        <v>0</v>
      </c>
      <c r="BG253" s="90">
        <v>0</v>
      </c>
      <c r="BH253" s="90">
        <v>0</v>
      </c>
      <c r="BI253" s="90">
        <v>0</v>
      </c>
      <c r="BJ253" s="90">
        <v>0</v>
      </c>
      <c r="BK253" s="90">
        <v>0</v>
      </c>
      <c r="BL253" s="90">
        <v>0</v>
      </c>
      <c r="BM253" s="90">
        <v>0</v>
      </c>
      <c r="BN253" s="90">
        <v>0</v>
      </c>
      <c r="BO253" s="90">
        <v>288.75415601184255</v>
      </c>
      <c r="BP253" s="90">
        <v>0</v>
      </c>
      <c r="BQ253" s="90">
        <v>0</v>
      </c>
      <c r="BR253" s="90">
        <v>0</v>
      </c>
      <c r="BS253" s="90">
        <v>0</v>
      </c>
      <c r="BT253" s="90">
        <v>0</v>
      </c>
      <c r="BU253" s="90">
        <v>0</v>
      </c>
      <c r="BV253" s="90">
        <v>0</v>
      </c>
      <c r="BW253" s="90">
        <v>0</v>
      </c>
      <c r="BX253" s="90">
        <v>0</v>
      </c>
      <c r="BY253" s="90">
        <v>0</v>
      </c>
      <c r="GV253" s="254"/>
      <c r="GW253" s="254"/>
    </row>
    <row r="254" spans="2:205" x14ac:dyDescent="0.25">
      <c r="B254" s="90" t="s">
        <v>1087</v>
      </c>
      <c r="C254" s="252" t="s">
        <v>223</v>
      </c>
      <c r="D254" s="252">
        <v>2.7810339651050602</v>
      </c>
      <c r="E254" s="252">
        <v>2.7810339651050602</v>
      </c>
      <c r="F254" s="252">
        <v>2.599097163649589</v>
      </c>
      <c r="G254" s="252">
        <v>2.5176671931259023</v>
      </c>
      <c r="H254" s="252">
        <v>3.209898793941528</v>
      </c>
      <c r="I254" s="253">
        <v>2.599097163649589</v>
      </c>
      <c r="J254" s="253">
        <v>0</v>
      </c>
      <c r="K254" s="253">
        <v>2.599097163649589</v>
      </c>
      <c r="L254" s="545">
        <v>0.49513251600142816</v>
      </c>
      <c r="M254" s="253">
        <v>0.62831150380998835</v>
      </c>
      <c r="N254" s="253">
        <v>0.63186805518795219</v>
      </c>
      <c r="O254" s="253">
        <v>0.72628846507338884</v>
      </c>
      <c r="P254" s="253">
        <v>0.63186805518795219</v>
      </c>
      <c r="Q254" s="253">
        <v>0</v>
      </c>
      <c r="R254" s="253">
        <v>0</v>
      </c>
      <c r="S254" s="253">
        <v>0</v>
      </c>
      <c r="T254" s="253">
        <v>0</v>
      </c>
      <c r="U254" s="253">
        <v>0</v>
      </c>
      <c r="V254" s="253">
        <v>0</v>
      </c>
      <c r="W254" s="253">
        <v>5616746.780365034</v>
      </c>
      <c r="X254" s="253">
        <v>4426202.5257237535</v>
      </c>
      <c r="Y254" s="253">
        <v>4401289.0701965122</v>
      </c>
      <c r="Z254" s="253">
        <v>3968777.2944577625</v>
      </c>
      <c r="AA254" s="253">
        <v>4113354.2712116935</v>
      </c>
      <c r="AB254" s="253"/>
      <c r="AC254" s="253"/>
      <c r="AD254" s="253"/>
      <c r="AE254" s="253"/>
      <c r="AF254" s="253"/>
      <c r="AG254" s="253"/>
      <c r="AH254" s="253"/>
      <c r="AI254" s="253"/>
      <c r="AJ254" s="253"/>
      <c r="AS254" s="90" t="s">
        <v>806</v>
      </c>
      <c r="AT254" s="90" t="s">
        <v>155</v>
      </c>
      <c r="AU254" s="90" t="s">
        <v>423</v>
      </c>
      <c r="AV254" s="90">
        <v>2022</v>
      </c>
      <c r="AW254" s="90">
        <v>0.93457943925233644</v>
      </c>
      <c r="AX254" s="90">
        <v>0</v>
      </c>
      <c r="AY254" s="90">
        <v>0</v>
      </c>
      <c r="AZ254" s="90">
        <v>0</v>
      </c>
      <c r="BA254" s="90">
        <v>0</v>
      </c>
      <c r="BB254" s="90">
        <v>0</v>
      </c>
      <c r="BC254" s="90">
        <v>0</v>
      </c>
      <c r="BD254" s="90">
        <v>0</v>
      </c>
      <c r="BE254" s="90">
        <v>0</v>
      </c>
      <c r="BF254" s="90">
        <v>2.8180837382914601</v>
      </c>
      <c r="BG254" s="90">
        <v>288.75415601184255</v>
      </c>
      <c r="BH254" s="90">
        <v>0</v>
      </c>
      <c r="BI254" s="90">
        <v>288.75415601184255</v>
      </c>
      <c r="BJ254" s="90">
        <v>0</v>
      </c>
      <c r="BK254" s="90">
        <v>0</v>
      </c>
      <c r="BL254" s="90">
        <v>0</v>
      </c>
      <c r="BM254" s="90">
        <v>0</v>
      </c>
      <c r="BN254" s="90">
        <v>0</v>
      </c>
      <c r="BO254" s="90">
        <v>0</v>
      </c>
      <c r="BP254" s="90">
        <v>269.86369720732949</v>
      </c>
      <c r="BQ254" s="90">
        <v>0</v>
      </c>
      <c r="BR254" s="90">
        <v>2.8180837382914601</v>
      </c>
      <c r="BS254" s="90">
        <v>2.6337231198985607</v>
      </c>
      <c r="BT254" s="90">
        <v>288.75415601184255</v>
      </c>
      <c r="BU254" s="90">
        <v>269.86369720732949</v>
      </c>
      <c r="BV254" s="90">
        <v>0</v>
      </c>
      <c r="BW254" s="90">
        <v>0</v>
      </c>
      <c r="BX254" s="90">
        <v>288.75415601184255</v>
      </c>
      <c r="BY254" s="90">
        <v>269.86369720732949</v>
      </c>
      <c r="GV254" s="254"/>
      <c r="GW254" s="254"/>
    </row>
    <row r="255" spans="2:205" x14ac:dyDescent="0.25">
      <c r="B255" s="90" t="s">
        <v>816</v>
      </c>
      <c r="C255" s="252" t="s">
        <v>428</v>
      </c>
      <c r="D255" s="252">
        <v>35.121414904766702</v>
      </c>
      <c r="E255" s="252">
        <v>35.121414904766702</v>
      </c>
      <c r="F255" s="252">
        <v>32.823752247445519</v>
      </c>
      <c r="G255" s="252">
        <v>31.800345931053474</v>
      </c>
      <c r="H255" s="252">
        <v>0.38886325792289306</v>
      </c>
      <c r="I255" s="253">
        <v>32.823752247445519</v>
      </c>
      <c r="J255" s="253">
        <v>0</v>
      </c>
      <c r="K255" s="253">
        <v>32.823752247445519</v>
      </c>
      <c r="L255" s="545">
        <v>3226.3597743014338</v>
      </c>
      <c r="M255" s="253">
        <v>9220.6546157755311</v>
      </c>
      <c r="N255" s="253">
        <v>6573.1036502156157</v>
      </c>
      <c r="O255" s="253">
        <v>6813.9332799515587</v>
      </c>
      <c r="P255" s="253">
        <v>6573.1036502156157</v>
      </c>
      <c r="Q255" s="253">
        <v>0</v>
      </c>
      <c r="R255" s="253">
        <v>0</v>
      </c>
      <c r="S255" s="253">
        <v>0</v>
      </c>
      <c r="T255" s="253">
        <v>0</v>
      </c>
      <c r="U255" s="253">
        <v>0</v>
      </c>
      <c r="V255" s="253">
        <v>0</v>
      </c>
      <c r="W255" s="253">
        <v>10885.771383748153</v>
      </c>
      <c r="X255" s="253">
        <v>3808.993652649976</v>
      </c>
      <c r="Y255" s="253">
        <v>5343.201138112986</v>
      </c>
      <c r="Z255" s="253">
        <v>5343.201138112986</v>
      </c>
      <c r="AA255" s="253">
        <v>4993.6459234700806</v>
      </c>
      <c r="AB255" s="253"/>
      <c r="AC255" s="253"/>
      <c r="AD255" s="253"/>
      <c r="AE255" s="253"/>
      <c r="AF255" s="253"/>
      <c r="AG255" s="253"/>
      <c r="AH255" s="253"/>
      <c r="AI255" s="253"/>
      <c r="AJ255" s="253"/>
      <c r="AS255" s="90" t="s">
        <v>806</v>
      </c>
      <c r="AT255" s="90" t="s">
        <v>155</v>
      </c>
      <c r="AU255" s="90" t="s">
        <v>423</v>
      </c>
      <c r="AV255" s="90">
        <v>2023</v>
      </c>
      <c r="AW255" s="90">
        <v>0.87343872827321156</v>
      </c>
      <c r="AX255" s="90">
        <v>0</v>
      </c>
      <c r="AY255" s="90">
        <v>0</v>
      </c>
      <c r="AZ255" s="90">
        <v>0</v>
      </c>
      <c r="BA255" s="90">
        <v>0</v>
      </c>
      <c r="BB255" s="90">
        <v>0</v>
      </c>
      <c r="BC255" s="90">
        <v>0</v>
      </c>
      <c r="BD255" s="90">
        <v>0</v>
      </c>
      <c r="BE255" s="90">
        <v>0</v>
      </c>
      <c r="BF255" s="90">
        <v>0</v>
      </c>
      <c r="BG255" s="90">
        <v>0</v>
      </c>
      <c r="BH255" s="90">
        <v>0</v>
      </c>
      <c r="BI255" s="90">
        <v>0</v>
      </c>
      <c r="BJ255" s="90">
        <v>2.8180837382914601</v>
      </c>
      <c r="BK255" s="90">
        <v>299.334121585145</v>
      </c>
      <c r="BL255" s="90">
        <v>0</v>
      </c>
      <c r="BM255" s="90">
        <v>299.334121585145</v>
      </c>
      <c r="BN255" s="90">
        <v>0</v>
      </c>
      <c r="BO255" s="90">
        <v>0</v>
      </c>
      <c r="BP255" s="90">
        <v>0</v>
      </c>
      <c r="BQ255" s="90">
        <v>261.45001448610793</v>
      </c>
      <c r="BR255" s="90">
        <v>0</v>
      </c>
      <c r="BS255" s="90">
        <v>0</v>
      </c>
      <c r="BT255" s="90">
        <v>0</v>
      </c>
      <c r="BU255" s="90">
        <v>0</v>
      </c>
      <c r="BV255" s="90">
        <v>0</v>
      </c>
      <c r="BW255" s="90">
        <v>0</v>
      </c>
      <c r="BX255" s="90">
        <v>0</v>
      </c>
      <c r="BY255" s="90">
        <v>0</v>
      </c>
      <c r="GV255" s="254"/>
      <c r="GW255" s="254"/>
    </row>
    <row r="256" spans="2:205" x14ac:dyDescent="0.25">
      <c r="B256" s="90" t="s">
        <v>816</v>
      </c>
      <c r="C256" s="252" t="s">
        <v>431</v>
      </c>
      <c r="D256" s="252">
        <v>13.433266350769452</v>
      </c>
      <c r="E256" s="252">
        <v>13.433266350769452</v>
      </c>
      <c r="F256" s="252">
        <v>12.554454533429395</v>
      </c>
      <c r="G256" s="252">
        <v>12.163021281937924</v>
      </c>
      <c r="H256" s="252">
        <v>0.14873272423307826</v>
      </c>
      <c r="I256" s="253">
        <v>12.554454533429395</v>
      </c>
      <c r="J256" s="253">
        <v>0</v>
      </c>
      <c r="K256" s="253">
        <v>12.554454533429395</v>
      </c>
      <c r="L256" s="545">
        <v>911.24504350655195</v>
      </c>
      <c r="M256" s="253">
        <v>2604.2587945203691</v>
      </c>
      <c r="N256" s="253">
        <v>1856.4910737553084</v>
      </c>
      <c r="O256" s="253">
        <v>1924.5103963908064</v>
      </c>
      <c r="P256" s="253">
        <v>1856.4910737553084</v>
      </c>
      <c r="Q256" s="253">
        <v>0</v>
      </c>
      <c r="R256" s="253">
        <v>0</v>
      </c>
      <c r="S256" s="253">
        <v>0</v>
      </c>
      <c r="T256" s="253">
        <v>0</v>
      </c>
      <c r="U256" s="253">
        <v>0</v>
      </c>
      <c r="V256" s="253">
        <v>0</v>
      </c>
      <c r="W256" s="253">
        <v>14741.661912450079</v>
      </c>
      <c r="X256" s="253">
        <v>5158.1917968500056</v>
      </c>
      <c r="Y256" s="253">
        <v>7235.8367571337967</v>
      </c>
      <c r="Z256" s="253">
        <v>7235.8367571337967</v>
      </c>
      <c r="AA256" s="253">
        <v>6762.4642590035482</v>
      </c>
      <c r="AB256" s="253"/>
      <c r="AC256" s="253"/>
      <c r="AD256" s="253"/>
      <c r="AE256" s="253"/>
      <c r="AF256" s="253"/>
      <c r="AG256" s="253"/>
      <c r="AH256" s="253"/>
      <c r="AI256" s="253"/>
      <c r="AJ256" s="253"/>
      <c r="AS256" s="90" t="s">
        <v>806</v>
      </c>
      <c r="AT256" s="90" t="s">
        <v>155</v>
      </c>
      <c r="AU256" s="90" t="s">
        <v>430</v>
      </c>
      <c r="AV256" s="90">
        <v>2020</v>
      </c>
      <c r="AW256" s="90">
        <v>1</v>
      </c>
      <c r="AX256" s="90">
        <v>8.5423132344823963E-3</v>
      </c>
      <c r="AY256" s="90">
        <v>0.72105236870780076</v>
      </c>
      <c r="AZ256" s="90">
        <v>0</v>
      </c>
      <c r="BA256" s="90">
        <v>0.72105236870780076</v>
      </c>
      <c r="BB256" s="90">
        <v>0</v>
      </c>
      <c r="BC256" s="90">
        <v>0</v>
      </c>
      <c r="BD256" s="90">
        <v>0</v>
      </c>
      <c r="BE256" s="90">
        <v>0</v>
      </c>
      <c r="BF256" s="90">
        <v>0</v>
      </c>
      <c r="BG256" s="90">
        <v>0</v>
      </c>
      <c r="BH256" s="90">
        <v>0</v>
      </c>
      <c r="BI256" s="90">
        <v>0</v>
      </c>
      <c r="BJ256" s="90">
        <v>0</v>
      </c>
      <c r="BK256" s="90">
        <v>0</v>
      </c>
      <c r="BL256" s="90">
        <v>0</v>
      </c>
      <c r="BM256" s="90">
        <v>0</v>
      </c>
      <c r="BN256" s="90">
        <v>0.72105236870780076</v>
      </c>
      <c r="BO256" s="90">
        <v>0</v>
      </c>
      <c r="BP256" s="90">
        <v>0</v>
      </c>
      <c r="BQ256" s="90">
        <v>0</v>
      </c>
      <c r="BR256" s="90">
        <v>0</v>
      </c>
      <c r="BS256" s="90">
        <v>0</v>
      </c>
      <c r="BT256" s="90">
        <v>0</v>
      </c>
      <c r="BU256" s="90">
        <v>0</v>
      </c>
      <c r="BV256" s="90">
        <v>0</v>
      </c>
      <c r="BW256" s="90">
        <v>0</v>
      </c>
      <c r="BX256" s="90">
        <v>0</v>
      </c>
      <c r="BY256" s="90">
        <v>0</v>
      </c>
      <c r="GV256" s="254"/>
      <c r="GW256" s="254"/>
    </row>
    <row r="257" spans="2:205" x14ac:dyDescent="0.25">
      <c r="B257" s="90" t="s">
        <v>816</v>
      </c>
      <c r="C257" s="252" t="s">
        <v>422</v>
      </c>
      <c r="D257" s="252">
        <v>41.961288655183715</v>
      </c>
      <c r="E257" s="252">
        <v>41.961288655183715</v>
      </c>
      <c r="F257" s="252">
        <v>39.216157621667023</v>
      </c>
      <c r="G257" s="252">
        <v>37.993443560456591</v>
      </c>
      <c r="H257" s="252">
        <v>0.46459413600911137</v>
      </c>
      <c r="I257" s="253">
        <v>39.216157621667023</v>
      </c>
      <c r="J257" s="253">
        <v>0</v>
      </c>
      <c r="K257" s="253">
        <v>39.216157621667023</v>
      </c>
      <c r="L257" s="545">
        <v>3528.2600720269047</v>
      </c>
      <c r="M257" s="253">
        <v>10083.459314711839</v>
      </c>
      <c r="N257" s="253">
        <v>7188.1689522277366</v>
      </c>
      <c r="O257" s="253">
        <v>7451.5337429514702</v>
      </c>
      <c r="P257" s="253">
        <v>7188.1689522277366</v>
      </c>
      <c r="Q257" s="253">
        <v>0</v>
      </c>
      <c r="R257" s="253">
        <v>0</v>
      </c>
      <c r="S257" s="253">
        <v>0</v>
      </c>
      <c r="T257" s="253">
        <v>0</v>
      </c>
      <c r="U257" s="253">
        <v>0</v>
      </c>
      <c r="V257" s="253">
        <v>0</v>
      </c>
      <c r="W257" s="253">
        <v>11892.912596740047</v>
      </c>
      <c r="X257" s="253">
        <v>4161.3981219681118</v>
      </c>
      <c r="Y257" s="253">
        <v>5837.5490245230239</v>
      </c>
      <c r="Z257" s="253">
        <v>5837.5490245230239</v>
      </c>
      <c r="AA257" s="253">
        <v>5455.6532939467515</v>
      </c>
      <c r="AB257" s="253"/>
      <c r="AC257" s="253"/>
      <c r="AD257" s="253"/>
      <c r="AE257" s="253"/>
      <c r="AF257" s="253"/>
      <c r="AG257" s="253"/>
      <c r="AH257" s="253"/>
      <c r="AI257" s="253"/>
      <c r="AJ257" s="253"/>
      <c r="AS257" s="90" t="s">
        <v>806</v>
      </c>
      <c r="AT257" s="90" t="s">
        <v>155</v>
      </c>
      <c r="AU257" s="90" t="s">
        <v>430</v>
      </c>
      <c r="AV257" s="90">
        <v>2021</v>
      </c>
      <c r="AW257" s="90">
        <v>1</v>
      </c>
      <c r="AX257" s="90">
        <v>0</v>
      </c>
      <c r="AY257" s="90">
        <v>0</v>
      </c>
      <c r="AZ257" s="90">
        <v>0</v>
      </c>
      <c r="BA257" s="90">
        <v>0</v>
      </c>
      <c r="BB257" s="90">
        <v>8.5423132344823963E-3</v>
      </c>
      <c r="BC257" s="90">
        <v>0.72105236870780076</v>
      </c>
      <c r="BD257" s="90">
        <v>0</v>
      </c>
      <c r="BE257" s="90">
        <v>0.72105236870780076</v>
      </c>
      <c r="BF257" s="90">
        <v>0</v>
      </c>
      <c r="BG257" s="90">
        <v>0</v>
      </c>
      <c r="BH257" s="90">
        <v>0</v>
      </c>
      <c r="BI257" s="90">
        <v>0</v>
      </c>
      <c r="BJ257" s="90">
        <v>0</v>
      </c>
      <c r="BK257" s="90">
        <v>0</v>
      </c>
      <c r="BL257" s="90">
        <v>0</v>
      </c>
      <c r="BM257" s="90">
        <v>0</v>
      </c>
      <c r="BN257" s="90">
        <v>0</v>
      </c>
      <c r="BO257" s="90">
        <v>0.72105236870780076</v>
      </c>
      <c r="BP257" s="90">
        <v>0</v>
      </c>
      <c r="BQ257" s="90">
        <v>0</v>
      </c>
      <c r="BR257" s="90">
        <v>0</v>
      </c>
      <c r="BS257" s="90">
        <v>0</v>
      </c>
      <c r="BT257" s="90">
        <v>0</v>
      </c>
      <c r="BU257" s="90">
        <v>0</v>
      </c>
      <c r="BV257" s="90">
        <v>0</v>
      </c>
      <c r="BW257" s="90">
        <v>0</v>
      </c>
      <c r="BX257" s="90">
        <v>0</v>
      </c>
      <c r="BY257" s="90">
        <v>0</v>
      </c>
      <c r="GV257" s="254"/>
      <c r="GW257" s="254"/>
    </row>
    <row r="258" spans="2:205" x14ac:dyDescent="0.25">
      <c r="B258" s="90" t="s">
        <v>816</v>
      </c>
      <c r="C258" s="252" t="s">
        <v>430</v>
      </c>
      <c r="D258" s="252">
        <v>3.4329405779307758E-2</v>
      </c>
      <c r="E258" s="252">
        <v>3.4329405779307758E-2</v>
      </c>
      <c r="F258" s="252">
        <v>3.2083556803091363E-2</v>
      </c>
      <c r="G258" s="252">
        <v>3.1083228917446876E-2</v>
      </c>
      <c r="H258" s="252">
        <v>3.8009415651663769E-4</v>
      </c>
      <c r="I258" s="253">
        <v>3.2083556803091363E-2</v>
      </c>
      <c r="J258" s="253">
        <v>0</v>
      </c>
      <c r="K258" s="253">
        <v>3.2083556803091363E-2</v>
      </c>
      <c r="L258" s="545">
        <v>3226.3597743014957</v>
      </c>
      <c r="M258" s="253">
        <v>9220.6546157757075</v>
      </c>
      <c r="N258" s="253">
        <v>6573.1036502157431</v>
      </c>
      <c r="O258" s="253">
        <v>6813.9332799516978</v>
      </c>
      <c r="P258" s="253">
        <v>6573.1036502157431</v>
      </c>
      <c r="Q258" s="253">
        <v>0</v>
      </c>
      <c r="R258" s="253">
        <v>0</v>
      </c>
      <c r="S258" s="253">
        <v>0</v>
      </c>
      <c r="T258" s="253">
        <v>0</v>
      </c>
      <c r="U258" s="253">
        <v>0</v>
      </c>
      <c r="V258" s="253">
        <v>0</v>
      </c>
      <c r="W258" s="253">
        <v>10.64029066217206</v>
      </c>
      <c r="X258" s="253">
        <v>3.7230985444973985</v>
      </c>
      <c r="Y258" s="253">
        <v>5.2227087242388146</v>
      </c>
      <c r="Z258" s="253">
        <v>5.2227087242388146</v>
      </c>
      <c r="AA258" s="253">
        <v>4.8810361908773965</v>
      </c>
      <c r="AB258" s="253"/>
      <c r="AC258" s="253"/>
      <c r="AD258" s="253"/>
      <c r="AE258" s="253"/>
      <c r="AF258" s="253"/>
      <c r="AG258" s="253"/>
      <c r="AH258" s="253"/>
      <c r="AI258" s="253"/>
      <c r="AJ258" s="253"/>
      <c r="AS258" s="90" t="s">
        <v>806</v>
      </c>
      <c r="AT258" s="90" t="s">
        <v>155</v>
      </c>
      <c r="AU258" s="90" t="s">
        <v>430</v>
      </c>
      <c r="AV258" s="90">
        <v>2022</v>
      </c>
      <c r="AW258" s="90">
        <v>0.93457943925233644</v>
      </c>
      <c r="AX258" s="90">
        <v>0</v>
      </c>
      <c r="AY258" s="90">
        <v>0</v>
      </c>
      <c r="AZ258" s="90">
        <v>0</v>
      </c>
      <c r="BA258" s="90">
        <v>0</v>
      </c>
      <c r="BB258" s="90">
        <v>0</v>
      </c>
      <c r="BC258" s="90">
        <v>0</v>
      </c>
      <c r="BD258" s="90">
        <v>0</v>
      </c>
      <c r="BE258" s="90">
        <v>0</v>
      </c>
      <c r="BF258" s="90">
        <v>8.5423132344823963E-3</v>
      </c>
      <c r="BG258" s="90">
        <v>0.72105236870780076</v>
      </c>
      <c r="BH258" s="90">
        <v>0</v>
      </c>
      <c r="BI258" s="90">
        <v>0.72105236870780076</v>
      </c>
      <c r="BJ258" s="90">
        <v>0</v>
      </c>
      <c r="BK258" s="90">
        <v>0</v>
      </c>
      <c r="BL258" s="90">
        <v>0</v>
      </c>
      <c r="BM258" s="90">
        <v>0</v>
      </c>
      <c r="BN258" s="90">
        <v>0</v>
      </c>
      <c r="BO258" s="90">
        <v>0</v>
      </c>
      <c r="BP258" s="90">
        <v>0.67388071841850539</v>
      </c>
      <c r="BQ258" s="90">
        <v>0</v>
      </c>
      <c r="BR258" s="90">
        <v>8.5423132344823963E-3</v>
      </c>
      <c r="BS258" s="90">
        <v>7.9834703126003704E-3</v>
      </c>
      <c r="BT258" s="90">
        <v>0.72105236870780076</v>
      </c>
      <c r="BU258" s="90">
        <v>0.67388071841850539</v>
      </c>
      <c r="BV258" s="90">
        <v>0</v>
      </c>
      <c r="BW258" s="90">
        <v>0</v>
      </c>
      <c r="BX258" s="90">
        <v>0.72105236870780076</v>
      </c>
      <c r="BY258" s="90">
        <v>0.67388071841850539</v>
      </c>
      <c r="GV258" s="254"/>
      <c r="GW258" s="254"/>
    </row>
    <row r="259" spans="2:205" x14ac:dyDescent="0.25">
      <c r="B259" s="90" t="s">
        <v>816</v>
      </c>
      <c r="C259" s="252" t="s">
        <v>433</v>
      </c>
      <c r="D259" s="252">
        <v>2.3667187082565384E-2</v>
      </c>
      <c r="E259" s="252">
        <v>2.3667187082565384E-2</v>
      </c>
      <c r="F259" s="252">
        <v>2.2118866432304096E-2</v>
      </c>
      <c r="G259" s="252">
        <v>2.1429225971713137E-2</v>
      </c>
      <c r="H259" s="252">
        <v>2.6204238923035979E-4</v>
      </c>
      <c r="I259" s="253">
        <v>2.2118866432304096E-2</v>
      </c>
      <c r="J259" s="253">
        <v>0</v>
      </c>
      <c r="K259" s="253">
        <v>2.2118866432304096E-2</v>
      </c>
      <c r="L259" s="545">
        <v>911.24504350657321</v>
      </c>
      <c r="M259" s="253">
        <v>2604.25879452043</v>
      </c>
      <c r="N259" s="253">
        <v>1856.4910737553516</v>
      </c>
      <c r="O259" s="253">
        <v>1924.51039639085</v>
      </c>
      <c r="P259" s="253">
        <v>1856.4910737553516</v>
      </c>
      <c r="Q259" s="253">
        <v>0</v>
      </c>
      <c r="R259" s="253">
        <v>0</v>
      </c>
      <c r="S259" s="253">
        <v>0</v>
      </c>
      <c r="T259" s="253">
        <v>0</v>
      </c>
      <c r="U259" s="253">
        <v>0</v>
      </c>
      <c r="V259" s="253">
        <v>0</v>
      </c>
      <c r="W259" s="253">
        <v>25.972363033648328</v>
      </c>
      <c r="X259" s="253">
        <v>9.0878783369621523</v>
      </c>
      <c r="Y259" s="253">
        <v>12.748344130031752</v>
      </c>
      <c r="Z259" s="253">
        <v>12.748344130031752</v>
      </c>
      <c r="AA259" s="253">
        <v>11.91434030844089</v>
      </c>
      <c r="AB259" s="253"/>
      <c r="AC259" s="253"/>
      <c r="AD259" s="253"/>
      <c r="AE259" s="253"/>
      <c r="AF259" s="253"/>
      <c r="AG259" s="253"/>
      <c r="AH259" s="253"/>
      <c r="AI259" s="253"/>
      <c r="AJ259" s="253"/>
      <c r="AS259" s="90" t="s">
        <v>806</v>
      </c>
      <c r="AT259" s="90" t="s">
        <v>155</v>
      </c>
      <c r="AU259" s="90" t="s">
        <v>430</v>
      </c>
      <c r="AV259" s="90">
        <v>2023</v>
      </c>
      <c r="AW259" s="90">
        <v>0.87343872827321156</v>
      </c>
      <c r="AX259" s="90">
        <v>0</v>
      </c>
      <c r="AY259" s="90">
        <v>0</v>
      </c>
      <c r="AZ259" s="90">
        <v>0</v>
      </c>
      <c r="BA259" s="90">
        <v>0</v>
      </c>
      <c r="BB259" s="90">
        <v>0</v>
      </c>
      <c r="BC259" s="90">
        <v>0</v>
      </c>
      <c r="BD259" s="90">
        <v>0</v>
      </c>
      <c r="BE259" s="90">
        <v>0</v>
      </c>
      <c r="BF259" s="90">
        <v>0</v>
      </c>
      <c r="BG259" s="90">
        <v>0</v>
      </c>
      <c r="BH259" s="90">
        <v>0</v>
      </c>
      <c r="BI259" s="90">
        <v>0</v>
      </c>
      <c r="BJ259" s="90">
        <v>8.5423132344823963E-3</v>
      </c>
      <c r="BK259" s="90">
        <v>0.74747075250590711</v>
      </c>
      <c r="BL259" s="90">
        <v>0</v>
      </c>
      <c r="BM259" s="90">
        <v>0.74747075250590711</v>
      </c>
      <c r="BN259" s="90">
        <v>0</v>
      </c>
      <c r="BO259" s="90">
        <v>0</v>
      </c>
      <c r="BP259" s="90">
        <v>0</v>
      </c>
      <c r="BQ259" s="90">
        <v>0.65286990349017993</v>
      </c>
      <c r="BR259" s="90">
        <v>0</v>
      </c>
      <c r="BS259" s="90">
        <v>0</v>
      </c>
      <c r="BT259" s="90">
        <v>0</v>
      </c>
      <c r="BU259" s="90">
        <v>0</v>
      </c>
      <c r="BV259" s="90">
        <v>0</v>
      </c>
      <c r="BW259" s="90">
        <v>0</v>
      </c>
      <c r="BX259" s="90">
        <v>0</v>
      </c>
      <c r="BY259" s="90">
        <v>0</v>
      </c>
      <c r="GV259" s="254"/>
      <c r="GW259" s="254"/>
    </row>
    <row r="260" spans="2:205" x14ac:dyDescent="0.25">
      <c r="B260" s="90" t="s">
        <v>816</v>
      </c>
      <c r="C260" s="252" t="s">
        <v>424</v>
      </c>
      <c r="D260" s="252">
        <v>5.3208726658728944E-2</v>
      </c>
      <c r="E260" s="252">
        <v>5.3208726658728944E-2</v>
      </c>
      <c r="F260" s="252">
        <v>4.9727781924045741E-2</v>
      </c>
      <c r="G260" s="252">
        <v>4.81773276756228E-2</v>
      </c>
      <c r="H260" s="252">
        <v>5.891254339993147E-4</v>
      </c>
      <c r="I260" s="253">
        <v>4.9727781924045741E-2</v>
      </c>
      <c r="J260" s="253">
        <v>0</v>
      </c>
      <c r="K260" s="253">
        <v>4.9727781924045741E-2</v>
      </c>
      <c r="L260" s="545">
        <v>3528.2600720269807</v>
      </c>
      <c r="M260" s="253">
        <v>10083.459314712058</v>
      </c>
      <c r="N260" s="253">
        <v>7188.168952227893</v>
      </c>
      <c r="O260" s="253">
        <v>7451.5337429516285</v>
      </c>
      <c r="P260" s="253">
        <v>7188.168952227893</v>
      </c>
      <c r="Q260" s="253">
        <v>0</v>
      </c>
      <c r="R260" s="253">
        <v>0</v>
      </c>
      <c r="S260" s="253">
        <v>0</v>
      </c>
      <c r="T260" s="253">
        <v>0</v>
      </c>
      <c r="U260" s="253">
        <v>0</v>
      </c>
      <c r="V260" s="253">
        <v>0</v>
      </c>
      <c r="W260" s="253">
        <v>15.080726922763548</v>
      </c>
      <c r="X260" s="253">
        <v>5.2768325827522187</v>
      </c>
      <c r="Y260" s="253">
        <v>7.4022643335668246</v>
      </c>
      <c r="Z260" s="253">
        <v>7.4022643335668246</v>
      </c>
      <c r="AA260" s="253">
        <v>6.9180040500624527</v>
      </c>
      <c r="AB260" s="253"/>
      <c r="AC260" s="253"/>
      <c r="AD260" s="253"/>
      <c r="AE260" s="253"/>
      <c r="AF260" s="253"/>
      <c r="AG260" s="253"/>
      <c r="AH260" s="253"/>
      <c r="AI260" s="253"/>
      <c r="AJ260" s="253"/>
      <c r="AS260" s="90" t="s">
        <v>806</v>
      </c>
      <c r="AT260" s="90" t="s">
        <v>155</v>
      </c>
      <c r="AU260" s="90" t="s">
        <v>433</v>
      </c>
      <c r="AV260" s="90">
        <v>2020</v>
      </c>
      <c r="AW260" s="90">
        <v>1</v>
      </c>
      <c r="AX260" s="90">
        <v>5.8891938514185199E-3</v>
      </c>
      <c r="AY260" s="90">
        <v>0.49710389443503356</v>
      </c>
      <c r="AZ260" s="90">
        <v>0</v>
      </c>
      <c r="BA260" s="90">
        <v>0.49710389443503356</v>
      </c>
      <c r="BB260" s="90">
        <v>0</v>
      </c>
      <c r="BC260" s="90">
        <v>0</v>
      </c>
      <c r="BD260" s="90">
        <v>0</v>
      </c>
      <c r="BE260" s="90">
        <v>0</v>
      </c>
      <c r="BF260" s="90">
        <v>0</v>
      </c>
      <c r="BG260" s="90">
        <v>0</v>
      </c>
      <c r="BH260" s="90">
        <v>0</v>
      </c>
      <c r="BI260" s="90">
        <v>0</v>
      </c>
      <c r="BJ260" s="90">
        <v>0</v>
      </c>
      <c r="BK260" s="90">
        <v>0</v>
      </c>
      <c r="BL260" s="90">
        <v>0</v>
      </c>
      <c r="BM260" s="90">
        <v>0</v>
      </c>
      <c r="BN260" s="90">
        <v>0.49710389443503356</v>
      </c>
      <c r="BO260" s="90">
        <v>0</v>
      </c>
      <c r="BP260" s="90">
        <v>0</v>
      </c>
      <c r="BQ260" s="90">
        <v>0</v>
      </c>
      <c r="BR260" s="90">
        <v>0</v>
      </c>
      <c r="BS260" s="90">
        <v>0</v>
      </c>
      <c r="BT260" s="90">
        <v>0</v>
      </c>
      <c r="BU260" s="90">
        <v>0</v>
      </c>
      <c r="BV260" s="90">
        <v>0</v>
      </c>
      <c r="BW260" s="90">
        <v>0</v>
      </c>
      <c r="BX260" s="90">
        <v>0</v>
      </c>
      <c r="BY260" s="90">
        <v>0</v>
      </c>
      <c r="GV260" s="254"/>
      <c r="GW260" s="254"/>
    </row>
    <row r="261" spans="2:205" x14ac:dyDescent="0.25">
      <c r="B261" s="90" t="s">
        <v>816</v>
      </c>
      <c r="C261" s="252" t="s">
        <v>425</v>
      </c>
      <c r="D261" s="252">
        <v>0.27538878794909977</v>
      </c>
      <c r="E261" s="252">
        <v>0.27538878794909977</v>
      </c>
      <c r="F261" s="252">
        <v>0.25737269901785026</v>
      </c>
      <c r="G261" s="252">
        <v>0.24930591402317509</v>
      </c>
      <c r="H261" s="252">
        <v>0.34256137703504425</v>
      </c>
      <c r="I261" s="253">
        <v>0.25737269901785026</v>
      </c>
      <c r="J261" s="253">
        <v>0</v>
      </c>
      <c r="K261" s="253">
        <v>0.25737269901785026</v>
      </c>
      <c r="L261" s="545">
        <v>6.1816396735298618</v>
      </c>
      <c r="M261" s="253">
        <v>17.666586610334104</v>
      </c>
      <c r="N261" s="253">
        <v>12.593932836022452</v>
      </c>
      <c r="O261" s="253">
        <v>13.053147770643019</v>
      </c>
      <c r="P261" s="253">
        <v>12.593932836022452</v>
      </c>
      <c r="Q261" s="253">
        <v>0</v>
      </c>
      <c r="R261" s="253">
        <v>0</v>
      </c>
      <c r="S261" s="253">
        <v>0</v>
      </c>
      <c r="T261" s="253">
        <v>0</v>
      </c>
      <c r="U261" s="253">
        <v>0</v>
      </c>
      <c r="V261" s="253">
        <v>0</v>
      </c>
      <c r="W261" s="253">
        <v>44549.47271163838</v>
      </c>
      <c r="X261" s="253">
        <v>15588.115238288905</v>
      </c>
      <c r="Y261" s="253">
        <v>21866.782325645305</v>
      </c>
      <c r="Z261" s="253">
        <v>21866.782325645305</v>
      </c>
      <c r="AA261" s="253">
        <v>20436.24516415449</v>
      </c>
      <c r="AB261" s="253"/>
      <c r="AC261" s="253"/>
      <c r="AD261" s="253"/>
      <c r="AE261" s="253"/>
      <c r="AF261" s="253"/>
      <c r="AG261" s="253"/>
      <c r="AH261" s="253"/>
      <c r="AI261" s="253"/>
      <c r="AJ261" s="253"/>
      <c r="AS261" s="90" t="s">
        <v>806</v>
      </c>
      <c r="AT261" s="90" t="s">
        <v>155</v>
      </c>
      <c r="AU261" s="90" t="s">
        <v>433</v>
      </c>
      <c r="AV261" s="90">
        <v>2021</v>
      </c>
      <c r="AW261" s="90">
        <v>1</v>
      </c>
      <c r="AX261" s="90">
        <v>0</v>
      </c>
      <c r="AY261" s="90">
        <v>0</v>
      </c>
      <c r="AZ261" s="90">
        <v>0</v>
      </c>
      <c r="BA261" s="90">
        <v>0</v>
      </c>
      <c r="BB261" s="90">
        <v>5.8891938514185199E-3</v>
      </c>
      <c r="BC261" s="90">
        <v>0.49710389443503356</v>
      </c>
      <c r="BD261" s="90">
        <v>0</v>
      </c>
      <c r="BE261" s="90">
        <v>0.49710389443503356</v>
      </c>
      <c r="BF261" s="90">
        <v>0</v>
      </c>
      <c r="BG261" s="90">
        <v>0</v>
      </c>
      <c r="BH261" s="90">
        <v>0</v>
      </c>
      <c r="BI261" s="90">
        <v>0</v>
      </c>
      <c r="BJ261" s="90">
        <v>0</v>
      </c>
      <c r="BK261" s="90">
        <v>0</v>
      </c>
      <c r="BL261" s="90">
        <v>0</v>
      </c>
      <c r="BM261" s="90">
        <v>0</v>
      </c>
      <c r="BN261" s="90">
        <v>0</v>
      </c>
      <c r="BO261" s="90">
        <v>0.49710389443503356</v>
      </c>
      <c r="BP261" s="90">
        <v>0</v>
      </c>
      <c r="BQ261" s="90">
        <v>0</v>
      </c>
      <c r="BR261" s="90">
        <v>0</v>
      </c>
      <c r="BS261" s="90">
        <v>0</v>
      </c>
      <c r="BT261" s="90">
        <v>0</v>
      </c>
      <c r="BU261" s="90">
        <v>0</v>
      </c>
      <c r="BV261" s="90">
        <v>0</v>
      </c>
      <c r="BW261" s="90">
        <v>0</v>
      </c>
      <c r="BX261" s="90">
        <v>0</v>
      </c>
      <c r="BY261" s="90">
        <v>0</v>
      </c>
      <c r="GV261" s="254"/>
      <c r="GW261" s="254"/>
    </row>
    <row r="262" spans="2:205" x14ac:dyDescent="0.25">
      <c r="B262" s="90" t="s">
        <v>816</v>
      </c>
      <c r="C262" s="252" t="s">
        <v>427</v>
      </c>
      <c r="D262" s="252">
        <v>6.8847196987245549E-2</v>
      </c>
      <c r="E262" s="252">
        <v>6.8847196987245549E-2</v>
      </c>
      <c r="F262" s="252">
        <v>6.4343174754435087E-2</v>
      </c>
      <c r="G262" s="252">
        <v>6.2326478505767106E-2</v>
      </c>
      <c r="H262" s="252">
        <v>8.5640344258760936E-2</v>
      </c>
      <c r="I262" s="253">
        <v>6.4343174754435087E-2</v>
      </c>
      <c r="J262" s="253">
        <v>0</v>
      </c>
      <c r="K262" s="253">
        <v>6.4343174754435087E-2</v>
      </c>
      <c r="L262" s="545">
        <v>1.34099654156752</v>
      </c>
      <c r="M262" s="253">
        <v>3.8324510642712797</v>
      </c>
      <c r="N262" s="253">
        <v>2.7320292462462543</v>
      </c>
      <c r="O262" s="253">
        <v>2.8316477409636409</v>
      </c>
      <c r="P262" s="253">
        <v>2.7320292462462543</v>
      </c>
      <c r="Q262" s="253">
        <v>0</v>
      </c>
      <c r="R262" s="253">
        <v>0</v>
      </c>
      <c r="S262" s="253">
        <v>0</v>
      </c>
      <c r="T262" s="253">
        <v>0</v>
      </c>
      <c r="U262" s="253">
        <v>0</v>
      </c>
      <c r="V262" s="253">
        <v>0</v>
      </c>
      <c r="W262" s="253">
        <v>51340.324044958805</v>
      </c>
      <c r="X262" s="253">
        <v>17964.272950302231</v>
      </c>
      <c r="Y262" s="253">
        <v>25200.021955050448</v>
      </c>
      <c r="Z262" s="253">
        <v>25200.021955050448</v>
      </c>
      <c r="AA262" s="253">
        <v>23551.422387897615</v>
      </c>
      <c r="AB262" s="253"/>
      <c r="AC262" s="253"/>
      <c r="AD262" s="253"/>
      <c r="AE262" s="253"/>
      <c r="AF262" s="253"/>
      <c r="AG262" s="253"/>
      <c r="AH262" s="253"/>
      <c r="AI262" s="253"/>
      <c r="AJ262" s="253"/>
      <c r="AS262" s="90" t="s">
        <v>806</v>
      </c>
      <c r="AT262" s="90" t="s">
        <v>155</v>
      </c>
      <c r="AU262" s="90" t="s">
        <v>433</v>
      </c>
      <c r="AV262" s="90">
        <v>2022</v>
      </c>
      <c r="AW262" s="90">
        <v>0.93457943925233644</v>
      </c>
      <c r="AX262" s="90">
        <v>0</v>
      </c>
      <c r="AY262" s="90">
        <v>0</v>
      </c>
      <c r="AZ262" s="90">
        <v>0</v>
      </c>
      <c r="BA262" s="90">
        <v>0</v>
      </c>
      <c r="BB262" s="90">
        <v>0</v>
      </c>
      <c r="BC262" s="90">
        <v>0</v>
      </c>
      <c r="BD262" s="90">
        <v>0</v>
      </c>
      <c r="BE262" s="90">
        <v>0</v>
      </c>
      <c r="BF262" s="90">
        <v>5.8891938514185199E-3</v>
      </c>
      <c r="BG262" s="90">
        <v>0.49710389443503356</v>
      </c>
      <c r="BH262" s="90">
        <v>0</v>
      </c>
      <c r="BI262" s="90">
        <v>0.49710389443503356</v>
      </c>
      <c r="BJ262" s="90">
        <v>0</v>
      </c>
      <c r="BK262" s="90">
        <v>0</v>
      </c>
      <c r="BL262" s="90">
        <v>0</v>
      </c>
      <c r="BM262" s="90">
        <v>0</v>
      </c>
      <c r="BN262" s="90">
        <v>0</v>
      </c>
      <c r="BO262" s="90">
        <v>0</v>
      </c>
      <c r="BP262" s="90">
        <v>0.46458307891124628</v>
      </c>
      <c r="BQ262" s="90">
        <v>0</v>
      </c>
      <c r="BR262" s="90">
        <v>5.8891938514185199E-3</v>
      </c>
      <c r="BS262" s="90">
        <v>5.5039194873070275E-3</v>
      </c>
      <c r="BT262" s="90">
        <v>0.49710389443503356</v>
      </c>
      <c r="BU262" s="90">
        <v>0.46458307891124628</v>
      </c>
      <c r="BV262" s="90">
        <v>0</v>
      </c>
      <c r="BW262" s="90">
        <v>0</v>
      </c>
      <c r="BX262" s="90">
        <v>0.49710389443503356</v>
      </c>
      <c r="BY262" s="90">
        <v>0.46458307891124628</v>
      </c>
      <c r="GV262" s="254"/>
      <c r="GW262" s="254"/>
    </row>
    <row r="263" spans="2:205" x14ac:dyDescent="0.25">
      <c r="B263" s="90" t="s">
        <v>816</v>
      </c>
      <c r="C263" s="252" t="s">
        <v>426</v>
      </c>
      <c r="D263" s="252">
        <v>0.48193037891075013</v>
      </c>
      <c r="E263" s="252">
        <v>0.48193037891075013</v>
      </c>
      <c r="F263" s="252">
        <v>0.45040222328107488</v>
      </c>
      <c r="G263" s="252">
        <v>0.43628534954039822</v>
      </c>
      <c r="H263" s="252">
        <v>0.59948240981132794</v>
      </c>
      <c r="I263" s="253">
        <v>0.45040222328107488</v>
      </c>
      <c r="J263" s="253">
        <v>0</v>
      </c>
      <c r="K263" s="253">
        <v>0.45040222328107488</v>
      </c>
      <c r="L263" s="545">
        <v>13.015716379497034</v>
      </c>
      <c r="M263" s="253">
        <v>37.197781310120504</v>
      </c>
      <c r="N263" s="253">
        <v>26.517083905426222</v>
      </c>
      <c r="O263" s="253">
        <v>27.483981308366804</v>
      </c>
      <c r="P263" s="253">
        <v>26.517083905426222</v>
      </c>
      <c r="Q263" s="253">
        <v>0</v>
      </c>
      <c r="R263" s="253">
        <v>0</v>
      </c>
      <c r="S263" s="253">
        <v>0</v>
      </c>
      <c r="T263" s="253">
        <v>0</v>
      </c>
      <c r="U263" s="253">
        <v>0</v>
      </c>
      <c r="V263" s="253">
        <v>0</v>
      </c>
      <c r="W263" s="253">
        <v>37026.803969845983</v>
      </c>
      <c r="X263" s="253">
        <v>12955.89043047656</v>
      </c>
      <c r="Y263" s="253">
        <v>18174.335482346614</v>
      </c>
      <c r="Z263" s="253">
        <v>18174.335482346614</v>
      </c>
      <c r="AA263" s="253">
        <v>16985.36026387534</v>
      </c>
      <c r="AB263" s="253"/>
      <c r="AC263" s="253"/>
      <c r="AD263" s="253"/>
      <c r="AE263" s="253"/>
      <c r="AF263" s="253"/>
      <c r="AG263" s="253"/>
      <c r="AH263" s="253"/>
      <c r="AI263" s="253"/>
      <c r="AJ263" s="253"/>
      <c r="AS263" s="90" t="s">
        <v>806</v>
      </c>
      <c r="AT263" s="90" t="s">
        <v>155</v>
      </c>
      <c r="AU263" s="90" t="s">
        <v>433</v>
      </c>
      <c r="AV263" s="90">
        <v>2023</v>
      </c>
      <c r="AW263" s="90">
        <v>0.87343872827321156</v>
      </c>
      <c r="AX263" s="90">
        <v>0</v>
      </c>
      <c r="AY263" s="90">
        <v>0</v>
      </c>
      <c r="AZ263" s="90">
        <v>0</v>
      </c>
      <c r="BA263" s="90">
        <v>0</v>
      </c>
      <c r="BB263" s="90">
        <v>0</v>
      </c>
      <c r="BC263" s="90">
        <v>0</v>
      </c>
      <c r="BD263" s="90">
        <v>0</v>
      </c>
      <c r="BE263" s="90">
        <v>0</v>
      </c>
      <c r="BF263" s="90">
        <v>0</v>
      </c>
      <c r="BG263" s="90">
        <v>0</v>
      </c>
      <c r="BH263" s="90">
        <v>0</v>
      </c>
      <c r="BI263" s="90">
        <v>0</v>
      </c>
      <c r="BJ263" s="90">
        <v>5.8891938514185199E-3</v>
      </c>
      <c r="BK263" s="90">
        <v>0.51531710895404648</v>
      </c>
      <c r="BL263" s="90">
        <v>0</v>
      </c>
      <c r="BM263" s="90">
        <v>0.51531710895404648</v>
      </c>
      <c r="BN263" s="90">
        <v>0</v>
      </c>
      <c r="BO263" s="90">
        <v>0</v>
      </c>
      <c r="BP263" s="90">
        <v>0</v>
      </c>
      <c r="BQ263" s="90">
        <v>0.45009792030225038</v>
      </c>
      <c r="BR263" s="90">
        <v>0</v>
      </c>
      <c r="BS263" s="90">
        <v>0</v>
      </c>
      <c r="BT263" s="90">
        <v>0</v>
      </c>
      <c r="BU263" s="90">
        <v>0</v>
      </c>
      <c r="BV263" s="90">
        <v>0</v>
      </c>
      <c r="BW263" s="90">
        <v>0</v>
      </c>
      <c r="BX263" s="90">
        <v>0</v>
      </c>
      <c r="BY263" s="90">
        <v>0</v>
      </c>
      <c r="GV263" s="254"/>
      <c r="GW263" s="254"/>
    </row>
    <row r="264" spans="2:205" x14ac:dyDescent="0.25">
      <c r="B264" s="90" t="s">
        <v>825</v>
      </c>
      <c r="C264" s="252" t="s">
        <v>418</v>
      </c>
      <c r="D264" s="252">
        <v>300.91475792014796</v>
      </c>
      <c r="E264" s="252">
        <v>319.59026374538269</v>
      </c>
      <c r="F264" s="252">
        <v>298.68248948166604</v>
      </c>
      <c r="G264" s="252">
        <v>289.36991777972054</v>
      </c>
      <c r="H264" s="252">
        <v>3.5384938647104924</v>
      </c>
      <c r="I264" s="253">
        <v>298.68248948166604</v>
      </c>
      <c r="J264" s="253">
        <v>0</v>
      </c>
      <c r="K264" s="253">
        <v>298.68248948166604</v>
      </c>
      <c r="L264" s="545">
        <v>110.48189046209423</v>
      </c>
      <c r="M264" s="253">
        <v>236.15374060174577</v>
      </c>
      <c r="N264" s="253">
        <v>174.63404759838821</v>
      </c>
      <c r="O264" s="253">
        <v>181.032402966028</v>
      </c>
      <c r="P264" s="253">
        <v>174.63404759838821</v>
      </c>
      <c r="Q264" s="253">
        <v>0</v>
      </c>
      <c r="R264" s="253">
        <v>0</v>
      </c>
      <c r="S264" s="253">
        <v>0</v>
      </c>
      <c r="T264" s="253">
        <v>0</v>
      </c>
      <c r="U264" s="253">
        <v>0</v>
      </c>
      <c r="V264" s="253">
        <v>0</v>
      </c>
      <c r="W264" s="253">
        <v>2723656.8514673477</v>
      </c>
      <c r="X264" s="253">
        <v>1353314.4253020573</v>
      </c>
      <c r="Y264" s="253">
        <v>1830057.0143134696</v>
      </c>
      <c r="Z264" s="253">
        <v>1830057.0143134696</v>
      </c>
      <c r="AA264" s="253">
        <v>1710333.6582368875</v>
      </c>
      <c r="AB264" s="253"/>
      <c r="AC264" s="253"/>
      <c r="AD264" s="253"/>
      <c r="AE264" s="253"/>
      <c r="AF264" s="253"/>
      <c r="AG264" s="253"/>
      <c r="AH264" s="253"/>
      <c r="AI264" s="253"/>
      <c r="AJ264" s="253"/>
      <c r="AS264" s="90" t="s">
        <v>806</v>
      </c>
      <c r="AT264" s="90" t="s">
        <v>155</v>
      </c>
      <c r="AU264" s="90" t="s">
        <v>424</v>
      </c>
      <c r="AV264" s="90">
        <v>2020</v>
      </c>
      <c r="AW264" s="90">
        <v>1</v>
      </c>
      <c r="AX264" s="90">
        <v>1.3240124598974848E-2</v>
      </c>
      <c r="AY264" s="90">
        <v>1.1175922659380224</v>
      </c>
      <c r="AZ264" s="90">
        <v>0</v>
      </c>
      <c r="BA264" s="90">
        <v>1.1175922659380224</v>
      </c>
      <c r="BB264" s="90">
        <v>0</v>
      </c>
      <c r="BC264" s="90">
        <v>0</v>
      </c>
      <c r="BD264" s="90">
        <v>0</v>
      </c>
      <c r="BE264" s="90">
        <v>0</v>
      </c>
      <c r="BF264" s="90">
        <v>0</v>
      </c>
      <c r="BG264" s="90">
        <v>0</v>
      </c>
      <c r="BH264" s="90">
        <v>0</v>
      </c>
      <c r="BI264" s="90">
        <v>0</v>
      </c>
      <c r="BJ264" s="90">
        <v>0</v>
      </c>
      <c r="BK264" s="90">
        <v>0</v>
      </c>
      <c r="BL264" s="90">
        <v>0</v>
      </c>
      <c r="BM264" s="90">
        <v>0</v>
      </c>
      <c r="BN264" s="90">
        <v>1.1175922659380224</v>
      </c>
      <c r="BO264" s="90">
        <v>0</v>
      </c>
      <c r="BP264" s="90">
        <v>0</v>
      </c>
      <c r="BQ264" s="90">
        <v>0</v>
      </c>
      <c r="BR264" s="90">
        <v>0</v>
      </c>
      <c r="BS264" s="90">
        <v>0</v>
      </c>
      <c r="BT264" s="90">
        <v>0</v>
      </c>
      <c r="BU264" s="90">
        <v>0</v>
      </c>
      <c r="BV264" s="90">
        <v>0</v>
      </c>
      <c r="BW264" s="90">
        <v>0</v>
      </c>
      <c r="BX264" s="90">
        <v>0</v>
      </c>
      <c r="BY264" s="90">
        <v>0</v>
      </c>
      <c r="GV264" s="254"/>
      <c r="GW264" s="254"/>
    </row>
    <row r="265" spans="2:205" x14ac:dyDescent="0.25">
      <c r="B265" s="90" t="s">
        <v>825</v>
      </c>
      <c r="C265" s="252" t="s">
        <v>417</v>
      </c>
      <c r="D265" s="252">
        <v>4.0955328758587086</v>
      </c>
      <c r="E265" s="252">
        <v>3.9905192123751516</v>
      </c>
      <c r="F265" s="252">
        <v>3.7294572078272443</v>
      </c>
      <c r="G265" s="252">
        <v>3.6125655190149142</v>
      </c>
      <c r="H265" s="252">
        <v>4.9638831219566102</v>
      </c>
      <c r="I265" s="253">
        <v>3.7294572078272443</v>
      </c>
      <c r="J265" s="253">
        <v>0</v>
      </c>
      <c r="K265" s="253">
        <v>3.7294572078272443</v>
      </c>
      <c r="L265" s="545">
        <v>0.98338564083404068</v>
      </c>
      <c r="M265" s="253">
        <v>2.1019752338206104</v>
      </c>
      <c r="N265" s="253">
        <v>1.5543960561383039</v>
      </c>
      <c r="O265" s="253">
        <v>1.6110742910144127</v>
      </c>
      <c r="P265" s="253">
        <v>1.5543960561383039</v>
      </c>
      <c r="Q265" s="253">
        <v>0</v>
      </c>
      <c r="R265" s="253">
        <v>0</v>
      </c>
      <c r="S265" s="253">
        <v>0</v>
      </c>
      <c r="T265" s="253">
        <v>0</v>
      </c>
      <c r="U265" s="253">
        <v>0</v>
      </c>
      <c r="V265" s="253">
        <v>0</v>
      </c>
      <c r="W265" s="253">
        <v>4164727.1485326518</v>
      </c>
      <c r="X265" s="253">
        <v>1898461.5746979422</v>
      </c>
      <c r="Y265" s="253">
        <v>2567247.3862865302</v>
      </c>
      <c r="Z265" s="253">
        <v>2567247.3862865302</v>
      </c>
      <c r="AA265" s="253">
        <v>2399296.6226976919</v>
      </c>
      <c r="AB265" s="253"/>
      <c r="AC265" s="253"/>
      <c r="AD265" s="253"/>
      <c r="AE265" s="253"/>
      <c r="AF265" s="253"/>
      <c r="AG265" s="253"/>
      <c r="AH265" s="253"/>
      <c r="AI265" s="253"/>
      <c r="AJ265" s="253"/>
      <c r="AS265" s="90" t="s">
        <v>806</v>
      </c>
      <c r="AT265" s="90" t="s">
        <v>155</v>
      </c>
      <c r="AU265" s="90" t="s">
        <v>424</v>
      </c>
      <c r="AV265" s="90">
        <v>2021</v>
      </c>
      <c r="AW265" s="90">
        <v>1</v>
      </c>
      <c r="AX265" s="90">
        <v>0</v>
      </c>
      <c r="AY265" s="90">
        <v>0</v>
      </c>
      <c r="AZ265" s="90">
        <v>0</v>
      </c>
      <c r="BA265" s="90">
        <v>0</v>
      </c>
      <c r="BB265" s="90">
        <v>1.3240124598974848E-2</v>
      </c>
      <c r="BC265" s="90">
        <v>1.1175922659380224</v>
      </c>
      <c r="BD265" s="90">
        <v>0</v>
      </c>
      <c r="BE265" s="90">
        <v>1.1175922659380224</v>
      </c>
      <c r="BF265" s="90">
        <v>0</v>
      </c>
      <c r="BG265" s="90">
        <v>0</v>
      </c>
      <c r="BH265" s="90">
        <v>0</v>
      </c>
      <c r="BI265" s="90">
        <v>0</v>
      </c>
      <c r="BJ265" s="90">
        <v>0</v>
      </c>
      <c r="BK265" s="90">
        <v>0</v>
      </c>
      <c r="BL265" s="90">
        <v>0</v>
      </c>
      <c r="BM265" s="90">
        <v>0</v>
      </c>
      <c r="BN265" s="90">
        <v>0</v>
      </c>
      <c r="BO265" s="90">
        <v>1.1175922659380224</v>
      </c>
      <c r="BP265" s="90">
        <v>0</v>
      </c>
      <c r="BQ265" s="90">
        <v>0</v>
      </c>
      <c r="BR265" s="90">
        <v>0</v>
      </c>
      <c r="BS265" s="90">
        <v>0</v>
      </c>
      <c r="BT265" s="90">
        <v>0</v>
      </c>
      <c r="BU265" s="90">
        <v>0</v>
      </c>
      <c r="BV265" s="90">
        <v>0</v>
      </c>
      <c r="BW265" s="90">
        <v>0</v>
      </c>
      <c r="BX265" s="90">
        <v>0</v>
      </c>
      <c r="BY265" s="90">
        <v>0</v>
      </c>
      <c r="GV265" s="254"/>
      <c r="GW265" s="254"/>
    </row>
    <row r="266" spans="2:205" x14ac:dyDescent="0.25">
      <c r="B266" s="90" t="s">
        <v>824</v>
      </c>
      <c r="C266" s="252" t="s">
        <v>418</v>
      </c>
      <c r="D266" s="252">
        <v>0.90953229102975031</v>
      </c>
      <c r="E266" s="252">
        <v>0.97436739269561079</v>
      </c>
      <c r="F266" s="252">
        <v>0.910623731491225</v>
      </c>
      <c r="G266" s="252">
        <v>0.88223154550227778</v>
      </c>
      <c r="H266" s="252">
        <v>1.0788166700141506E-2</v>
      </c>
      <c r="I266" s="253">
        <v>0.910623731491225</v>
      </c>
      <c r="J266" s="253">
        <v>0</v>
      </c>
      <c r="K266" s="253">
        <v>0.910623731491225</v>
      </c>
      <c r="L266" s="545">
        <v>0.14609777693879744</v>
      </c>
      <c r="M266" s="253">
        <v>0.35215672417128679</v>
      </c>
      <c r="N266" s="253">
        <v>0.83444411092099535</v>
      </c>
      <c r="O266" s="253">
        <v>0.86501701482794235</v>
      </c>
      <c r="P266" s="253">
        <v>0.83444411092099535</v>
      </c>
      <c r="Q266" s="253">
        <v>0</v>
      </c>
      <c r="R266" s="253">
        <v>0</v>
      </c>
      <c r="S266" s="253">
        <v>0</v>
      </c>
      <c r="T266" s="253">
        <v>0</v>
      </c>
      <c r="U266" s="253">
        <v>0</v>
      </c>
      <c r="V266" s="253">
        <v>0</v>
      </c>
      <c r="W266" s="253">
        <v>6225503.9747166513</v>
      </c>
      <c r="X266" s="253">
        <v>2766857.2706897529</v>
      </c>
      <c r="Y266" s="253">
        <v>1167684.4260068883</v>
      </c>
      <c r="Z266" s="253">
        <v>1167684.4260068883</v>
      </c>
      <c r="AA266" s="253">
        <v>1091293.856081204</v>
      </c>
      <c r="AB266" s="253"/>
      <c r="AC266" s="253"/>
      <c r="AD266" s="253"/>
      <c r="AE266" s="253"/>
      <c r="AF266" s="253"/>
      <c r="AG266" s="253"/>
      <c r="AH266" s="253"/>
      <c r="AI266" s="253"/>
      <c r="AJ266" s="253"/>
      <c r="AS266" s="90" t="s">
        <v>806</v>
      </c>
      <c r="AT266" s="90" t="s">
        <v>155</v>
      </c>
      <c r="AU266" s="90" t="s">
        <v>424</v>
      </c>
      <c r="AV266" s="90">
        <v>2022</v>
      </c>
      <c r="AW266" s="90">
        <v>0.93457943925233644</v>
      </c>
      <c r="AX266" s="90">
        <v>0</v>
      </c>
      <c r="AY266" s="90">
        <v>0</v>
      </c>
      <c r="AZ266" s="90">
        <v>0</v>
      </c>
      <c r="BA266" s="90">
        <v>0</v>
      </c>
      <c r="BB266" s="90">
        <v>0</v>
      </c>
      <c r="BC266" s="90">
        <v>0</v>
      </c>
      <c r="BD266" s="90">
        <v>0</v>
      </c>
      <c r="BE266" s="90">
        <v>0</v>
      </c>
      <c r="BF266" s="90">
        <v>1.3240124598974848E-2</v>
      </c>
      <c r="BG266" s="90">
        <v>1.1175922659380224</v>
      </c>
      <c r="BH266" s="90">
        <v>0</v>
      </c>
      <c r="BI266" s="90">
        <v>1.1175922659380224</v>
      </c>
      <c r="BJ266" s="90">
        <v>0</v>
      </c>
      <c r="BK266" s="90">
        <v>0</v>
      </c>
      <c r="BL266" s="90">
        <v>0</v>
      </c>
      <c r="BM266" s="90">
        <v>0</v>
      </c>
      <c r="BN266" s="90">
        <v>0</v>
      </c>
      <c r="BO266" s="90">
        <v>0</v>
      </c>
      <c r="BP266" s="90">
        <v>1.044478753213105</v>
      </c>
      <c r="BQ266" s="90">
        <v>0</v>
      </c>
      <c r="BR266" s="90">
        <v>1.3240124598974848E-2</v>
      </c>
      <c r="BS266" s="90">
        <v>1.2373948223340979E-2</v>
      </c>
      <c r="BT266" s="90">
        <v>1.1175922659380224</v>
      </c>
      <c r="BU266" s="90">
        <v>1.044478753213105</v>
      </c>
      <c r="BV266" s="90">
        <v>0</v>
      </c>
      <c r="BW266" s="90">
        <v>0</v>
      </c>
      <c r="BX266" s="90">
        <v>1.1175922659380224</v>
      </c>
      <c r="BY266" s="90">
        <v>1.044478753213105</v>
      </c>
      <c r="GV266" s="254"/>
      <c r="GW266" s="254"/>
    </row>
    <row r="267" spans="2:205" x14ac:dyDescent="0.25">
      <c r="B267" s="90" t="s">
        <v>824</v>
      </c>
      <c r="C267" s="252" t="s">
        <v>417</v>
      </c>
      <c r="D267" s="252">
        <v>8.7012374211820759E-3</v>
      </c>
      <c r="E267" s="252">
        <v>8.4705825944536451E-3</v>
      </c>
      <c r="F267" s="252">
        <v>7.9164323312650893E-3</v>
      </c>
      <c r="G267" s="252">
        <v>7.6683090540686132E-3</v>
      </c>
      <c r="H267" s="252">
        <v>1.0536719593619386E-2</v>
      </c>
      <c r="I267" s="253">
        <v>7.9164323312650893E-3</v>
      </c>
      <c r="J267" s="253">
        <v>0</v>
      </c>
      <c r="K267" s="253">
        <v>7.9164323312650893E-3</v>
      </c>
      <c r="L267" s="545">
        <v>2.5277364687350205E-3</v>
      </c>
      <c r="M267" s="253">
        <v>6.0612409553985423E-3</v>
      </c>
      <c r="N267" s="253">
        <v>1.4362261098400598E-2</v>
      </c>
      <c r="O267" s="253">
        <v>1.488595491805007E-2</v>
      </c>
      <c r="P267" s="253">
        <v>1.4362261098400598E-2</v>
      </c>
      <c r="Q267" s="253">
        <v>0</v>
      </c>
      <c r="R267" s="253">
        <v>0</v>
      </c>
      <c r="S267" s="253">
        <v>0</v>
      </c>
      <c r="T267" s="253">
        <v>0</v>
      </c>
      <c r="U267" s="253">
        <v>0</v>
      </c>
      <c r="V267" s="253">
        <v>0</v>
      </c>
      <c r="W267" s="253">
        <v>3442304.0252833478</v>
      </c>
      <c r="X267" s="253">
        <v>1397499.7293102469</v>
      </c>
      <c r="Y267" s="253">
        <v>589780.57399311184</v>
      </c>
      <c r="Z267" s="253">
        <v>589780.57399311184</v>
      </c>
      <c r="AA267" s="253">
        <v>551196.79812440358</v>
      </c>
      <c r="AB267" s="253"/>
      <c r="AC267" s="253"/>
      <c r="AD267" s="253"/>
      <c r="AE267" s="253"/>
      <c r="AF267" s="253"/>
      <c r="AG267" s="253"/>
      <c r="AH267" s="253"/>
      <c r="AI267" s="253"/>
      <c r="AJ267" s="253"/>
      <c r="AS267" s="90" t="s">
        <v>806</v>
      </c>
      <c r="AT267" s="90" t="s">
        <v>155</v>
      </c>
      <c r="AU267" s="90" t="s">
        <v>424</v>
      </c>
      <c r="AV267" s="90">
        <v>2023</v>
      </c>
      <c r="AW267" s="90">
        <v>0.87343872827321156</v>
      </c>
      <c r="AX267" s="90">
        <v>0</v>
      </c>
      <c r="AY267" s="90">
        <v>0</v>
      </c>
      <c r="AZ267" s="90">
        <v>0</v>
      </c>
      <c r="BA267" s="90">
        <v>0</v>
      </c>
      <c r="BB267" s="90">
        <v>0</v>
      </c>
      <c r="BC267" s="90">
        <v>0</v>
      </c>
      <c r="BD267" s="90">
        <v>0</v>
      </c>
      <c r="BE267" s="90">
        <v>0</v>
      </c>
      <c r="BF267" s="90">
        <v>0</v>
      </c>
      <c r="BG267" s="90">
        <v>0</v>
      </c>
      <c r="BH267" s="90">
        <v>0</v>
      </c>
      <c r="BI267" s="90">
        <v>0</v>
      </c>
      <c r="BJ267" s="90">
        <v>1.3240124598974848E-2</v>
      </c>
      <c r="BK267" s="90">
        <v>1.1585393353780093</v>
      </c>
      <c r="BL267" s="90">
        <v>0</v>
      </c>
      <c r="BM267" s="90">
        <v>1.1585393353780093</v>
      </c>
      <c r="BN267" s="90">
        <v>0</v>
      </c>
      <c r="BO267" s="90">
        <v>0</v>
      </c>
      <c r="BP267" s="90">
        <v>0</v>
      </c>
      <c r="BQ267" s="90">
        <v>1.0119131237470602</v>
      </c>
      <c r="BR267" s="90">
        <v>0</v>
      </c>
      <c r="BS267" s="90">
        <v>0</v>
      </c>
      <c r="BT267" s="90">
        <v>0</v>
      </c>
      <c r="BU267" s="90">
        <v>0</v>
      </c>
      <c r="BV267" s="90">
        <v>0</v>
      </c>
      <c r="BW267" s="90">
        <v>0</v>
      </c>
      <c r="BX267" s="90">
        <v>0</v>
      </c>
      <c r="BY267" s="90">
        <v>0</v>
      </c>
      <c r="GV267" s="254"/>
      <c r="GW267" s="254"/>
    </row>
    <row r="268" spans="2:205" x14ac:dyDescent="0.25">
      <c r="C268" s="252"/>
      <c r="D268" s="252"/>
      <c r="E268" s="252"/>
      <c r="F268" s="252"/>
      <c r="G268" s="252"/>
      <c r="H268" s="252"/>
      <c r="I268" s="253"/>
      <c r="J268" s="253"/>
      <c r="K268" s="253"/>
      <c r="L268" s="137"/>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S268" s="90" t="s">
        <v>806</v>
      </c>
      <c r="AT268" s="90" t="s">
        <v>155</v>
      </c>
      <c r="AU268" s="90" t="s">
        <v>425</v>
      </c>
      <c r="AV268" s="90">
        <v>2020</v>
      </c>
      <c r="AW268" s="90">
        <v>1</v>
      </c>
      <c r="AX268" s="90">
        <v>0.14596924760902297</v>
      </c>
      <c r="AY268" s="90">
        <v>0.10966939576172896</v>
      </c>
      <c r="AZ268" s="90">
        <v>0</v>
      </c>
      <c r="BA268" s="90">
        <v>0.10966939576172896</v>
      </c>
      <c r="BB268" s="90">
        <v>0</v>
      </c>
      <c r="BC268" s="90">
        <v>0</v>
      </c>
      <c r="BD268" s="90">
        <v>0</v>
      </c>
      <c r="BE268" s="90">
        <v>0</v>
      </c>
      <c r="BF268" s="90">
        <v>0</v>
      </c>
      <c r="BG268" s="90">
        <v>0</v>
      </c>
      <c r="BH268" s="90">
        <v>0</v>
      </c>
      <c r="BI268" s="90">
        <v>0</v>
      </c>
      <c r="BJ268" s="90">
        <v>0</v>
      </c>
      <c r="BK268" s="90">
        <v>0</v>
      </c>
      <c r="BL268" s="90">
        <v>0</v>
      </c>
      <c r="BM268" s="90">
        <v>0</v>
      </c>
      <c r="BN268" s="90">
        <v>0.10966939576172896</v>
      </c>
      <c r="BO268" s="90">
        <v>0</v>
      </c>
      <c r="BP268" s="90">
        <v>0</v>
      </c>
      <c r="BQ268" s="90">
        <v>0</v>
      </c>
      <c r="BR268" s="90">
        <v>0</v>
      </c>
      <c r="BS268" s="90">
        <v>0</v>
      </c>
      <c r="BT268" s="90">
        <v>0</v>
      </c>
      <c r="BU268" s="90">
        <v>0</v>
      </c>
      <c r="BV268" s="90">
        <v>0</v>
      </c>
      <c r="BW268" s="90">
        <v>0</v>
      </c>
      <c r="BX268" s="90">
        <v>0</v>
      </c>
      <c r="BY268" s="90">
        <v>0</v>
      </c>
      <c r="GV268" s="254"/>
      <c r="GW268" s="254"/>
    </row>
    <row r="269" spans="2:205" x14ac:dyDescent="0.25">
      <c r="C269" s="252"/>
      <c r="D269" s="252"/>
      <c r="E269" s="252"/>
      <c r="F269" s="252"/>
      <c r="G269" s="252"/>
      <c r="H269" s="252"/>
      <c r="I269" s="253"/>
      <c r="J269" s="253"/>
      <c r="K269" s="253"/>
      <c r="L269" s="137"/>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S269" s="90" t="s">
        <v>806</v>
      </c>
      <c r="AT269" s="90" t="s">
        <v>155</v>
      </c>
      <c r="AU269" s="90" t="s">
        <v>425</v>
      </c>
      <c r="AV269" s="90">
        <v>2021</v>
      </c>
      <c r="AW269" s="90">
        <v>1</v>
      </c>
      <c r="AX269" s="90">
        <v>0</v>
      </c>
      <c r="AY269" s="90">
        <v>0</v>
      </c>
      <c r="AZ269" s="90">
        <v>0</v>
      </c>
      <c r="BA269" s="90">
        <v>0</v>
      </c>
      <c r="BB269" s="90">
        <v>0.14596924760902297</v>
      </c>
      <c r="BC269" s="90">
        <v>0.10966939576172896</v>
      </c>
      <c r="BD269" s="90">
        <v>0</v>
      </c>
      <c r="BE269" s="90">
        <v>0.10966939576172896</v>
      </c>
      <c r="BF269" s="90">
        <v>0</v>
      </c>
      <c r="BG269" s="90">
        <v>0</v>
      </c>
      <c r="BH269" s="90">
        <v>0</v>
      </c>
      <c r="BI269" s="90">
        <v>0</v>
      </c>
      <c r="BJ269" s="90">
        <v>0</v>
      </c>
      <c r="BK269" s="90">
        <v>0</v>
      </c>
      <c r="BL269" s="90">
        <v>0</v>
      </c>
      <c r="BM269" s="90">
        <v>0</v>
      </c>
      <c r="BN269" s="90">
        <v>0</v>
      </c>
      <c r="BO269" s="90">
        <v>0.10966939576172896</v>
      </c>
      <c r="BP269" s="90">
        <v>0</v>
      </c>
      <c r="BQ269" s="90">
        <v>0</v>
      </c>
      <c r="BR269" s="90">
        <v>0</v>
      </c>
      <c r="BS269" s="90">
        <v>0</v>
      </c>
      <c r="BT269" s="90">
        <v>0</v>
      </c>
      <c r="BU269" s="90">
        <v>0</v>
      </c>
      <c r="BV269" s="90">
        <v>0</v>
      </c>
      <c r="BW269" s="90">
        <v>0</v>
      </c>
      <c r="BX269" s="90">
        <v>0</v>
      </c>
      <c r="BY269" s="90">
        <v>0</v>
      </c>
      <c r="GV269" s="254"/>
      <c r="GW269" s="254"/>
    </row>
    <row r="270" spans="2:205" x14ac:dyDescent="0.25">
      <c r="C270" s="252"/>
      <c r="D270" s="252"/>
      <c r="E270" s="252"/>
      <c r="F270" s="252"/>
      <c r="G270" s="252"/>
      <c r="H270" s="252"/>
      <c r="I270" s="253"/>
      <c r="J270" s="253"/>
      <c r="K270" s="253"/>
      <c r="L270" s="137"/>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S270" s="90" t="s">
        <v>806</v>
      </c>
      <c r="AT270" s="90" t="s">
        <v>155</v>
      </c>
      <c r="AU270" s="90" t="s">
        <v>425</v>
      </c>
      <c r="AV270" s="90">
        <v>2022</v>
      </c>
      <c r="AW270" s="90">
        <v>0.93457943925233644</v>
      </c>
      <c r="AX270" s="90">
        <v>0</v>
      </c>
      <c r="AY270" s="90">
        <v>0</v>
      </c>
      <c r="AZ270" s="90">
        <v>0</v>
      </c>
      <c r="BA270" s="90">
        <v>0</v>
      </c>
      <c r="BB270" s="90">
        <v>0</v>
      </c>
      <c r="BC270" s="90">
        <v>0</v>
      </c>
      <c r="BD270" s="90">
        <v>0</v>
      </c>
      <c r="BE270" s="90">
        <v>0</v>
      </c>
      <c r="BF270" s="90">
        <v>0.14596924760902297</v>
      </c>
      <c r="BG270" s="90">
        <v>0.10966939576172896</v>
      </c>
      <c r="BH270" s="90">
        <v>0</v>
      </c>
      <c r="BI270" s="90">
        <v>0.10966939576172896</v>
      </c>
      <c r="BJ270" s="90">
        <v>0</v>
      </c>
      <c r="BK270" s="90">
        <v>0</v>
      </c>
      <c r="BL270" s="90">
        <v>0</v>
      </c>
      <c r="BM270" s="90">
        <v>0</v>
      </c>
      <c r="BN270" s="90">
        <v>0</v>
      </c>
      <c r="BO270" s="90">
        <v>0</v>
      </c>
      <c r="BP270" s="90">
        <v>0.10249476239413921</v>
      </c>
      <c r="BQ270" s="90">
        <v>0</v>
      </c>
      <c r="BR270" s="90">
        <v>0.14596924760902297</v>
      </c>
      <c r="BS270" s="90">
        <v>0.13641985757852615</v>
      </c>
      <c r="BT270" s="90">
        <v>0.10966939576172896</v>
      </c>
      <c r="BU270" s="90">
        <v>0.10249476239413921</v>
      </c>
      <c r="BV270" s="90">
        <v>0</v>
      </c>
      <c r="BW270" s="90">
        <v>0</v>
      </c>
      <c r="BX270" s="90">
        <v>0.10966939576172896</v>
      </c>
      <c r="BY270" s="90">
        <v>0.10249476239413921</v>
      </c>
      <c r="GV270" s="254"/>
      <c r="GW270" s="254"/>
    </row>
    <row r="271" spans="2:205" x14ac:dyDescent="0.25">
      <c r="C271" s="252"/>
      <c r="D271" s="252"/>
      <c r="E271" s="252"/>
      <c r="F271" s="252"/>
      <c r="G271" s="252"/>
      <c r="H271" s="252"/>
      <c r="I271" s="253"/>
      <c r="J271" s="253"/>
      <c r="K271" s="253"/>
      <c r="L271" s="137"/>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S271" s="90" t="s">
        <v>806</v>
      </c>
      <c r="AT271" s="90" t="s">
        <v>155</v>
      </c>
      <c r="AU271" s="90" t="s">
        <v>425</v>
      </c>
      <c r="AV271" s="90">
        <v>2023</v>
      </c>
      <c r="AW271" s="90">
        <v>0.87343872827321156</v>
      </c>
      <c r="AX271" s="90">
        <v>0</v>
      </c>
      <c r="AY271" s="90">
        <v>0</v>
      </c>
      <c r="AZ271" s="90">
        <v>0</v>
      </c>
      <c r="BA271" s="90">
        <v>0</v>
      </c>
      <c r="BB271" s="90">
        <v>0</v>
      </c>
      <c r="BC271" s="90">
        <v>0</v>
      </c>
      <c r="BD271" s="90">
        <v>0</v>
      </c>
      <c r="BE271" s="90">
        <v>0</v>
      </c>
      <c r="BF271" s="90">
        <v>0</v>
      </c>
      <c r="BG271" s="90">
        <v>0</v>
      </c>
      <c r="BH271" s="90">
        <v>0</v>
      </c>
      <c r="BI271" s="90">
        <v>0</v>
      </c>
      <c r="BJ271" s="90">
        <v>0.14596924760902297</v>
      </c>
      <c r="BK271" s="90">
        <v>0.11366829150464966</v>
      </c>
      <c r="BL271" s="90">
        <v>0</v>
      </c>
      <c r="BM271" s="90">
        <v>0.11366829150464966</v>
      </c>
      <c r="BN271" s="90">
        <v>0</v>
      </c>
      <c r="BO271" s="90">
        <v>0</v>
      </c>
      <c r="BP271" s="90">
        <v>0</v>
      </c>
      <c r="BQ271" s="90">
        <v>9.9282287976809894E-2</v>
      </c>
      <c r="BR271" s="90">
        <v>0</v>
      </c>
      <c r="BS271" s="90">
        <v>0</v>
      </c>
      <c r="BT271" s="90">
        <v>0</v>
      </c>
      <c r="BU271" s="90">
        <v>0</v>
      </c>
      <c r="BV271" s="90">
        <v>0</v>
      </c>
      <c r="BW271" s="90">
        <v>0</v>
      </c>
      <c r="BX271" s="90">
        <v>0</v>
      </c>
      <c r="BY271" s="90">
        <v>0</v>
      </c>
      <c r="GV271" s="254"/>
      <c r="GW271" s="254"/>
    </row>
    <row r="272" spans="2:205" x14ac:dyDescent="0.25">
      <c r="C272" s="252"/>
      <c r="D272" s="252"/>
      <c r="E272" s="252"/>
      <c r="F272" s="252"/>
      <c r="G272" s="252"/>
      <c r="H272" s="252"/>
      <c r="I272" s="253"/>
      <c r="J272" s="253"/>
      <c r="K272" s="253"/>
      <c r="L272" s="137"/>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S272" s="90" t="s">
        <v>806</v>
      </c>
      <c r="AT272" s="90" t="s">
        <v>155</v>
      </c>
      <c r="AU272" s="90" t="s">
        <v>427</v>
      </c>
      <c r="AV272" s="90">
        <v>2020</v>
      </c>
      <c r="AW272" s="90">
        <v>1</v>
      </c>
      <c r="AX272" s="90">
        <v>3.6492311902255679E-2</v>
      </c>
      <c r="AY272" s="90">
        <v>2.7417348940420534E-2</v>
      </c>
      <c r="AZ272" s="90">
        <v>0</v>
      </c>
      <c r="BA272" s="90">
        <v>2.7417348940420534E-2</v>
      </c>
      <c r="BB272" s="90">
        <v>0</v>
      </c>
      <c r="BC272" s="90">
        <v>0</v>
      </c>
      <c r="BD272" s="90">
        <v>0</v>
      </c>
      <c r="BE272" s="90">
        <v>0</v>
      </c>
      <c r="BF272" s="90">
        <v>0</v>
      </c>
      <c r="BG272" s="90">
        <v>0</v>
      </c>
      <c r="BH272" s="90">
        <v>0</v>
      </c>
      <c r="BI272" s="90">
        <v>0</v>
      </c>
      <c r="BJ272" s="90">
        <v>0</v>
      </c>
      <c r="BK272" s="90">
        <v>0</v>
      </c>
      <c r="BL272" s="90">
        <v>0</v>
      </c>
      <c r="BM272" s="90">
        <v>0</v>
      </c>
      <c r="BN272" s="90">
        <v>2.7417348940420534E-2</v>
      </c>
      <c r="BO272" s="90">
        <v>0</v>
      </c>
      <c r="BP272" s="90">
        <v>0</v>
      </c>
      <c r="BQ272" s="90">
        <v>0</v>
      </c>
      <c r="BR272" s="90">
        <v>0</v>
      </c>
      <c r="BS272" s="90">
        <v>0</v>
      </c>
      <c r="BT272" s="90">
        <v>0</v>
      </c>
      <c r="BU272" s="90">
        <v>0</v>
      </c>
      <c r="BV272" s="90">
        <v>0</v>
      </c>
      <c r="BW272" s="90">
        <v>0</v>
      </c>
      <c r="BX272" s="90">
        <v>0</v>
      </c>
      <c r="BY272" s="90">
        <v>0</v>
      </c>
      <c r="GV272" s="254"/>
      <c r="GW272" s="254"/>
    </row>
    <row r="273" spans="3:205" x14ac:dyDescent="0.25">
      <c r="C273" s="252"/>
      <c r="D273" s="252"/>
      <c r="E273" s="252"/>
      <c r="F273" s="252"/>
      <c r="G273" s="252"/>
      <c r="H273" s="252"/>
      <c r="I273" s="253"/>
      <c r="J273" s="253"/>
      <c r="K273" s="253"/>
      <c r="L273" s="137"/>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S273" s="90" t="s">
        <v>806</v>
      </c>
      <c r="AT273" s="90" t="s">
        <v>155</v>
      </c>
      <c r="AU273" s="90" t="s">
        <v>427</v>
      </c>
      <c r="AV273" s="90">
        <v>2021</v>
      </c>
      <c r="AW273" s="90">
        <v>1</v>
      </c>
      <c r="AX273" s="90">
        <v>0</v>
      </c>
      <c r="AY273" s="90">
        <v>0</v>
      </c>
      <c r="AZ273" s="90">
        <v>0</v>
      </c>
      <c r="BA273" s="90">
        <v>0</v>
      </c>
      <c r="BB273" s="90">
        <v>3.6492311902255679E-2</v>
      </c>
      <c r="BC273" s="90">
        <v>2.7417348940420534E-2</v>
      </c>
      <c r="BD273" s="90">
        <v>0</v>
      </c>
      <c r="BE273" s="90">
        <v>2.7417348940420534E-2</v>
      </c>
      <c r="BF273" s="90">
        <v>0</v>
      </c>
      <c r="BG273" s="90">
        <v>0</v>
      </c>
      <c r="BH273" s="90">
        <v>0</v>
      </c>
      <c r="BI273" s="90">
        <v>0</v>
      </c>
      <c r="BJ273" s="90">
        <v>0</v>
      </c>
      <c r="BK273" s="90">
        <v>0</v>
      </c>
      <c r="BL273" s="90">
        <v>0</v>
      </c>
      <c r="BM273" s="90">
        <v>0</v>
      </c>
      <c r="BN273" s="90">
        <v>0</v>
      </c>
      <c r="BO273" s="90">
        <v>2.7417348940420534E-2</v>
      </c>
      <c r="BP273" s="90">
        <v>0</v>
      </c>
      <c r="BQ273" s="90">
        <v>0</v>
      </c>
      <c r="BR273" s="90">
        <v>0</v>
      </c>
      <c r="BS273" s="90">
        <v>0</v>
      </c>
      <c r="BT273" s="90">
        <v>0</v>
      </c>
      <c r="BU273" s="90">
        <v>0</v>
      </c>
      <c r="BV273" s="90">
        <v>0</v>
      </c>
      <c r="BW273" s="90">
        <v>0</v>
      </c>
      <c r="BX273" s="90">
        <v>0</v>
      </c>
      <c r="BY273" s="90">
        <v>0</v>
      </c>
      <c r="GV273" s="254"/>
      <c r="GW273" s="254"/>
    </row>
    <row r="274" spans="3:205" x14ac:dyDescent="0.25">
      <c r="C274" s="252"/>
      <c r="D274" s="252"/>
      <c r="E274" s="252"/>
      <c r="F274" s="252"/>
      <c r="G274" s="252"/>
      <c r="H274" s="252"/>
      <c r="I274" s="253"/>
      <c r="J274" s="253"/>
      <c r="K274" s="253"/>
      <c r="L274" s="137"/>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S274" s="90" t="s">
        <v>806</v>
      </c>
      <c r="AT274" s="90" t="s">
        <v>155</v>
      </c>
      <c r="AU274" s="90" t="s">
        <v>427</v>
      </c>
      <c r="AV274" s="90">
        <v>2022</v>
      </c>
      <c r="AW274" s="90">
        <v>0.93457943925233644</v>
      </c>
      <c r="AX274" s="90">
        <v>0</v>
      </c>
      <c r="AY274" s="90">
        <v>0</v>
      </c>
      <c r="AZ274" s="90">
        <v>0</v>
      </c>
      <c r="BA274" s="90">
        <v>0</v>
      </c>
      <c r="BB274" s="90">
        <v>0</v>
      </c>
      <c r="BC274" s="90">
        <v>0</v>
      </c>
      <c r="BD274" s="90">
        <v>0</v>
      </c>
      <c r="BE274" s="90">
        <v>0</v>
      </c>
      <c r="BF274" s="90">
        <v>3.6492311902255679E-2</v>
      </c>
      <c r="BG274" s="90">
        <v>2.7417348940420534E-2</v>
      </c>
      <c r="BH274" s="90">
        <v>0</v>
      </c>
      <c r="BI274" s="90">
        <v>2.7417348940420534E-2</v>
      </c>
      <c r="BJ274" s="90">
        <v>0</v>
      </c>
      <c r="BK274" s="90">
        <v>0</v>
      </c>
      <c r="BL274" s="90">
        <v>0</v>
      </c>
      <c r="BM274" s="90">
        <v>0</v>
      </c>
      <c r="BN274" s="90">
        <v>0</v>
      </c>
      <c r="BO274" s="90">
        <v>0</v>
      </c>
      <c r="BP274" s="90">
        <v>2.5623690598523863E-2</v>
      </c>
      <c r="BQ274" s="90">
        <v>0</v>
      </c>
      <c r="BR274" s="90">
        <v>3.6492311902255679E-2</v>
      </c>
      <c r="BS274" s="90">
        <v>3.4104964394631475E-2</v>
      </c>
      <c r="BT274" s="90">
        <v>2.7417348940420534E-2</v>
      </c>
      <c r="BU274" s="90">
        <v>2.5623690598523863E-2</v>
      </c>
      <c r="BV274" s="90">
        <v>0</v>
      </c>
      <c r="BW274" s="90">
        <v>0</v>
      </c>
      <c r="BX274" s="90">
        <v>2.7417348940420534E-2</v>
      </c>
      <c r="BY274" s="90">
        <v>2.5623690598523863E-2</v>
      </c>
      <c r="GV274" s="254"/>
      <c r="GW274" s="254"/>
    </row>
    <row r="275" spans="3:205" x14ac:dyDescent="0.25">
      <c r="C275" s="252"/>
      <c r="D275" s="252"/>
      <c r="E275" s="252"/>
      <c r="F275" s="252"/>
      <c r="G275" s="252"/>
      <c r="H275" s="252"/>
      <c r="I275" s="253"/>
      <c r="J275" s="253"/>
      <c r="K275" s="253"/>
      <c r="L275" s="137"/>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S275" s="90" t="s">
        <v>806</v>
      </c>
      <c r="AT275" s="90" t="s">
        <v>155</v>
      </c>
      <c r="AU275" s="90" t="s">
        <v>427</v>
      </c>
      <c r="AV275" s="90">
        <v>2023</v>
      </c>
      <c r="AW275" s="90">
        <v>0.87343872827321156</v>
      </c>
      <c r="AX275" s="90">
        <v>0</v>
      </c>
      <c r="AY275" s="90">
        <v>0</v>
      </c>
      <c r="AZ275" s="90">
        <v>0</v>
      </c>
      <c r="BA275" s="90">
        <v>0</v>
      </c>
      <c r="BB275" s="90">
        <v>0</v>
      </c>
      <c r="BC275" s="90">
        <v>0</v>
      </c>
      <c r="BD275" s="90">
        <v>0</v>
      </c>
      <c r="BE275" s="90">
        <v>0</v>
      </c>
      <c r="BF275" s="90">
        <v>0</v>
      </c>
      <c r="BG275" s="90">
        <v>0</v>
      </c>
      <c r="BH275" s="90">
        <v>0</v>
      </c>
      <c r="BI275" s="90">
        <v>0</v>
      </c>
      <c r="BJ275" s="90">
        <v>3.6492311902255679E-2</v>
      </c>
      <c r="BK275" s="90">
        <v>2.8417072876150258E-2</v>
      </c>
      <c r="BL275" s="90">
        <v>0</v>
      </c>
      <c r="BM275" s="90">
        <v>2.8417072876150258E-2</v>
      </c>
      <c r="BN275" s="90">
        <v>0</v>
      </c>
      <c r="BO275" s="90">
        <v>0</v>
      </c>
      <c r="BP275" s="90">
        <v>0</v>
      </c>
      <c r="BQ275" s="90">
        <v>2.4820571994191857E-2</v>
      </c>
      <c r="BR275" s="90">
        <v>0</v>
      </c>
      <c r="BS275" s="90">
        <v>0</v>
      </c>
      <c r="BT275" s="90">
        <v>0</v>
      </c>
      <c r="BU275" s="90">
        <v>0</v>
      </c>
      <c r="BV275" s="90">
        <v>0</v>
      </c>
      <c r="BW275" s="90">
        <v>0</v>
      </c>
      <c r="BX275" s="90">
        <v>0</v>
      </c>
      <c r="BY275" s="90">
        <v>0</v>
      </c>
      <c r="GV275" s="254"/>
      <c r="GW275" s="254"/>
    </row>
    <row r="276" spans="3:205" x14ac:dyDescent="0.25">
      <c r="C276" s="252"/>
      <c r="D276" s="252"/>
      <c r="E276" s="252"/>
      <c r="F276" s="252"/>
      <c r="G276" s="252"/>
      <c r="H276" s="252"/>
      <c r="I276" s="253"/>
      <c r="J276" s="253"/>
      <c r="K276" s="253"/>
      <c r="L276" s="137"/>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S276" s="90" t="s">
        <v>806</v>
      </c>
      <c r="AT276" s="90" t="s">
        <v>155</v>
      </c>
      <c r="AU276" s="90" t="s">
        <v>426</v>
      </c>
      <c r="AV276" s="90">
        <v>2020</v>
      </c>
      <c r="AW276" s="90">
        <v>1</v>
      </c>
      <c r="AX276" s="90">
        <v>0.25544618331579039</v>
      </c>
      <c r="AY276" s="90">
        <v>0.19192144258295621</v>
      </c>
      <c r="AZ276" s="90">
        <v>0</v>
      </c>
      <c r="BA276" s="90">
        <v>0.19192144258295621</v>
      </c>
      <c r="BB276" s="90">
        <v>0</v>
      </c>
      <c r="BC276" s="90">
        <v>0</v>
      </c>
      <c r="BD276" s="90">
        <v>0</v>
      </c>
      <c r="BE276" s="90">
        <v>0</v>
      </c>
      <c r="BF276" s="90">
        <v>0</v>
      </c>
      <c r="BG276" s="90">
        <v>0</v>
      </c>
      <c r="BH276" s="90">
        <v>0</v>
      </c>
      <c r="BI276" s="90">
        <v>0</v>
      </c>
      <c r="BJ276" s="90">
        <v>0</v>
      </c>
      <c r="BK276" s="90">
        <v>0</v>
      </c>
      <c r="BL276" s="90">
        <v>0</v>
      </c>
      <c r="BM276" s="90">
        <v>0</v>
      </c>
      <c r="BN276" s="90">
        <v>0.19192144258295621</v>
      </c>
      <c r="BO276" s="90">
        <v>0</v>
      </c>
      <c r="BP276" s="90">
        <v>0</v>
      </c>
      <c r="BQ276" s="90">
        <v>0</v>
      </c>
      <c r="BR276" s="90">
        <v>0</v>
      </c>
      <c r="BS276" s="90">
        <v>0</v>
      </c>
      <c r="BT276" s="90">
        <v>0</v>
      </c>
      <c r="BU276" s="90">
        <v>0</v>
      </c>
      <c r="BV276" s="90">
        <v>0</v>
      </c>
      <c r="BW276" s="90">
        <v>0</v>
      </c>
      <c r="BX276" s="90">
        <v>0</v>
      </c>
      <c r="BY276" s="90">
        <v>0</v>
      </c>
      <c r="GV276" s="254"/>
      <c r="GW276" s="254"/>
    </row>
    <row r="277" spans="3:205" x14ac:dyDescent="0.25">
      <c r="C277" s="252"/>
      <c r="D277" s="252"/>
      <c r="E277" s="252"/>
      <c r="F277" s="252"/>
      <c r="G277" s="252"/>
      <c r="H277" s="252"/>
      <c r="I277" s="253"/>
      <c r="J277" s="253"/>
      <c r="K277" s="253"/>
      <c r="L277" s="137"/>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S277" s="90" t="s">
        <v>806</v>
      </c>
      <c r="AT277" s="90" t="s">
        <v>155</v>
      </c>
      <c r="AU277" s="90" t="s">
        <v>426</v>
      </c>
      <c r="AV277" s="90">
        <v>2021</v>
      </c>
      <c r="AW277" s="90">
        <v>1</v>
      </c>
      <c r="AX277" s="90">
        <v>0</v>
      </c>
      <c r="AY277" s="90">
        <v>0</v>
      </c>
      <c r="AZ277" s="90">
        <v>0</v>
      </c>
      <c r="BA277" s="90">
        <v>0</v>
      </c>
      <c r="BB277" s="90">
        <v>0.25544618331579039</v>
      </c>
      <c r="BC277" s="90">
        <v>0.19192144258295621</v>
      </c>
      <c r="BD277" s="90">
        <v>0</v>
      </c>
      <c r="BE277" s="90">
        <v>0.19192144258295621</v>
      </c>
      <c r="BF277" s="90">
        <v>0</v>
      </c>
      <c r="BG277" s="90">
        <v>0</v>
      </c>
      <c r="BH277" s="90">
        <v>0</v>
      </c>
      <c r="BI277" s="90">
        <v>0</v>
      </c>
      <c r="BJ277" s="90">
        <v>0</v>
      </c>
      <c r="BK277" s="90">
        <v>0</v>
      </c>
      <c r="BL277" s="90">
        <v>0</v>
      </c>
      <c r="BM277" s="90">
        <v>0</v>
      </c>
      <c r="BN277" s="90">
        <v>0</v>
      </c>
      <c r="BO277" s="90">
        <v>0.19192144258295621</v>
      </c>
      <c r="BP277" s="90">
        <v>0</v>
      </c>
      <c r="BQ277" s="90">
        <v>0</v>
      </c>
      <c r="BR277" s="90">
        <v>0</v>
      </c>
      <c r="BS277" s="90">
        <v>0</v>
      </c>
      <c r="BT277" s="90">
        <v>0</v>
      </c>
      <c r="BU277" s="90">
        <v>0</v>
      </c>
      <c r="BV277" s="90">
        <v>0</v>
      </c>
      <c r="BW277" s="90">
        <v>0</v>
      </c>
      <c r="BX277" s="90">
        <v>0</v>
      </c>
      <c r="BY277" s="90">
        <v>0</v>
      </c>
      <c r="GV277" s="254"/>
      <c r="GW277" s="254"/>
    </row>
    <row r="278" spans="3:205" x14ac:dyDescent="0.25">
      <c r="C278" s="252"/>
      <c r="D278" s="252"/>
      <c r="E278" s="252"/>
      <c r="F278" s="252"/>
      <c r="G278" s="252"/>
      <c r="H278" s="252"/>
      <c r="I278" s="253"/>
      <c r="J278" s="253"/>
      <c r="K278" s="253"/>
      <c r="L278" s="137"/>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S278" s="90" t="s">
        <v>806</v>
      </c>
      <c r="AT278" s="90" t="s">
        <v>155</v>
      </c>
      <c r="AU278" s="90" t="s">
        <v>426</v>
      </c>
      <c r="AV278" s="90">
        <v>2022</v>
      </c>
      <c r="AW278" s="90">
        <v>0.93457943925233644</v>
      </c>
      <c r="AX278" s="90">
        <v>0</v>
      </c>
      <c r="AY278" s="90">
        <v>0</v>
      </c>
      <c r="AZ278" s="90">
        <v>0</v>
      </c>
      <c r="BA278" s="90">
        <v>0</v>
      </c>
      <c r="BB278" s="90">
        <v>0</v>
      </c>
      <c r="BC278" s="90">
        <v>0</v>
      </c>
      <c r="BD278" s="90">
        <v>0</v>
      </c>
      <c r="BE278" s="90">
        <v>0</v>
      </c>
      <c r="BF278" s="90">
        <v>0.25544618331579039</v>
      </c>
      <c r="BG278" s="90">
        <v>0.19192144258295621</v>
      </c>
      <c r="BH278" s="90">
        <v>0</v>
      </c>
      <c r="BI278" s="90">
        <v>0.19192144258295621</v>
      </c>
      <c r="BJ278" s="90">
        <v>0</v>
      </c>
      <c r="BK278" s="90">
        <v>0</v>
      </c>
      <c r="BL278" s="90">
        <v>0</v>
      </c>
      <c r="BM278" s="90">
        <v>0</v>
      </c>
      <c r="BN278" s="90">
        <v>0</v>
      </c>
      <c r="BO278" s="90">
        <v>0</v>
      </c>
      <c r="BP278" s="90">
        <v>0.17936583418967869</v>
      </c>
      <c r="BQ278" s="90">
        <v>0</v>
      </c>
      <c r="BR278" s="90">
        <v>0.25544618331579039</v>
      </c>
      <c r="BS278" s="90">
        <v>0.23873475076242093</v>
      </c>
      <c r="BT278" s="90">
        <v>0.19192144258295621</v>
      </c>
      <c r="BU278" s="90">
        <v>0.17936583418967869</v>
      </c>
      <c r="BV278" s="90">
        <v>0</v>
      </c>
      <c r="BW278" s="90">
        <v>0</v>
      </c>
      <c r="BX278" s="90">
        <v>0.19192144258295621</v>
      </c>
      <c r="BY278" s="90">
        <v>0.17936583418967869</v>
      </c>
      <c r="GV278" s="254"/>
      <c r="GW278" s="254"/>
    </row>
    <row r="279" spans="3:205" x14ac:dyDescent="0.25">
      <c r="C279" s="252"/>
      <c r="D279" s="252"/>
      <c r="E279" s="252"/>
      <c r="F279" s="252"/>
      <c r="G279" s="252"/>
      <c r="H279" s="252"/>
      <c r="I279" s="253"/>
      <c r="J279" s="253"/>
      <c r="K279" s="253"/>
      <c r="L279" s="137"/>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S279" s="90" t="s">
        <v>806</v>
      </c>
      <c r="AT279" s="90" t="s">
        <v>155</v>
      </c>
      <c r="AU279" s="90" t="s">
        <v>426</v>
      </c>
      <c r="AV279" s="90">
        <v>2023</v>
      </c>
      <c r="AW279" s="90">
        <v>0.87343872827321156</v>
      </c>
      <c r="AX279" s="90">
        <v>0</v>
      </c>
      <c r="AY279" s="90">
        <v>0</v>
      </c>
      <c r="AZ279" s="90">
        <v>0</v>
      </c>
      <c r="BA279" s="90">
        <v>0</v>
      </c>
      <c r="BB279" s="90">
        <v>0</v>
      </c>
      <c r="BC279" s="90">
        <v>0</v>
      </c>
      <c r="BD279" s="90">
        <v>0</v>
      </c>
      <c r="BE279" s="90">
        <v>0</v>
      </c>
      <c r="BF279" s="90">
        <v>0</v>
      </c>
      <c r="BG279" s="90">
        <v>0</v>
      </c>
      <c r="BH279" s="90">
        <v>0</v>
      </c>
      <c r="BI279" s="90">
        <v>0</v>
      </c>
      <c r="BJ279" s="90">
        <v>0.25544618331579039</v>
      </c>
      <c r="BK279" s="90">
        <v>0.19891951013306486</v>
      </c>
      <c r="BL279" s="90">
        <v>0</v>
      </c>
      <c r="BM279" s="90">
        <v>0.19891951013306486</v>
      </c>
      <c r="BN279" s="90">
        <v>0</v>
      </c>
      <c r="BO279" s="90">
        <v>0</v>
      </c>
      <c r="BP279" s="90">
        <v>0</v>
      </c>
      <c r="BQ279" s="90">
        <v>0.17374400395935438</v>
      </c>
      <c r="BR279" s="90">
        <v>0</v>
      </c>
      <c r="BS279" s="90">
        <v>0</v>
      </c>
      <c r="BT279" s="90">
        <v>0</v>
      </c>
      <c r="BU279" s="90">
        <v>0</v>
      </c>
      <c r="BV279" s="90">
        <v>0</v>
      </c>
      <c r="BW279" s="90">
        <v>0</v>
      </c>
      <c r="BX279" s="90">
        <v>0</v>
      </c>
      <c r="BY279" s="90">
        <v>0</v>
      </c>
      <c r="GV279" s="254"/>
      <c r="GW279" s="254"/>
    </row>
    <row r="280" spans="3:205" x14ac:dyDescent="0.25">
      <c r="C280" s="252"/>
      <c r="D280" s="252"/>
      <c r="E280" s="252"/>
      <c r="F280" s="252"/>
      <c r="G280" s="252"/>
      <c r="H280" s="252"/>
      <c r="I280" s="253"/>
      <c r="J280" s="253"/>
      <c r="K280" s="253"/>
      <c r="L280" s="137"/>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S280" s="90" t="s">
        <v>812</v>
      </c>
      <c r="AT280" s="90" t="s">
        <v>155</v>
      </c>
      <c r="AU280" s="90" t="s">
        <v>698</v>
      </c>
      <c r="AV280" s="90">
        <v>2020</v>
      </c>
      <c r="AW280" s="90">
        <v>1</v>
      </c>
      <c r="AX280" s="90">
        <v>2.3080655646179962E-3</v>
      </c>
      <c r="AY280" s="90">
        <v>2.0112563549013678</v>
      </c>
      <c r="AZ280" s="90">
        <v>0</v>
      </c>
      <c r="BA280" s="90">
        <v>2.0112563549013678</v>
      </c>
      <c r="BB280" s="90">
        <v>0</v>
      </c>
      <c r="BC280" s="90">
        <v>0</v>
      </c>
      <c r="BD280" s="90">
        <v>0</v>
      </c>
      <c r="BE280" s="90">
        <v>0</v>
      </c>
      <c r="BF280" s="90">
        <v>0</v>
      </c>
      <c r="BG280" s="90">
        <v>0</v>
      </c>
      <c r="BH280" s="90">
        <v>0</v>
      </c>
      <c r="BI280" s="90">
        <v>0</v>
      </c>
      <c r="BJ280" s="90">
        <v>0</v>
      </c>
      <c r="BK280" s="90">
        <v>0</v>
      </c>
      <c r="BL280" s="90">
        <v>0</v>
      </c>
      <c r="BM280" s="90">
        <v>0</v>
      </c>
      <c r="BN280" s="90">
        <v>2.0112563549013678</v>
      </c>
      <c r="BO280" s="90">
        <v>0</v>
      </c>
      <c r="BP280" s="90">
        <v>0</v>
      </c>
      <c r="BQ280" s="90">
        <v>0</v>
      </c>
      <c r="BR280" s="90">
        <v>0</v>
      </c>
      <c r="BS280" s="90">
        <v>0</v>
      </c>
      <c r="BT280" s="90">
        <v>0</v>
      </c>
      <c r="BU280" s="90">
        <v>0</v>
      </c>
      <c r="BV280" s="90">
        <v>0</v>
      </c>
      <c r="BW280" s="90">
        <v>0</v>
      </c>
      <c r="BX280" s="90">
        <v>0</v>
      </c>
      <c r="BY280" s="90">
        <v>0</v>
      </c>
      <c r="GV280" s="254"/>
      <c r="GW280" s="254"/>
    </row>
    <row r="281" spans="3:205" x14ac:dyDescent="0.25">
      <c r="C281" s="252"/>
      <c r="D281" s="252"/>
      <c r="E281" s="252"/>
      <c r="F281" s="252"/>
      <c r="G281" s="252"/>
      <c r="H281" s="252"/>
      <c r="I281" s="253"/>
      <c r="J281" s="253"/>
      <c r="K281" s="253"/>
      <c r="L281" s="137"/>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S281" s="90" t="s">
        <v>812</v>
      </c>
      <c r="AT281" s="90" t="s">
        <v>155</v>
      </c>
      <c r="AU281" s="90" t="s">
        <v>698</v>
      </c>
      <c r="AV281" s="90">
        <v>2021</v>
      </c>
      <c r="AW281" s="90">
        <v>1</v>
      </c>
      <c r="AX281" s="90">
        <v>0</v>
      </c>
      <c r="AY281" s="90">
        <v>0</v>
      </c>
      <c r="AZ281" s="90">
        <v>0</v>
      </c>
      <c r="BA281" s="90">
        <v>0</v>
      </c>
      <c r="BB281" s="90">
        <v>2.3080655646179962E-3</v>
      </c>
      <c r="BC281" s="90">
        <v>2.0112563549013678</v>
      </c>
      <c r="BD281" s="90">
        <v>0</v>
      </c>
      <c r="BE281" s="90">
        <v>2.0112563549013678</v>
      </c>
      <c r="BF281" s="90">
        <v>0</v>
      </c>
      <c r="BG281" s="90">
        <v>0</v>
      </c>
      <c r="BH281" s="90">
        <v>0</v>
      </c>
      <c r="BI281" s="90">
        <v>0</v>
      </c>
      <c r="BJ281" s="90">
        <v>0</v>
      </c>
      <c r="BK281" s="90">
        <v>0</v>
      </c>
      <c r="BL281" s="90">
        <v>0</v>
      </c>
      <c r="BM281" s="90">
        <v>0</v>
      </c>
      <c r="BN281" s="90">
        <v>0</v>
      </c>
      <c r="BO281" s="90">
        <v>2.0112563549013678</v>
      </c>
      <c r="BP281" s="90">
        <v>0</v>
      </c>
      <c r="BQ281" s="90">
        <v>0</v>
      </c>
      <c r="BR281" s="90">
        <v>0</v>
      </c>
      <c r="BS281" s="90">
        <v>0</v>
      </c>
      <c r="BT281" s="90">
        <v>0</v>
      </c>
      <c r="BU281" s="90">
        <v>0</v>
      </c>
      <c r="BV281" s="90">
        <v>0</v>
      </c>
      <c r="BW281" s="90">
        <v>0</v>
      </c>
      <c r="BX281" s="90">
        <v>0</v>
      </c>
      <c r="BY281" s="90">
        <v>0</v>
      </c>
      <c r="GV281" s="254"/>
      <c r="GW281" s="254"/>
    </row>
    <row r="282" spans="3:205" x14ac:dyDescent="0.25">
      <c r="C282" s="252"/>
      <c r="D282" s="252"/>
      <c r="E282" s="252"/>
      <c r="F282" s="252"/>
      <c r="G282" s="252"/>
      <c r="H282" s="252"/>
      <c r="I282" s="253"/>
      <c r="J282" s="253"/>
      <c r="K282" s="253"/>
      <c r="L282" s="137"/>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S282" s="90" t="s">
        <v>812</v>
      </c>
      <c r="AT282" s="90" t="s">
        <v>155</v>
      </c>
      <c r="AU282" s="90" t="s">
        <v>698</v>
      </c>
      <c r="AV282" s="90">
        <v>2022</v>
      </c>
      <c r="AW282" s="90">
        <v>0.93457943925233644</v>
      </c>
      <c r="AX282" s="90">
        <v>0</v>
      </c>
      <c r="AY282" s="90">
        <v>0</v>
      </c>
      <c r="AZ282" s="90">
        <v>0</v>
      </c>
      <c r="BA282" s="90">
        <v>0</v>
      </c>
      <c r="BB282" s="90">
        <v>0</v>
      </c>
      <c r="BC282" s="90">
        <v>0</v>
      </c>
      <c r="BD282" s="90">
        <v>0</v>
      </c>
      <c r="BE282" s="90">
        <v>0</v>
      </c>
      <c r="BF282" s="90">
        <v>2.0499128775081556E-3</v>
      </c>
      <c r="BG282" s="90">
        <v>1.7855125922530202</v>
      </c>
      <c r="BH282" s="90">
        <v>0</v>
      </c>
      <c r="BI282" s="90">
        <v>1.7855125922530202</v>
      </c>
      <c r="BJ282" s="90">
        <v>0</v>
      </c>
      <c r="BK282" s="90">
        <v>0</v>
      </c>
      <c r="BL282" s="90">
        <v>0</v>
      </c>
      <c r="BM282" s="90">
        <v>0</v>
      </c>
      <c r="BN282" s="90">
        <v>0</v>
      </c>
      <c r="BO282" s="90">
        <v>0</v>
      </c>
      <c r="BP282" s="90">
        <v>1.6687033572458132</v>
      </c>
      <c r="BQ282" s="90">
        <v>0</v>
      </c>
      <c r="BR282" s="90">
        <v>2.0499128775081556E-3</v>
      </c>
      <c r="BS282" s="90">
        <v>1.9158064275777156E-3</v>
      </c>
      <c r="BT282" s="90">
        <v>1.7855125922530202</v>
      </c>
      <c r="BU282" s="90">
        <v>1.6687033572458132</v>
      </c>
      <c r="BV282" s="90">
        <v>0</v>
      </c>
      <c r="BW282" s="90">
        <v>0</v>
      </c>
      <c r="BX282" s="90">
        <v>1.7855125922530202</v>
      </c>
      <c r="BY282" s="90">
        <v>1.6687033572458132</v>
      </c>
      <c r="GV282" s="254"/>
      <c r="GW282" s="254"/>
    </row>
    <row r="283" spans="3:205" x14ac:dyDescent="0.25">
      <c r="C283" s="252"/>
      <c r="D283" s="252"/>
      <c r="E283" s="252"/>
      <c r="F283" s="252"/>
      <c r="G283" s="252"/>
      <c r="H283" s="252"/>
      <c r="I283" s="253"/>
      <c r="J283" s="253"/>
      <c r="K283" s="253"/>
      <c r="L283" s="137"/>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S283" s="90" t="s">
        <v>812</v>
      </c>
      <c r="AT283" s="90" t="s">
        <v>155</v>
      </c>
      <c r="AU283" s="90" t="s">
        <v>698</v>
      </c>
      <c r="AV283" s="90">
        <v>2023</v>
      </c>
      <c r="AW283" s="90">
        <v>0.87343872827321156</v>
      </c>
      <c r="AX283" s="90">
        <v>0</v>
      </c>
      <c r="AY283" s="90">
        <v>0</v>
      </c>
      <c r="AZ283" s="90">
        <v>0</v>
      </c>
      <c r="BA283" s="90">
        <v>0</v>
      </c>
      <c r="BB283" s="90">
        <v>0</v>
      </c>
      <c r="BC283" s="90">
        <v>0</v>
      </c>
      <c r="BD283" s="90">
        <v>0</v>
      </c>
      <c r="BE283" s="90">
        <v>0</v>
      </c>
      <c r="BF283" s="90">
        <v>0</v>
      </c>
      <c r="BG283" s="90">
        <v>0</v>
      </c>
      <c r="BH283" s="90">
        <v>0</v>
      </c>
      <c r="BI283" s="90">
        <v>0</v>
      </c>
      <c r="BJ283" s="90">
        <v>2.0499128775081556E-3</v>
      </c>
      <c r="BK283" s="90">
        <v>1.8509317510849999</v>
      </c>
      <c r="BL283" s="90">
        <v>0</v>
      </c>
      <c r="BM283" s="90">
        <v>1.8509317510849999</v>
      </c>
      <c r="BN283" s="90">
        <v>0</v>
      </c>
      <c r="BO283" s="90">
        <v>0</v>
      </c>
      <c r="BP283" s="90">
        <v>0</v>
      </c>
      <c r="BQ283" s="90">
        <v>1.6166754747881908</v>
      </c>
      <c r="BR283" s="90">
        <v>0</v>
      </c>
      <c r="BS283" s="90">
        <v>0</v>
      </c>
      <c r="BT283" s="90">
        <v>0</v>
      </c>
      <c r="BU283" s="90">
        <v>0</v>
      </c>
      <c r="BV283" s="90">
        <v>0</v>
      </c>
      <c r="BW283" s="90">
        <v>0</v>
      </c>
      <c r="BX283" s="90">
        <v>0</v>
      </c>
      <c r="BY283" s="90">
        <v>0</v>
      </c>
      <c r="GV283" s="254"/>
      <c r="GW283" s="254"/>
    </row>
    <row r="284" spans="3:205" x14ac:dyDescent="0.25">
      <c r="C284" s="252"/>
      <c r="D284" s="252"/>
      <c r="E284" s="252"/>
      <c r="F284" s="252"/>
      <c r="G284" s="252"/>
      <c r="H284" s="252"/>
      <c r="I284" s="253"/>
      <c r="J284" s="253"/>
      <c r="K284" s="253"/>
      <c r="L284" s="137"/>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S284" s="90" t="s">
        <v>812</v>
      </c>
      <c r="AT284" s="90" t="s">
        <v>155</v>
      </c>
      <c r="AU284" s="90" t="s">
        <v>699</v>
      </c>
      <c r="AV284" s="90">
        <v>2020</v>
      </c>
      <c r="AW284" s="90">
        <v>1</v>
      </c>
      <c r="AX284" s="90">
        <v>4.2859419581760694E-3</v>
      </c>
      <c r="AY284" s="90">
        <v>4.8180600902910458</v>
      </c>
      <c r="AZ284" s="90">
        <v>0</v>
      </c>
      <c r="BA284" s="90">
        <v>4.8180600902910458</v>
      </c>
      <c r="BB284" s="90">
        <v>0</v>
      </c>
      <c r="BC284" s="90">
        <v>0</v>
      </c>
      <c r="BD284" s="90">
        <v>0</v>
      </c>
      <c r="BE284" s="90">
        <v>0</v>
      </c>
      <c r="BF284" s="90">
        <v>0</v>
      </c>
      <c r="BG284" s="90">
        <v>0</v>
      </c>
      <c r="BH284" s="90">
        <v>0</v>
      </c>
      <c r="BI284" s="90">
        <v>0</v>
      </c>
      <c r="BJ284" s="90">
        <v>0</v>
      </c>
      <c r="BK284" s="90">
        <v>0</v>
      </c>
      <c r="BL284" s="90">
        <v>0</v>
      </c>
      <c r="BM284" s="90">
        <v>0</v>
      </c>
      <c r="BN284" s="90">
        <v>4.8180600902910458</v>
      </c>
      <c r="BO284" s="90">
        <v>0</v>
      </c>
      <c r="BP284" s="90">
        <v>0</v>
      </c>
      <c r="BQ284" s="90">
        <v>0</v>
      </c>
      <c r="BR284" s="90">
        <v>0</v>
      </c>
      <c r="BS284" s="90">
        <v>0</v>
      </c>
      <c r="BT284" s="90">
        <v>0</v>
      </c>
      <c r="BU284" s="90">
        <v>0</v>
      </c>
      <c r="BV284" s="90">
        <v>0</v>
      </c>
      <c r="BW284" s="90">
        <v>0</v>
      </c>
      <c r="BX284" s="90">
        <v>0</v>
      </c>
      <c r="BY284" s="90">
        <v>0</v>
      </c>
      <c r="GV284" s="254"/>
      <c r="GW284" s="254"/>
    </row>
    <row r="285" spans="3:205" x14ac:dyDescent="0.25">
      <c r="C285" s="252"/>
      <c r="D285" s="252"/>
      <c r="E285" s="252"/>
      <c r="F285" s="252"/>
      <c r="G285" s="252"/>
      <c r="H285" s="252"/>
      <c r="I285" s="253"/>
      <c r="J285" s="253"/>
      <c r="K285" s="253"/>
      <c r="L285" s="137"/>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S285" s="90" t="s">
        <v>812</v>
      </c>
      <c r="AT285" s="90" t="s">
        <v>155</v>
      </c>
      <c r="AU285" s="90" t="s">
        <v>699</v>
      </c>
      <c r="AV285" s="90">
        <v>2021</v>
      </c>
      <c r="AW285" s="90">
        <v>1</v>
      </c>
      <c r="AX285" s="90">
        <v>0</v>
      </c>
      <c r="AY285" s="90">
        <v>0</v>
      </c>
      <c r="AZ285" s="90">
        <v>0</v>
      </c>
      <c r="BA285" s="90">
        <v>0</v>
      </c>
      <c r="BB285" s="90">
        <v>4.2859419581760694E-3</v>
      </c>
      <c r="BC285" s="90">
        <v>4.8180600902910458</v>
      </c>
      <c r="BD285" s="90">
        <v>0</v>
      </c>
      <c r="BE285" s="90">
        <v>4.8180600902910458</v>
      </c>
      <c r="BF285" s="90">
        <v>0</v>
      </c>
      <c r="BG285" s="90">
        <v>0</v>
      </c>
      <c r="BH285" s="90">
        <v>0</v>
      </c>
      <c r="BI285" s="90">
        <v>0</v>
      </c>
      <c r="BJ285" s="90">
        <v>0</v>
      </c>
      <c r="BK285" s="90">
        <v>0</v>
      </c>
      <c r="BL285" s="90">
        <v>0</v>
      </c>
      <c r="BM285" s="90">
        <v>0</v>
      </c>
      <c r="BN285" s="90">
        <v>0</v>
      </c>
      <c r="BO285" s="90">
        <v>4.8180600902910458</v>
      </c>
      <c r="BP285" s="90">
        <v>0</v>
      </c>
      <c r="BQ285" s="90">
        <v>0</v>
      </c>
      <c r="BR285" s="90">
        <v>0</v>
      </c>
      <c r="BS285" s="90">
        <v>0</v>
      </c>
      <c r="BT285" s="90">
        <v>0</v>
      </c>
      <c r="BU285" s="90">
        <v>0</v>
      </c>
      <c r="BV285" s="90">
        <v>0</v>
      </c>
      <c r="BW285" s="90">
        <v>0</v>
      </c>
      <c r="BX285" s="90">
        <v>0</v>
      </c>
      <c r="BY285" s="90">
        <v>0</v>
      </c>
      <c r="GV285" s="254"/>
      <c r="GW285" s="254"/>
    </row>
    <row r="286" spans="3:205" x14ac:dyDescent="0.25">
      <c r="C286" s="252"/>
      <c r="D286" s="252"/>
      <c r="E286" s="252"/>
      <c r="F286" s="252"/>
      <c r="G286" s="252"/>
      <c r="H286" s="252"/>
      <c r="I286" s="253"/>
      <c r="J286" s="253"/>
      <c r="K286" s="253"/>
      <c r="L286" s="137"/>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S286" s="90" t="s">
        <v>812</v>
      </c>
      <c r="AT286" s="90" t="s">
        <v>155</v>
      </c>
      <c r="AU286" s="90" t="s">
        <v>699</v>
      </c>
      <c r="AV286" s="90">
        <v>2022</v>
      </c>
      <c r="AW286" s="90">
        <v>0.93457943925233644</v>
      </c>
      <c r="AX286" s="90">
        <v>0</v>
      </c>
      <c r="AY286" s="90">
        <v>0</v>
      </c>
      <c r="AZ286" s="90">
        <v>0</v>
      </c>
      <c r="BA286" s="90">
        <v>0</v>
      </c>
      <c r="BB286" s="90">
        <v>0</v>
      </c>
      <c r="BC286" s="90">
        <v>0</v>
      </c>
      <c r="BD286" s="90">
        <v>0</v>
      </c>
      <c r="BE286" s="90">
        <v>0</v>
      </c>
      <c r="BF286" s="90">
        <v>4.4285890424825801E-3</v>
      </c>
      <c r="BG286" s="90">
        <v>4.5603810203783137</v>
      </c>
      <c r="BH286" s="90">
        <v>0</v>
      </c>
      <c r="BI286" s="90">
        <v>4.5603810203783137</v>
      </c>
      <c r="BJ286" s="90">
        <v>0</v>
      </c>
      <c r="BK286" s="90">
        <v>0</v>
      </c>
      <c r="BL286" s="90">
        <v>0</v>
      </c>
      <c r="BM286" s="90">
        <v>0</v>
      </c>
      <c r="BN286" s="90">
        <v>0</v>
      </c>
      <c r="BO286" s="90">
        <v>0</v>
      </c>
      <c r="BP286" s="90">
        <v>4.2620383368021626</v>
      </c>
      <c r="BQ286" s="90">
        <v>0</v>
      </c>
      <c r="BR286" s="90">
        <v>4.4285890424825801E-3</v>
      </c>
      <c r="BS286" s="90">
        <v>4.1388682640024115E-3</v>
      </c>
      <c r="BT286" s="90">
        <v>4.5603810203783137</v>
      </c>
      <c r="BU286" s="90">
        <v>4.2620383368021626</v>
      </c>
      <c r="BV286" s="90">
        <v>0</v>
      </c>
      <c r="BW286" s="90">
        <v>0</v>
      </c>
      <c r="BX286" s="90">
        <v>4.5603810203783137</v>
      </c>
      <c r="BY286" s="90">
        <v>4.2620383368021626</v>
      </c>
      <c r="GV286" s="254"/>
      <c r="GW286" s="254"/>
    </row>
    <row r="287" spans="3:205" x14ac:dyDescent="0.25">
      <c r="C287" s="252"/>
      <c r="D287" s="252"/>
      <c r="E287" s="252"/>
      <c r="F287" s="252"/>
      <c r="G287" s="252"/>
      <c r="H287" s="252"/>
      <c r="I287" s="253"/>
      <c r="J287" s="253"/>
      <c r="K287" s="253"/>
      <c r="L287" s="137"/>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S287" s="90" t="s">
        <v>812</v>
      </c>
      <c r="AT287" s="90" t="s">
        <v>155</v>
      </c>
      <c r="AU287" s="90" t="s">
        <v>699</v>
      </c>
      <c r="AV287" s="90">
        <v>2023</v>
      </c>
      <c r="AW287" s="90">
        <v>0.87343872827321156</v>
      </c>
      <c r="AX287" s="90">
        <v>0</v>
      </c>
      <c r="AY287" s="90">
        <v>0</v>
      </c>
      <c r="AZ287" s="90">
        <v>0</v>
      </c>
      <c r="BA287" s="90">
        <v>0</v>
      </c>
      <c r="BB287" s="90">
        <v>0</v>
      </c>
      <c r="BC287" s="90">
        <v>0</v>
      </c>
      <c r="BD287" s="90">
        <v>0</v>
      </c>
      <c r="BE287" s="90">
        <v>0</v>
      </c>
      <c r="BF287" s="90">
        <v>0</v>
      </c>
      <c r="BG287" s="90">
        <v>0</v>
      </c>
      <c r="BH287" s="90">
        <v>0</v>
      </c>
      <c r="BI287" s="90">
        <v>0</v>
      </c>
      <c r="BJ287" s="90">
        <v>4.4285890424825801E-3</v>
      </c>
      <c r="BK287" s="90">
        <v>4.7274808030553448</v>
      </c>
      <c r="BL287" s="90">
        <v>0</v>
      </c>
      <c r="BM287" s="90">
        <v>4.7274808030553448</v>
      </c>
      <c r="BN287" s="90">
        <v>0</v>
      </c>
      <c r="BO287" s="90">
        <v>0</v>
      </c>
      <c r="BP287" s="90">
        <v>0</v>
      </c>
      <c r="BQ287" s="90">
        <v>4.1291648205566815</v>
      </c>
      <c r="BR287" s="90">
        <v>0</v>
      </c>
      <c r="BS287" s="90">
        <v>0</v>
      </c>
      <c r="BT287" s="90">
        <v>0</v>
      </c>
      <c r="BU287" s="90">
        <v>0</v>
      </c>
      <c r="BV287" s="90">
        <v>0</v>
      </c>
      <c r="BW287" s="90">
        <v>0</v>
      </c>
      <c r="BX287" s="90">
        <v>0</v>
      </c>
      <c r="BY287" s="90">
        <v>0</v>
      </c>
      <c r="GV287" s="254"/>
      <c r="GW287" s="254"/>
    </row>
    <row r="288" spans="3:205" x14ac:dyDescent="0.25">
      <c r="C288" s="252"/>
      <c r="D288" s="252"/>
      <c r="E288" s="252"/>
      <c r="F288" s="252"/>
      <c r="G288" s="252"/>
      <c r="H288" s="252"/>
      <c r="I288" s="253"/>
      <c r="J288" s="253"/>
      <c r="K288" s="253"/>
      <c r="L288" s="137"/>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S288" s="90" t="s">
        <v>812</v>
      </c>
      <c r="AT288" s="90" t="s">
        <v>155</v>
      </c>
      <c r="AU288" s="90" t="s">
        <v>700</v>
      </c>
      <c r="AV288" s="90">
        <v>2020</v>
      </c>
      <c r="AW288" s="90">
        <v>1</v>
      </c>
      <c r="AX288" s="90">
        <v>1.3100341969499456E-2</v>
      </c>
      <c r="AY288" s="90">
        <v>13.306676383893643</v>
      </c>
      <c r="AZ288" s="90">
        <v>0</v>
      </c>
      <c r="BA288" s="90">
        <v>13.306676383893643</v>
      </c>
      <c r="BB288" s="90">
        <v>0</v>
      </c>
      <c r="BC288" s="90">
        <v>0</v>
      </c>
      <c r="BD288" s="90">
        <v>0</v>
      </c>
      <c r="BE288" s="90">
        <v>0</v>
      </c>
      <c r="BF288" s="90">
        <v>0</v>
      </c>
      <c r="BG288" s="90">
        <v>0</v>
      </c>
      <c r="BH288" s="90">
        <v>0</v>
      </c>
      <c r="BI288" s="90">
        <v>0</v>
      </c>
      <c r="BJ288" s="90">
        <v>0</v>
      </c>
      <c r="BK288" s="90">
        <v>0</v>
      </c>
      <c r="BL288" s="90">
        <v>0</v>
      </c>
      <c r="BM288" s="90">
        <v>0</v>
      </c>
      <c r="BN288" s="90">
        <v>13.306676383893643</v>
      </c>
      <c r="BO288" s="90">
        <v>0</v>
      </c>
      <c r="BP288" s="90">
        <v>0</v>
      </c>
      <c r="BQ288" s="90">
        <v>0</v>
      </c>
      <c r="BR288" s="90">
        <v>0</v>
      </c>
      <c r="BS288" s="90">
        <v>0</v>
      </c>
      <c r="BT288" s="90">
        <v>0</v>
      </c>
      <c r="BU288" s="90">
        <v>0</v>
      </c>
      <c r="BV288" s="90">
        <v>0</v>
      </c>
      <c r="BW288" s="90">
        <v>0</v>
      </c>
      <c r="BX288" s="90">
        <v>0</v>
      </c>
      <c r="BY288" s="90">
        <v>0</v>
      </c>
      <c r="GV288" s="254"/>
      <c r="GW288" s="254"/>
    </row>
    <row r="289" spans="3:205" x14ac:dyDescent="0.25">
      <c r="C289" s="252"/>
      <c r="D289" s="252"/>
      <c r="E289" s="252"/>
      <c r="F289" s="252"/>
      <c r="G289" s="252"/>
      <c r="H289" s="252"/>
      <c r="I289" s="253"/>
      <c r="J289" s="253"/>
      <c r="K289" s="253"/>
      <c r="L289" s="137"/>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S289" s="90" t="s">
        <v>812</v>
      </c>
      <c r="AT289" s="90" t="s">
        <v>155</v>
      </c>
      <c r="AU289" s="90" t="s">
        <v>700</v>
      </c>
      <c r="AV289" s="90">
        <v>2021</v>
      </c>
      <c r="AW289" s="90">
        <v>1</v>
      </c>
      <c r="AX289" s="90">
        <v>0</v>
      </c>
      <c r="AY289" s="90">
        <v>0</v>
      </c>
      <c r="AZ289" s="90">
        <v>0</v>
      </c>
      <c r="BA289" s="90">
        <v>0</v>
      </c>
      <c r="BB289" s="90">
        <v>1.3100341969499456E-2</v>
      </c>
      <c r="BC289" s="90">
        <v>13.306676383893643</v>
      </c>
      <c r="BD289" s="90">
        <v>0</v>
      </c>
      <c r="BE289" s="90">
        <v>13.306676383893643</v>
      </c>
      <c r="BF289" s="90">
        <v>0</v>
      </c>
      <c r="BG289" s="90">
        <v>0</v>
      </c>
      <c r="BH289" s="90">
        <v>0</v>
      </c>
      <c r="BI289" s="90">
        <v>0</v>
      </c>
      <c r="BJ289" s="90">
        <v>0</v>
      </c>
      <c r="BK289" s="90">
        <v>0</v>
      </c>
      <c r="BL289" s="90">
        <v>0</v>
      </c>
      <c r="BM289" s="90">
        <v>0</v>
      </c>
      <c r="BN289" s="90">
        <v>0</v>
      </c>
      <c r="BO289" s="90">
        <v>13.306676383893643</v>
      </c>
      <c r="BP289" s="90">
        <v>0</v>
      </c>
      <c r="BQ289" s="90">
        <v>0</v>
      </c>
      <c r="BR289" s="90">
        <v>0</v>
      </c>
      <c r="BS289" s="90">
        <v>0</v>
      </c>
      <c r="BT289" s="90">
        <v>0</v>
      </c>
      <c r="BU289" s="90">
        <v>0</v>
      </c>
      <c r="BV289" s="90">
        <v>0</v>
      </c>
      <c r="BW289" s="90">
        <v>0</v>
      </c>
      <c r="BX289" s="90">
        <v>0</v>
      </c>
      <c r="BY289" s="90">
        <v>0</v>
      </c>
      <c r="GV289" s="254"/>
      <c r="GW289" s="254"/>
    </row>
    <row r="290" spans="3:205" x14ac:dyDescent="0.25">
      <c r="C290" s="252"/>
      <c r="D290" s="252"/>
      <c r="E290" s="252"/>
      <c r="F290" s="252"/>
      <c r="G290" s="252"/>
      <c r="H290" s="252"/>
      <c r="I290" s="253"/>
      <c r="J290" s="253"/>
      <c r="K290" s="253"/>
      <c r="L290" s="137"/>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S290" s="90" t="s">
        <v>812</v>
      </c>
      <c r="AT290" s="90" t="s">
        <v>155</v>
      </c>
      <c r="AU290" s="90" t="s">
        <v>700</v>
      </c>
      <c r="AV290" s="90">
        <v>2022</v>
      </c>
      <c r="AW290" s="90">
        <v>0.93457943925233644</v>
      </c>
      <c r="AX290" s="90">
        <v>0</v>
      </c>
      <c r="AY290" s="90">
        <v>0</v>
      </c>
      <c r="AZ290" s="90">
        <v>0</v>
      </c>
      <c r="BA290" s="90">
        <v>0</v>
      </c>
      <c r="BB290" s="90">
        <v>0</v>
      </c>
      <c r="BC290" s="90">
        <v>0</v>
      </c>
      <c r="BD290" s="90">
        <v>0</v>
      </c>
      <c r="BE290" s="90">
        <v>0</v>
      </c>
      <c r="BF290" s="90">
        <v>1.2701433559489449E-2</v>
      </c>
      <c r="BG290" s="90">
        <v>13.098766196337561</v>
      </c>
      <c r="BH290" s="90">
        <v>0</v>
      </c>
      <c r="BI290" s="90">
        <v>13.098766196337561</v>
      </c>
      <c r="BJ290" s="90">
        <v>0</v>
      </c>
      <c r="BK290" s="90">
        <v>0</v>
      </c>
      <c r="BL290" s="90">
        <v>0</v>
      </c>
      <c r="BM290" s="90">
        <v>0</v>
      </c>
      <c r="BN290" s="90">
        <v>0</v>
      </c>
      <c r="BO290" s="90">
        <v>0</v>
      </c>
      <c r="BP290" s="90">
        <v>12.241837566670618</v>
      </c>
      <c r="BQ290" s="90">
        <v>0</v>
      </c>
      <c r="BR290" s="90">
        <v>1.2701433559489449E-2</v>
      </c>
      <c r="BS290" s="90">
        <v>1.1870498653728457E-2</v>
      </c>
      <c r="BT290" s="90">
        <v>13.098766196337561</v>
      </c>
      <c r="BU290" s="90">
        <v>12.241837566670618</v>
      </c>
      <c r="BV290" s="90">
        <v>0</v>
      </c>
      <c r="BW290" s="90">
        <v>0</v>
      </c>
      <c r="BX290" s="90">
        <v>13.098766196337561</v>
      </c>
      <c r="BY290" s="90">
        <v>12.241837566670618</v>
      </c>
      <c r="GV290" s="254"/>
      <c r="GW290" s="254"/>
    </row>
    <row r="291" spans="3:205" x14ac:dyDescent="0.25">
      <c r="C291" s="252"/>
      <c r="D291" s="252"/>
      <c r="E291" s="252"/>
      <c r="F291" s="252"/>
      <c r="G291" s="252"/>
      <c r="H291" s="252"/>
      <c r="I291" s="253"/>
      <c r="J291" s="253"/>
      <c r="K291" s="253"/>
      <c r="L291" s="137"/>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S291" s="90" t="s">
        <v>812</v>
      </c>
      <c r="AT291" s="90" t="s">
        <v>155</v>
      </c>
      <c r="AU291" s="90" t="s">
        <v>700</v>
      </c>
      <c r="AV291" s="90">
        <v>2023</v>
      </c>
      <c r="AW291" s="90">
        <v>0.87343872827321156</v>
      </c>
      <c r="AX291" s="90">
        <v>0</v>
      </c>
      <c r="AY291" s="90">
        <v>0</v>
      </c>
      <c r="AZ291" s="90">
        <v>0</v>
      </c>
      <c r="BA291" s="90">
        <v>0</v>
      </c>
      <c r="BB291" s="90">
        <v>0</v>
      </c>
      <c r="BC291" s="90">
        <v>0</v>
      </c>
      <c r="BD291" s="90">
        <v>0</v>
      </c>
      <c r="BE291" s="90">
        <v>0</v>
      </c>
      <c r="BF291" s="90">
        <v>0</v>
      </c>
      <c r="BG291" s="90">
        <v>0</v>
      </c>
      <c r="BH291" s="90">
        <v>0</v>
      </c>
      <c r="BI291" s="90">
        <v>0</v>
      </c>
      <c r="BJ291" s="90">
        <v>1.2701433559489449E-2</v>
      </c>
      <c r="BK291" s="90">
        <v>13.578741450951485</v>
      </c>
      <c r="BL291" s="90">
        <v>0</v>
      </c>
      <c r="BM291" s="90">
        <v>13.578741450951485</v>
      </c>
      <c r="BN291" s="90">
        <v>0</v>
      </c>
      <c r="BO291" s="90">
        <v>0</v>
      </c>
      <c r="BP291" s="90">
        <v>0</v>
      </c>
      <c r="BQ291" s="90">
        <v>11.860198664469809</v>
      </c>
      <c r="BR291" s="90">
        <v>0</v>
      </c>
      <c r="BS291" s="90">
        <v>0</v>
      </c>
      <c r="BT291" s="90">
        <v>0</v>
      </c>
      <c r="BU291" s="90">
        <v>0</v>
      </c>
      <c r="BV291" s="90">
        <v>0</v>
      </c>
      <c r="BW291" s="90">
        <v>0</v>
      </c>
      <c r="BX291" s="90">
        <v>0</v>
      </c>
      <c r="BY291" s="90">
        <v>0</v>
      </c>
      <c r="GV291" s="254"/>
      <c r="GW291" s="254"/>
    </row>
    <row r="292" spans="3:205" x14ac:dyDescent="0.25">
      <c r="C292" s="252"/>
      <c r="D292" s="252"/>
      <c r="E292" s="252"/>
      <c r="F292" s="252"/>
      <c r="G292" s="252"/>
      <c r="H292" s="252"/>
      <c r="I292" s="253"/>
      <c r="J292" s="253"/>
      <c r="K292" s="253"/>
      <c r="L292" s="137"/>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S292" s="90" t="s">
        <v>812</v>
      </c>
      <c r="AT292" s="90" t="s">
        <v>155</v>
      </c>
      <c r="AU292" s="90" t="s">
        <v>701</v>
      </c>
      <c r="AV292" s="90">
        <v>2020</v>
      </c>
      <c r="AW292" s="90">
        <v>1</v>
      </c>
      <c r="AX292" s="90">
        <v>1.8009357628481975E-2</v>
      </c>
      <c r="AY292" s="90">
        <v>19.882162878119175</v>
      </c>
      <c r="AZ292" s="90">
        <v>0</v>
      </c>
      <c r="BA292" s="90">
        <v>19.882162878119175</v>
      </c>
      <c r="BB292" s="90">
        <v>0</v>
      </c>
      <c r="BC292" s="90">
        <v>0</v>
      </c>
      <c r="BD292" s="90">
        <v>0</v>
      </c>
      <c r="BE292" s="90">
        <v>0</v>
      </c>
      <c r="BF292" s="90">
        <v>0</v>
      </c>
      <c r="BG292" s="90">
        <v>0</v>
      </c>
      <c r="BH292" s="90">
        <v>0</v>
      </c>
      <c r="BI292" s="90">
        <v>0</v>
      </c>
      <c r="BJ292" s="90">
        <v>0</v>
      </c>
      <c r="BK292" s="90">
        <v>0</v>
      </c>
      <c r="BL292" s="90">
        <v>0</v>
      </c>
      <c r="BM292" s="90">
        <v>0</v>
      </c>
      <c r="BN292" s="90">
        <v>19.882162878119175</v>
      </c>
      <c r="BO292" s="90">
        <v>0</v>
      </c>
      <c r="BP292" s="90">
        <v>0</v>
      </c>
      <c r="BQ292" s="90">
        <v>0</v>
      </c>
      <c r="BR292" s="90">
        <v>0</v>
      </c>
      <c r="BS292" s="90">
        <v>0</v>
      </c>
      <c r="BT292" s="90">
        <v>0</v>
      </c>
      <c r="BU292" s="90">
        <v>0</v>
      </c>
      <c r="BV292" s="90">
        <v>0</v>
      </c>
      <c r="BW292" s="90">
        <v>0</v>
      </c>
      <c r="BX292" s="90">
        <v>0</v>
      </c>
      <c r="BY292" s="90">
        <v>0</v>
      </c>
      <c r="GV292" s="254"/>
      <c r="GW292" s="254"/>
    </row>
    <row r="293" spans="3:205" x14ac:dyDescent="0.25">
      <c r="C293" s="252"/>
      <c r="D293" s="252"/>
      <c r="E293" s="252"/>
      <c r="F293" s="252"/>
      <c r="G293" s="252"/>
      <c r="H293" s="252"/>
      <c r="I293" s="253"/>
      <c r="J293" s="253"/>
      <c r="K293" s="253"/>
      <c r="L293" s="137"/>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S293" s="90" t="s">
        <v>812</v>
      </c>
      <c r="AT293" s="90" t="s">
        <v>155</v>
      </c>
      <c r="AU293" s="90" t="s">
        <v>701</v>
      </c>
      <c r="AV293" s="90">
        <v>2021</v>
      </c>
      <c r="AW293" s="90">
        <v>1</v>
      </c>
      <c r="AX293" s="90">
        <v>0</v>
      </c>
      <c r="AY293" s="90">
        <v>0</v>
      </c>
      <c r="AZ293" s="90">
        <v>0</v>
      </c>
      <c r="BA293" s="90">
        <v>0</v>
      </c>
      <c r="BB293" s="90">
        <v>1.8009357628481975E-2</v>
      </c>
      <c r="BC293" s="90">
        <v>19.882162878119175</v>
      </c>
      <c r="BD293" s="90">
        <v>0</v>
      </c>
      <c r="BE293" s="90">
        <v>19.882162878119175</v>
      </c>
      <c r="BF293" s="90">
        <v>0</v>
      </c>
      <c r="BG293" s="90">
        <v>0</v>
      </c>
      <c r="BH293" s="90">
        <v>0</v>
      </c>
      <c r="BI293" s="90">
        <v>0</v>
      </c>
      <c r="BJ293" s="90">
        <v>0</v>
      </c>
      <c r="BK293" s="90">
        <v>0</v>
      </c>
      <c r="BL293" s="90">
        <v>0</v>
      </c>
      <c r="BM293" s="90">
        <v>0</v>
      </c>
      <c r="BN293" s="90">
        <v>0</v>
      </c>
      <c r="BO293" s="90">
        <v>19.882162878119175</v>
      </c>
      <c r="BP293" s="90">
        <v>0</v>
      </c>
      <c r="BQ293" s="90">
        <v>0</v>
      </c>
      <c r="BR293" s="90">
        <v>0</v>
      </c>
      <c r="BS293" s="90">
        <v>0</v>
      </c>
      <c r="BT293" s="90">
        <v>0</v>
      </c>
      <c r="BU293" s="90">
        <v>0</v>
      </c>
      <c r="BV293" s="90">
        <v>0</v>
      </c>
      <c r="BW293" s="90">
        <v>0</v>
      </c>
      <c r="BX293" s="90">
        <v>0</v>
      </c>
      <c r="BY293" s="90">
        <v>0</v>
      </c>
      <c r="GV293" s="254"/>
      <c r="GW293" s="254"/>
    </row>
    <row r="294" spans="3:205" x14ac:dyDescent="0.25">
      <c r="C294" s="252"/>
      <c r="D294" s="252"/>
      <c r="E294" s="252"/>
      <c r="F294" s="252"/>
      <c r="G294" s="252"/>
      <c r="H294" s="252"/>
      <c r="I294" s="253"/>
      <c r="J294" s="253"/>
      <c r="K294" s="253"/>
      <c r="L294" s="137"/>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S294" s="90" t="s">
        <v>812</v>
      </c>
      <c r="AT294" s="90" t="s">
        <v>155</v>
      </c>
      <c r="AU294" s="90" t="s">
        <v>701</v>
      </c>
      <c r="AV294" s="90">
        <v>2022</v>
      </c>
      <c r="AW294" s="90">
        <v>0.93457943925233644</v>
      </c>
      <c r="AX294" s="90">
        <v>0</v>
      </c>
      <c r="AY294" s="90">
        <v>0</v>
      </c>
      <c r="AZ294" s="90">
        <v>0</v>
      </c>
      <c r="BA294" s="90">
        <v>0</v>
      </c>
      <c r="BB294" s="90">
        <v>0</v>
      </c>
      <c r="BC294" s="90">
        <v>0</v>
      </c>
      <c r="BD294" s="90">
        <v>0</v>
      </c>
      <c r="BE294" s="90">
        <v>0</v>
      </c>
      <c r="BF294" s="90">
        <v>1.857705043040318E-2</v>
      </c>
      <c r="BG294" s="90">
        <v>19.672625906171653</v>
      </c>
      <c r="BH294" s="90">
        <v>0</v>
      </c>
      <c r="BI294" s="90">
        <v>19.672625906171653</v>
      </c>
      <c r="BJ294" s="90">
        <v>0</v>
      </c>
      <c r="BK294" s="90">
        <v>0</v>
      </c>
      <c r="BL294" s="90">
        <v>0</v>
      </c>
      <c r="BM294" s="90">
        <v>0</v>
      </c>
      <c r="BN294" s="90">
        <v>0</v>
      </c>
      <c r="BO294" s="90">
        <v>0</v>
      </c>
      <c r="BP294" s="90">
        <v>18.385631688010889</v>
      </c>
      <c r="BQ294" s="90">
        <v>0</v>
      </c>
      <c r="BR294" s="90">
        <v>1.857705043040318E-2</v>
      </c>
      <c r="BS294" s="90">
        <v>1.736172937420858E-2</v>
      </c>
      <c r="BT294" s="90">
        <v>19.672625906171653</v>
      </c>
      <c r="BU294" s="90">
        <v>18.385631688010889</v>
      </c>
      <c r="BV294" s="90">
        <v>0</v>
      </c>
      <c r="BW294" s="90">
        <v>0</v>
      </c>
      <c r="BX294" s="90">
        <v>19.672625906171653</v>
      </c>
      <c r="BY294" s="90">
        <v>18.385631688010889</v>
      </c>
      <c r="GV294" s="254"/>
      <c r="GW294" s="254"/>
    </row>
    <row r="295" spans="3:205" x14ac:dyDescent="0.25">
      <c r="C295" s="252"/>
      <c r="D295" s="252"/>
      <c r="E295" s="252"/>
      <c r="F295" s="252"/>
      <c r="G295" s="252"/>
      <c r="H295" s="252"/>
      <c r="I295" s="253"/>
      <c r="J295" s="253"/>
      <c r="K295" s="253"/>
      <c r="L295" s="137"/>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S295" s="90" t="s">
        <v>812</v>
      </c>
      <c r="AT295" s="90" t="s">
        <v>155</v>
      </c>
      <c r="AU295" s="90" t="s">
        <v>701</v>
      </c>
      <c r="AV295" s="90">
        <v>2023</v>
      </c>
      <c r="AW295" s="90">
        <v>0.87343872827321156</v>
      </c>
      <c r="AX295" s="90">
        <v>0</v>
      </c>
      <c r="AY295" s="90">
        <v>0</v>
      </c>
      <c r="AZ295" s="90">
        <v>0</v>
      </c>
      <c r="BA295" s="90">
        <v>0</v>
      </c>
      <c r="BB295" s="90">
        <v>0</v>
      </c>
      <c r="BC295" s="90">
        <v>0</v>
      </c>
      <c r="BD295" s="90">
        <v>0</v>
      </c>
      <c r="BE295" s="90">
        <v>0</v>
      </c>
      <c r="BF295" s="90">
        <v>0</v>
      </c>
      <c r="BG295" s="90">
        <v>0</v>
      </c>
      <c r="BH295" s="90">
        <v>0</v>
      </c>
      <c r="BI295" s="90">
        <v>0</v>
      </c>
      <c r="BJ295" s="90">
        <v>1.857705043040318E-2</v>
      </c>
      <c r="BK295" s="90">
        <v>20.393500712673866</v>
      </c>
      <c r="BL295" s="90">
        <v>0</v>
      </c>
      <c r="BM295" s="90">
        <v>20.393500712673866</v>
      </c>
      <c r="BN295" s="90">
        <v>0</v>
      </c>
      <c r="BO295" s="90">
        <v>0</v>
      </c>
      <c r="BP295" s="90">
        <v>0</v>
      </c>
      <c r="BQ295" s="90">
        <v>17.812473327516695</v>
      </c>
      <c r="BR295" s="90">
        <v>0</v>
      </c>
      <c r="BS295" s="90">
        <v>0</v>
      </c>
      <c r="BT295" s="90">
        <v>0</v>
      </c>
      <c r="BU295" s="90">
        <v>0</v>
      </c>
      <c r="BV295" s="90">
        <v>0</v>
      </c>
      <c r="BW295" s="90">
        <v>0</v>
      </c>
      <c r="BX295" s="90">
        <v>0</v>
      </c>
      <c r="BY295" s="90">
        <v>0</v>
      </c>
      <c r="GV295" s="254"/>
      <c r="GW295" s="254"/>
    </row>
    <row r="296" spans="3:205" x14ac:dyDescent="0.25">
      <c r="C296" s="252"/>
      <c r="D296" s="252"/>
      <c r="E296" s="252"/>
      <c r="F296" s="252"/>
      <c r="G296" s="252"/>
      <c r="H296" s="252"/>
      <c r="I296" s="253"/>
      <c r="J296" s="253"/>
      <c r="K296" s="253"/>
      <c r="L296" s="137"/>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c r="AH296" s="253"/>
      <c r="AI296" s="253"/>
      <c r="AJ296" s="253"/>
      <c r="AS296" s="90" t="s">
        <v>812</v>
      </c>
      <c r="AT296" s="90" t="s">
        <v>155</v>
      </c>
      <c r="AU296" s="90" t="s">
        <v>702</v>
      </c>
      <c r="AV296" s="90">
        <v>2020</v>
      </c>
      <c r="AW296" s="90">
        <v>1</v>
      </c>
      <c r="AX296" s="90">
        <v>2.0235183363844281E-2</v>
      </c>
      <c r="AY296" s="90">
        <v>22.088760338262784</v>
      </c>
      <c r="AZ296" s="90">
        <v>0</v>
      </c>
      <c r="BA296" s="90">
        <v>22.088760338262784</v>
      </c>
      <c r="BB296" s="90">
        <v>0</v>
      </c>
      <c r="BC296" s="90">
        <v>0</v>
      </c>
      <c r="BD296" s="90">
        <v>0</v>
      </c>
      <c r="BE296" s="90">
        <v>0</v>
      </c>
      <c r="BF296" s="90">
        <v>0</v>
      </c>
      <c r="BG296" s="90">
        <v>0</v>
      </c>
      <c r="BH296" s="90">
        <v>0</v>
      </c>
      <c r="BI296" s="90">
        <v>0</v>
      </c>
      <c r="BJ296" s="90">
        <v>0</v>
      </c>
      <c r="BK296" s="90">
        <v>0</v>
      </c>
      <c r="BL296" s="90">
        <v>0</v>
      </c>
      <c r="BM296" s="90">
        <v>0</v>
      </c>
      <c r="BN296" s="90">
        <v>22.088760338262784</v>
      </c>
      <c r="BO296" s="90">
        <v>0</v>
      </c>
      <c r="BP296" s="90">
        <v>0</v>
      </c>
      <c r="BQ296" s="90">
        <v>0</v>
      </c>
      <c r="BR296" s="90">
        <v>0</v>
      </c>
      <c r="BS296" s="90">
        <v>0</v>
      </c>
      <c r="BT296" s="90">
        <v>0</v>
      </c>
      <c r="BU296" s="90">
        <v>0</v>
      </c>
      <c r="BV296" s="90">
        <v>0</v>
      </c>
      <c r="BW296" s="90">
        <v>0</v>
      </c>
      <c r="BX296" s="90">
        <v>0</v>
      </c>
      <c r="BY296" s="90">
        <v>0</v>
      </c>
      <c r="GV296" s="254"/>
      <c r="GW296" s="254"/>
    </row>
    <row r="297" spans="3:205" x14ac:dyDescent="0.25">
      <c r="C297" s="252"/>
      <c r="D297" s="252"/>
      <c r="E297" s="252"/>
      <c r="F297" s="252"/>
      <c r="G297" s="252"/>
      <c r="H297" s="252"/>
      <c r="I297" s="253"/>
      <c r="J297" s="253"/>
      <c r="K297" s="253"/>
      <c r="L297" s="137"/>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3"/>
      <c r="AJ297" s="253"/>
      <c r="AS297" s="90" t="s">
        <v>812</v>
      </c>
      <c r="AT297" s="90" t="s">
        <v>155</v>
      </c>
      <c r="AU297" s="90" t="s">
        <v>702</v>
      </c>
      <c r="AV297" s="90">
        <v>2021</v>
      </c>
      <c r="AW297" s="90">
        <v>1</v>
      </c>
      <c r="AX297" s="90">
        <v>0</v>
      </c>
      <c r="AY297" s="90">
        <v>0</v>
      </c>
      <c r="AZ297" s="90">
        <v>0</v>
      </c>
      <c r="BA297" s="90">
        <v>0</v>
      </c>
      <c r="BB297" s="90">
        <v>2.0235183363844281E-2</v>
      </c>
      <c r="BC297" s="90">
        <v>22.088760338262784</v>
      </c>
      <c r="BD297" s="90">
        <v>0</v>
      </c>
      <c r="BE297" s="90">
        <v>22.088760338262784</v>
      </c>
      <c r="BF297" s="90">
        <v>0</v>
      </c>
      <c r="BG297" s="90">
        <v>0</v>
      </c>
      <c r="BH297" s="90">
        <v>0</v>
      </c>
      <c r="BI297" s="90">
        <v>0</v>
      </c>
      <c r="BJ297" s="90">
        <v>0</v>
      </c>
      <c r="BK297" s="90">
        <v>0</v>
      </c>
      <c r="BL297" s="90">
        <v>0</v>
      </c>
      <c r="BM297" s="90">
        <v>0</v>
      </c>
      <c r="BN297" s="90">
        <v>0</v>
      </c>
      <c r="BO297" s="90">
        <v>22.088760338262784</v>
      </c>
      <c r="BP297" s="90">
        <v>0</v>
      </c>
      <c r="BQ297" s="90">
        <v>0</v>
      </c>
      <c r="BR297" s="90">
        <v>0</v>
      </c>
      <c r="BS297" s="90">
        <v>0</v>
      </c>
      <c r="BT297" s="90">
        <v>0</v>
      </c>
      <c r="BU297" s="90">
        <v>0</v>
      </c>
      <c r="BV297" s="90">
        <v>0</v>
      </c>
      <c r="BW297" s="90">
        <v>0</v>
      </c>
      <c r="BX297" s="90">
        <v>0</v>
      </c>
      <c r="BY297" s="90">
        <v>0</v>
      </c>
      <c r="GV297" s="254"/>
      <c r="GW297" s="254"/>
    </row>
    <row r="298" spans="3:205" x14ac:dyDescent="0.25">
      <c r="C298" s="252"/>
      <c r="D298" s="252"/>
      <c r="E298" s="252"/>
      <c r="F298" s="252"/>
      <c r="G298" s="252"/>
      <c r="H298" s="252"/>
      <c r="I298" s="253"/>
      <c r="J298" s="253"/>
      <c r="K298" s="253"/>
      <c r="L298" s="137"/>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S298" s="90" t="s">
        <v>812</v>
      </c>
      <c r="AT298" s="90" t="s">
        <v>155</v>
      </c>
      <c r="AU298" s="90" t="s">
        <v>702</v>
      </c>
      <c r="AV298" s="90">
        <v>2022</v>
      </c>
      <c r="AW298" s="90">
        <v>0.93457943925233644</v>
      </c>
      <c r="AX298" s="90">
        <v>0</v>
      </c>
      <c r="AY298" s="90">
        <v>0</v>
      </c>
      <c r="AZ298" s="90">
        <v>0</v>
      </c>
      <c r="BA298" s="90">
        <v>0</v>
      </c>
      <c r="BB298" s="90">
        <v>0</v>
      </c>
      <c r="BC298" s="90">
        <v>0</v>
      </c>
      <c r="BD298" s="90">
        <v>0</v>
      </c>
      <c r="BE298" s="90">
        <v>0</v>
      </c>
      <c r="BF298" s="90">
        <v>2.0062381850432916E-2</v>
      </c>
      <c r="BG298" s="90">
        <v>22.761462398707781</v>
      </c>
      <c r="BH298" s="90">
        <v>0</v>
      </c>
      <c r="BI298" s="90">
        <v>22.761462398707781</v>
      </c>
      <c r="BJ298" s="90">
        <v>0</v>
      </c>
      <c r="BK298" s="90">
        <v>0</v>
      </c>
      <c r="BL298" s="90">
        <v>0</v>
      </c>
      <c r="BM298" s="90">
        <v>0</v>
      </c>
      <c r="BN298" s="90">
        <v>0</v>
      </c>
      <c r="BO298" s="90">
        <v>0</v>
      </c>
      <c r="BP298" s="90">
        <v>21.27239476514746</v>
      </c>
      <c r="BQ298" s="90">
        <v>0</v>
      </c>
      <c r="BR298" s="90">
        <v>2.0062381850432916E-2</v>
      </c>
      <c r="BS298" s="90">
        <v>1.8749889579843845E-2</v>
      </c>
      <c r="BT298" s="90">
        <v>22.761462398707781</v>
      </c>
      <c r="BU298" s="90">
        <v>21.27239476514746</v>
      </c>
      <c r="BV298" s="90">
        <v>0</v>
      </c>
      <c r="BW298" s="90">
        <v>0</v>
      </c>
      <c r="BX298" s="90">
        <v>22.761462398707781</v>
      </c>
      <c r="BY298" s="90">
        <v>21.27239476514746</v>
      </c>
      <c r="GV298" s="254"/>
      <c r="GW298" s="254"/>
    </row>
    <row r="299" spans="3:205" x14ac:dyDescent="0.25">
      <c r="C299" s="252"/>
      <c r="D299" s="252"/>
      <c r="E299" s="252"/>
      <c r="F299" s="252"/>
      <c r="G299" s="252"/>
      <c r="H299" s="252"/>
      <c r="I299" s="253"/>
      <c r="J299" s="253"/>
      <c r="K299" s="253"/>
      <c r="L299" s="137"/>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3"/>
      <c r="AJ299" s="253"/>
      <c r="AS299" s="90" t="s">
        <v>812</v>
      </c>
      <c r="AT299" s="90" t="s">
        <v>155</v>
      </c>
      <c r="AU299" s="90" t="s">
        <v>702</v>
      </c>
      <c r="AV299" s="90">
        <v>2023</v>
      </c>
      <c r="AW299" s="90">
        <v>0.87343872827321156</v>
      </c>
      <c r="AX299" s="90">
        <v>0</v>
      </c>
      <c r="AY299" s="90">
        <v>0</v>
      </c>
      <c r="AZ299" s="90">
        <v>0</v>
      </c>
      <c r="BA299" s="90">
        <v>0</v>
      </c>
      <c r="BB299" s="90">
        <v>0</v>
      </c>
      <c r="BC299" s="90">
        <v>0</v>
      </c>
      <c r="BD299" s="90">
        <v>0</v>
      </c>
      <c r="BE299" s="90">
        <v>0</v>
      </c>
      <c r="BF299" s="90">
        <v>0</v>
      </c>
      <c r="BG299" s="90">
        <v>0</v>
      </c>
      <c r="BH299" s="90">
        <v>0</v>
      </c>
      <c r="BI299" s="90">
        <v>0</v>
      </c>
      <c r="BJ299" s="90">
        <v>2.0062381850432916E-2</v>
      </c>
      <c r="BK299" s="90">
        <v>23.595519493296194</v>
      </c>
      <c r="BL299" s="90">
        <v>0</v>
      </c>
      <c r="BM299" s="90">
        <v>23.595519493296194</v>
      </c>
      <c r="BN299" s="90">
        <v>0</v>
      </c>
      <c r="BO299" s="90">
        <v>0</v>
      </c>
      <c r="BP299" s="90">
        <v>0</v>
      </c>
      <c r="BQ299" s="90">
        <v>20.609240539170401</v>
      </c>
      <c r="BR299" s="90">
        <v>0</v>
      </c>
      <c r="BS299" s="90">
        <v>0</v>
      </c>
      <c r="BT299" s="90">
        <v>0</v>
      </c>
      <c r="BU299" s="90">
        <v>0</v>
      </c>
      <c r="BV299" s="90">
        <v>0</v>
      </c>
      <c r="BW299" s="90">
        <v>0</v>
      </c>
      <c r="BX299" s="90">
        <v>0</v>
      </c>
      <c r="BY299" s="90">
        <v>0</v>
      </c>
      <c r="GV299" s="254"/>
      <c r="GW299" s="254"/>
    </row>
    <row r="300" spans="3:205" x14ac:dyDescent="0.25">
      <c r="C300" s="252"/>
      <c r="D300" s="252"/>
      <c r="E300" s="252"/>
      <c r="F300" s="252"/>
      <c r="G300" s="252"/>
      <c r="H300" s="252"/>
      <c r="I300" s="253"/>
      <c r="J300" s="253"/>
      <c r="K300" s="253"/>
      <c r="L300" s="137"/>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3"/>
      <c r="AJ300" s="253"/>
      <c r="AS300" s="90" t="s">
        <v>812</v>
      </c>
      <c r="AT300" s="90" t="s">
        <v>155</v>
      </c>
      <c r="AU300" s="90" t="s">
        <v>703</v>
      </c>
      <c r="AV300" s="90">
        <v>2020</v>
      </c>
      <c r="AW300" s="90">
        <v>1</v>
      </c>
      <c r="AX300" s="90">
        <v>2.2511885076287497E-3</v>
      </c>
      <c r="AY300" s="90">
        <v>0.78217498993951629</v>
      </c>
      <c r="AZ300" s="90">
        <v>0</v>
      </c>
      <c r="BA300" s="90">
        <v>0.78217498993951629</v>
      </c>
      <c r="BB300" s="90">
        <v>0</v>
      </c>
      <c r="BC300" s="90">
        <v>0</v>
      </c>
      <c r="BD300" s="90">
        <v>0</v>
      </c>
      <c r="BE300" s="90">
        <v>0</v>
      </c>
      <c r="BF300" s="90">
        <v>0</v>
      </c>
      <c r="BG300" s="90">
        <v>0</v>
      </c>
      <c r="BH300" s="90">
        <v>0</v>
      </c>
      <c r="BI300" s="90">
        <v>0</v>
      </c>
      <c r="BJ300" s="90">
        <v>0</v>
      </c>
      <c r="BK300" s="90">
        <v>0</v>
      </c>
      <c r="BL300" s="90">
        <v>0</v>
      </c>
      <c r="BM300" s="90">
        <v>0</v>
      </c>
      <c r="BN300" s="90">
        <v>0.78217498993951629</v>
      </c>
      <c r="BO300" s="90">
        <v>0</v>
      </c>
      <c r="BP300" s="90">
        <v>0</v>
      </c>
      <c r="BQ300" s="90">
        <v>0</v>
      </c>
      <c r="BR300" s="90">
        <v>0</v>
      </c>
      <c r="BS300" s="90">
        <v>0</v>
      </c>
      <c r="BT300" s="90">
        <v>0</v>
      </c>
      <c r="BU300" s="90">
        <v>0</v>
      </c>
      <c r="BV300" s="90">
        <v>0</v>
      </c>
      <c r="BW300" s="90">
        <v>0</v>
      </c>
      <c r="BX300" s="90">
        <v>0</v>
      </c>
      <c r="BY300" s="90">
        <v>0</v>
      </c>
      <c r="GV300" s="254"/>
      <c r="GW300" s="254"/>
    </row>
    <row r="301" spans="3:205" x14ac:dyDescent="0.25">
      <c r="C301" s="252"/>
      <c r="D301" s="252"/>
      <c r="E301" s="252"/>
      <c r="F301" s="252"/>
      <c r="G301" s="252"/>
      <c r="H301" s="252"/>
      <c r="I301" s="253"/>
      <c r="J301" s="253"/>
      <c r="K301" s="253"/>
      <c r="L301" s="137"/>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S301" s="90" t="s">
        <v>812</v>
      </c>
      <c r="AT301" s="90" t="s">
        <v>155</v>
      </c>
      <c r="AU301" s="90" t="s">
        <v>703</v>
      </c>
      <c r="AV301" s="90">
        <v>2021</v>
      </c>
      <c r="AW301" s="90">
        <v>1</v>
      </c>
      <c r="AX301" s="90">
        <v>0</v>
      </c>
      <c r="AY301" s="90">
        <v>0</v>
      </c>
      <c r="AZ301" s="90">
        <v>0</v>
      </c>
      <c r="BA301" s="90">
        <v>0</v>
      </c>
      <c r="BB301" s="90">
        <v>2.2511885076287497E-3</v>
      </c>
      <c r="BC301" s="90">
        <v>0.78217498993951629</v>
      </c>
      <c r="BD301" s="90">
        <v>0</v>
      </c>
      <c r="BE301" s="90">
        <v>0.78217498993951629</v>
      </c>
      <c r="BF301" s="90">
        <v>0</v>
      </c>
      <c r="BG301" s="90">
        <v>0</v>
      </c>
      <c r="BH301" s="90">
        <v>0</v>
      </c>
      <c r="BI301" s="90">
        <v>0</v>
      </c>
      <c r="BJ301" s="90">
        <v>0</v>
      </c>
      <c r="BK301" s="90">
        <v>0</v>
      </c>
      <c r="BL301" s="90">
        <v>0</v>
      </c>
      <c r="BM301" s="90">
        <v>0</v>
      </c>
      <c r="BN301" s="90">
        <v>0</v>
      </c>
      <c r="BO301" s="90">
        <v>0.78217498993951629</v>
      </c>
      <c r="BP301" s="90">
        <v>0</v>
      </c>
      <c r="BQ301" s="90">
        <v>0</v>
      </c>
      <c r="BR301" s="90">
        <v>0</v>
      </c>
      <c r="BS301" s="90">
        <v>0</v>
      </c>
      <c r="BT301" s="90">
        <v>0</v>
      </c>
      <c r="BU301" s="90">
        <v>0</v>
      </c>
      <c r="BV301" s="90">
        <v>0</v>
      </c>
      <c r="BW301" s="90">
        <v>0</v>
      </c>
      <c r="BX301" s="90">
        <v>0</v>
      </c>
      <c r="BY301" s="90">
        <v>0</v>
      </c>
      <c r="GV301" s="254"/>
      <c r="GW301" s="254"/>
    </row>
    <row r="302" spans="3:205" x14ac:dyDescent="0.25">
      <c r="C302" s="252"/>
      <c r="D302" s="252"/>
      <c r="E302" s="252"/>
      <c r="F302" s="252"/>
      <c r="G302" s="252"/>
      <c r="H302" s="252"/>
      <c r="I302" s="253"/>
      <c r="J302" s="253"/>
      <c r="K302" s="253"/>
      <c r="L302" s="137"/>
      <c r="M302" s="253"/>
      <c r="N302" s="253"/>
      <c r="O302" s="253"/>
      <c r="P302" s="253"/>
      <c r="Q302" s="253"/>
      <c r="R302" s="253"/>
      <c r="S302" s="253"/>
      <c r="T302" s="253"/>
      <c r="U302" s="253"/>
      <c r="V302" s="253"/>
      <c r="W302" s="253"/>
      <c r="X302" s="253"/>
      <c r="Y302" s="253"/>
      <c r="Z302" s="253"/>
      <c r="AA302" s="253"/>
      <c r="AB302" s="253"/>
      <c r="AC302" s="253"/>
      <c r="AD302" s="253"/>
      <c r="AE302" s="253"/>
      <c r="AF302" s="253"/>
      <c r="AG302" s="253"/>
      <c r="AH302" s="253"/>
      <c r="AI302" s="253"/>
      <c r="AJ302" s="253"/>
      <c r="AS302" s="90" t="s">
        <v>812</v>
      </c>
      <c r="AT302" s="90" t="s">
        <v>155</v>
      </c>
      <c r="AU302" s="90" t="s">
        <v>703</v>
      </c>
      <c r="AV302" s="90">
        <v>2022</v>
      </c>
      <c r="AW302" s="90">
        <v>0.93457943925233644</v>
      </c>
      <c r="AX302" s="90">
        <v>0</v>
      </c>
      <c r="AY302" s="90">
        <v>0</v>
      </c>
      <c r="AZ302" s="90">
        <v>0</v>
      </c>
      <c r="BA302" s="90">
        <v>0</v>
      </c>
      <c r="BB302" s="90">
        <v>0</v>
      </c>
      <c r="BC302" s="90">
        <v>0</v>
      </c>
      <c r="BD302" s="90">
        <v>0</v>
      </c>
      <c r="BE302" s="90">
        <v>0</v>
      </c>
      <c r="BF302" s="90">
        <v>2.4272872860322948E-3</v>
      </c>
      <c r="BG302" s="90">
        <v>0.83254809127841467</v>
      </c>
      <c r="BH302" s="90">
        <v>0</v>
      </c>
      <c r="BI302" s="90">
        <v>0.83254809127841467</v>
      </c>
      <c r="BJ302" s="90">
        <v>0</v>
      </c>
      <c r="BK302" s="90">
        <v>0</v>
      </c>
      <c r="BL302" s="90">
        <v>0</v>
      </c>
      <c r="BM302" s="90">
        <v>0</v>
      </c>
      <c r="BN302" s="90">
        <v>0</v>
      </c>
      <c r="BO302" s="90">
        <v>0</v>
      </c>
      <c r="BP302" s="90">
        <v>0.77808232829758384</v>
      </c>
      <c r="BQ302" s="90">
        <v>0</v>
      </c>
      <c r="BR302" s="90">
        <v>2.4272872860322948E-3</v>
      </c>
      <c r="BS302" s="90">
        <v>2.2684927906843877E-3</v>
      </c>
      <c r="BT302" s="90">
        <v>0.83254809127841467</v>
      </c>
      <c r="BU302" s="90">
        <v>0.77808232829758384</v>
      </c>
      <c r="BV302" s="90">
        <v>0</v>
      </c>
      <c r="BW302" s="90">
        <v>0</v>
      </c>
      <c r="BX302" s="90">
        <v>0.83254809127841467</v>
      </c>
      <c r="BY302" s="90">
        <v>0.77808232829758384</v>
      </c>
      <c r="GV302" s="254"/>
      <c r="GW302" s="254"/>
    </row>
    <row r="303" spans="3:205" x14ac:dyDescent="0.25">
      <c r="C303" s="252"/>
      <c r="D303" s="252"/>
      <c r="E303" s="252"/>
      <c r="F303" s="252"/>
      <c r="G303" s="252"/>
      <c r="H303" s="252"/>
      <c r="I303" s="253"/>
      <c r="J303" s="253"/>
      <c r="K303" s="253"/>
      <c r="L303" s="137"/>
      <c r="M303" s="253"/>
      <c r="N303" s="253"/>
      <c r="O303" s="253"/>
      <c r="P303" s="253"/>
      <c r="Q303" s="253"/>
      <c r="R303" s="253"/>
      <c r="S303" s="253"/>
      <c r="T303" s="253"/>
      <c r="U303" s="253"/>
      <c r="V303" s="253"/>
      <c r="W303" s="253"/>
      <c r="X303" s="253"/>
      <c r="Y303" s="253"/>
      <c r="Z303" s="253"/>
      <c r="AA303" s="253"/>
      <c r="AB303" s="253"/>
      <c r="AC303" s="253"/>
      <c r="AD303" s="253"/>
      <c r="AE303" s="253"/>
      <c r="AF303" s="253"/>
      <c r="AG303" s="253"/>
      <c r="AH303" s="253"/>
      <c r="AI303" s="253"/>
      <c r="AJ303" s="253"/>
      <c r="AS303" s="90" t="s">
        <v>812</v>
      </c>
      <c r="AT303" s="90" t="s">
        <v>155</v>
      </c>
      <c r="AU303" s="90" t="s">
        <v>703</v>
      </c>
      <c r="AV303" s="90">
        <v>2023</v>
      </c>
      <c r="AW303" s="90">
        <v>0.87343872827321156</v>
      </c>
      <c r="AX303" s="90">
        <v>0</v>
      </c>
      <c r="AY303" s="90">
        <v>0</v>
      </c>
      <c r="AZ303" s="90">
        <v>0</v>
      </c>
      <c r="BA303" s="90">
        <v>0</v>
      </c>
      <c r="BB303" s="90">
        <v>0</v>
      </c>
      <c r="BC303" s="90">
        <v>0</v>
      </c>
      <c r="BD303" s="90">
        <v>0</v>
      </c>
      <c r="BE303" s="90">
        <v>0</v>
      </c>
      <c r="BF303" s="90">
        <v>0</v>
      </c>
      <c r="BG303" s="90">
        <v>0</v>
      </c>
      <c r="BH303" s="90">
        <v>0</v>
      </c>
      <c r="BI303" s="90">
        <v>0</v>
      </c>
      <c r="BJ303" s="90">
        <v>2.4272872860322948E-3</v>
      </c>
      <c r="BK303" s="90">
        <v>0.86305343344943419</v>
      </c>
      <c r="BL303" s="90">
        <v>0</v>
      </c>
      <c r="BM303" s="90">
        <v>0.86305343344943419</v>
      </c>
      <c r="BN303" s="90">
        <v>0</v>
      </c>
      <c r="BO303" s="90">
        <v>0</v>
      </c>
      <c r="BP303" s="90">
        <v>0</v>
      </c>
      <c r="BQ303" s="90">
        <v>0.75382429334390266</v>
      </c>
      <c r="BR303" s="90">
        <v>0</v>
      </c>
      <c r="BS303" s="90">
        <v>0</v>
      </c>
      <c r="BT303" s="90">
        <v>0</v>
      </c>
      <c r="BU303" s="90">
        <v>0</v>
      </c>
      <c r="BV303" s="90">
        <v>0</v>
      </c>
      <c r="BW303" s="90">
        <v>0</v>
      </c>
      <c r="BX303" s="90">
        <v>0</v>
      </c>
      <c r="BY303" s="90">
        <v>0</v>
      </c>
      <c r="GV303" s="254"/>
      <c r="GW303" s="254"/>
    </row>
    <row r="304" spans="3:205" x14ac:dyDescent="0.25">
      <c r="C304" s="252"/>
      <c r="D304" s="252"/>
      <c r="E304" s="252"/>
      <c r="F304" s="252"/>
      <c r="G304" s="252"/>
      <c r="H304" s="252"/>
      <c r="I304" s="253"/>
      <c r="J304" s="253"/>
      <c r="K304" s="253"/>
      <c r="L304" s="137"/>
      <c r="M304" s="253"/>
      <c r="N304" s="253"/>
      <c r="O304" s="253"/>
      <c r="P304" s="253"/>
      <c r="Q304" s="253"/>
      <c r="R304" s="253"/>
      <c r="S304" s="253"/>
      <c r="T304" s="253"/>
      <c r="U304" s="253"/>
      <c r="V304" s="253"/>
      <c r="W304" s="253"/>
      <c r="X304" s="253"/>
      <c r="Y304" s="253"/>
      <c r="Z304" s="253"/>
      <c r="AA304" s="253"/>
      <c r="AB304" s="253"/>
      <c r="AC304" s="253"/>
      <c r="AD304" s="253"/>
      <c r="AE304" s="253"/>
      <c r="AF304" s="253"/>
      <c r="AG304" s="253"/>
      <c r="AH304" s="253"/>
      <c r="AI304" s="253"/>
      <c r="AJ304" s="253"/>
      <c r="AS304" s="90" t="s">
        <v>812</v>
      </c>
      <c r="AT304" s="90" t="s">
        <v>155</v>
      </c>
      <c r="AU304" s="90" t="s">
        <v>704</v>
      </c>
      <c r="AV304" s="90">
        <v>2020</v>
      </c>
      <c r="AW304" s="90">
        <v>1</v>
      </c>
      <c r="AX304" s="90">
        <v>6.3831560574070922E-3</v>
      </c>
      <c r="AY304" s="90">
        <v>2.2349126536194985</v>
      </c>
      <c r="AZ304" s="90">
        <v>0</v>
      </c>
      <c r="BA304" s="90">
        <v>2.2349126536194985</v>
      </c>
      <c r="BB304" s="90">
        <v>0</v>
      </c>
      <c r="BC304" s="90">
        <v>0</v>
      </c>
      <c r="BD304" s="90">
        <v>0</v>
      </c>
      <c r="BE304" s="90">
        <v>0</v>
      </c>
      <c r="BF304" s="90">
        <v>0</v>
      </c>
      <c r="BG304" s="90">
        <v>0</v>
      </c>
      <c r="BH304" s="90">
        <v>0</v>
      </c>
      <c r="BI304" s="90">
        <v>0</v>
      </c>
      <c r="BJ304" s="90">
        <v>0</v>
      </c>
      <c r="BK304" s="90">
        <v>0</v>
      </c>
      <c r="BL304" s="90">
        <v>0</v>
      </c>
      <c r="BM304" s="90">
        <v>0</v>
      </c>
      <c r="BN304" s="90">
        <v>2.2349126536194985</v>
      </c>
      <c r="BO304" s="90">
        <v>0</v>
      </c>
      <c r="BP304" s="90">
        <v>0</v>
      </c>
      <c r="BQ304" s="90">
        <v>0</v>
      </c>
      <c r="BR304" s="90">
        <v>0</v>
      </c>
      <c r="BS304" s="90">
        <v>0</v>
      </c>
      <c r="BT304" s="90">
        <v>0</v>
      </c>
      <c r="BU304" s="90">
        <v>0</v>
      </c>
      <c r="BV304" s="90">
        <v>0</v>
      </c>
      <c r="BW304" s="90">
        <v>0</v>
      </c>
      <c r="BX304" s="90">
        <v>0</v>
      </c>
      <c r="BY304" s="90">
        <v>0</v>
      </c>
      <c r="GV304" s="254"/>
      <c r="GW304" s="254"/>
    </row>
    <row r="305" spans="3:205" x14ac:dyDescent="0.25">
      <c r="C305" s="252"/>
      <c r="D305" s="252"/>
      <c r="E305" s="252"/>
      <c r="F305" s="252"/>
      <c r="G305" s="252"/>
      <c r="H305" s="252"/>
      <c r="I305" s="253"/>
      <c r="J305" s="253"/>
      <c r="K305" s="253"/>
      <c r="L305" s="137"/>
      <c r="M305" s="253"/>
      <c r="N305" s="253"/>
      <c r="O305" s="253"/>
      <c r="P305" s="253"/>
      <c r="Q305" s="253"/>
      <c r="R305" s="253"/>
      <c r="S305" s="253"/>
      <c r="T305" s="253"/>
      <c r="U305" s="253"/>
      <c r="V305" s="253"/>
      <c r="W305" s="253"/>
      <c r="X305" s="253"/>
      <c r="Y305" s="253"/>
      <c r="Z305" s="253"/>
      <c r="AA305" s="253"/>
      <c r="AB305" s="253"/>
      <c r="AC305" s="253"/>
      <c r="AD305" s="253"/>
      <c r="AE305" s="253"/>
      <c r="AF305" s="253"/>
      <c r="AG305" s="253"/>
      <c r="AH305" s="253"/>
      <c r="AI305" s="253"/>
      <c r="AJ305" s="253"/>
      <c r="AS305" s="90" t="s">
        <v>812</v>
      </c>
      <c r="AT305" s="90" t="s">
        <v>155</v>
      </c>
      <c r="AU305" s="90" t="s">
        <v>704</v>
      </c>
      <c r="AV305" s="90">
        <v>2021</v>
      </c>
      <c r="AW305" s="90">
        <v>1</v>
      </c>
      <c r="AX305" s="90">
        <v>0</v>
      </c>
      <c r="AY305" s="90">
        <v>0</v>
      </c>
      <c r="AZ305" s="90">
        <v>0</v>
      </c>
      <c r="BA305" s="90">
        <v>0</v>
      </c>
      <c r="BB305" s="90">
        <v>6.3831560574070922E-3</v>
      </c>
      <c r="BC305" s="90">
        <v>2.2349126536194985</v>
      </c>
      <c r="BD305" s="90">
        <v>0</v>
      </c>
      <c r="BE305" s="90">
        <v>2.2349126536194985</v>
      </c>
      <c r="BF305" s="90">
        <v>0</v>
      </c>
      <c r="BG305" s="90">
        <v>0</v>
      </c>
      <c r="BH305" s="90">
        <v>0</v>
      </c>
      <c r="BI305" s="90">
        <v>0</v>
      </c>
      <c r="BJ305" s="90">
        <v>0</v>
      </c>
      <c r="BK305" s="90">
        <v>0</v>
      </c>
      <c r="BL305" s="90">
        <v>0</v>
      </c>
      <c r="BM305" s="90">
        <v>0</v>
      </c>
      <c r="BN305" s="90">
        <v>0</v>
      </c>
      <c r="BO305" s="90">
        <v>2.2349126536194985</v>
      </c>
      <c r="BP305" s="90">
        <v>0</v>
      </c>
      <c r="BQ305" s="90">
        <v>0</v>
      </c>
      <c r="BR305" s="90">
        <v>0</v>
      </c>
      <c r="BS305" s="90">
        <v>0</v>
      </c>
      <c r="BT305" s="90">
        <v>0</v>
      </c>
      <c r="BU305" s="90">
        <v>0</v>
      </c>
      <c r="BV305" s="90">
        <v>0</v>
      </c>
      <c r="BW305" s="90">
        <v>0</v>
      </c>
      <c r="BX305" s="90">
        <v>0</v>
      </c>
      <c r="BY305" s="90">
        <v>0</v>
      </c>
      <c r="GV305" s="254"/>
      <c r="GW305" s="254"/>
    </row>
    <row r="306" spans="3:205" x14ac:dyDescent="0.25">
      <c r="C306" s="252"/>
      <c r="D306" s="252"/>
      <c r="E306" s="252"/>
      <c r="F306" s="252"/>
      <c r="G306" s="252"/>
      <c r="H306" s="252"/>
      <c r="I306" s="253"/>
      <c r="J306" s="253"/>
      <c r="K306" s="253"/>
      <c r="L306" s="137"/>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c r="AH306" s="253"/>
      <c r="AI306" s="253"/>
      <c r="AJ306" s="253"/>
      <c r="AS306" s="90" t="s">
        <v>812</v>
      </c>
      <c r="AT306" s="90" t="s">
        <v>155</v>
      </c>
      <c r="AU306" s="90" t="s">
        <v>704</v>
      </c>
      <c r="AV306" s="90">
        <v>2022</v>
      </c>
      <c r="AW306" s="90">
        <v>0.93457943925233644</v>
      </c>
      <c r="AX306" s="90">
        <v>0</v>
      </c>
      <c r="AY306" s="90">
        <v>0</v>
      </c>
      <c r="AZ306" s="90">
        <v>0</v>
      </c>
      <c r="BA306" s="90">
        <v>0</v>
      </c>
      <c r="BB306" s="90">
        <v>0</v>
      </c>
      <c r="BC306" s="90">
        <v>0</v>
      </c>
      <c r="BD306" s="90">
        <v>0</v>
      </c>
      <c r="BE306" s="90">
        <v>0</v>
      </c>
      <c r="BF306" s="90">
        <v>6.8032727008253925E-3</v>
      </c>
      <c r="BG306" s="90">
        <v>2.35148346459476</v>
      </c>
      <c r="BH306" s="90">
        <v>0</v>
      </c>
      <c r="BI306" s="90">
        <v>2.35148346459476</v>
      </c>
      <c r="BJ306" s="90">
        <v>0</v>
      </c>
      <c r="BK306" s="90">
        <v>0</v>
      </c>
      <c r="BL306" s="90">
        <v>0</v>
      </c>
      <c r="BM306" s="90">
        <v>0</v>
      </c>
      <c r="BN306" s="90">
        <v>0</v>
      </c>
      <c r="BO306" s="90">
        <v>0</v>
      </c>
      <c r="BP306" s="90">
        <v>2.1976480977521122</v>
      </c>
      <c r="BQ306" s="90">
        <v>0</v>
      </c>
      <c r="BR306" s="90">
        <v>6.8032727008253925E-3</v>
      </c>
      <c r="BS306" s="90">
        <v>6.3581987858181239E-3</v>
      </c>
      <c r="BT306" s="90">
        <v>2.35148346459476</v>
      </c>
      <c r="BU306" s="90">
        <v>2.1976480977521122</v>
      </c>
      <c r="BV306" s="90">
        <v>0</v>
      </c>
      <c r="BW306" s="90">
        <v>0</v>
      </c>
      <c r="BX306" s="90">
        <v>2.35148346459476</v>
      </c>
      <c r="BY306" s="90">
        <v>2.1976480977521122</v>
      </c>
      <c r="GV306" s="254"/>
      <c r="GW306" s="254"/>
    </row>
    <row r="307" spans="3:205" x14ac:dyDescent="0.25">
      <c r="C307" s="252"/>
      <c r="D307" s="252"/>
      <c r="E307" s="252"/>
      <c r="F307" s="252"/>
      <c r="G307" s="252"/>
      <c r="H307" s="252"/>
      <c r="I307" s="253"/>
      <c r="J307" s="253"/>
      <c r="K307" s="253"/>
      <c r="L307" s="137"/>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S307" s="90" t="s">
        <v>812</v>
      </c>
      <c r="AT307" s="90" t="s">
        <v>155</v>
      </c>
      <c r="AU307" s="90" t="s">
        <v>704</v>
      </c>
      <c r="AV307" s="90">
        <v>2023</v>
      </c>
      <c r="AW307" s="90">
        <v>0.87343872827321156</v>
      </c>
      <c r="AX307" s="90">
        <v>0</v>
      </c>
      <c r="AY307" s="90">
        <v>0</v>
      </c>
      <c r="AZ307" s="90">
        <v>0</v>
      </c>
      <c r="BA307" s="90">
        <v>0</v>
      </c>
      <c r="BB307" s="90">
        <v>0</v>
      </c>
      <c r="BC307" s="90">
        <v>0</v>
      </c>
      <c r="BD307" s="90">
        <v>0</v>
      </c>
      <c r="BE307" s="90">
        <v>0</v>
      </c>
      <c r="BF307" s="90">
        <v>0</v>
      </c>
      <c r="BG307" s="90">
        <v>0</v>
      </c>
      <c r="BH307" s="90">
        <v>0</v>
      </c>
      <c r="BI307" s="90">
        <v>0</v>
      </c>
      <c r="BJ307" s="90">
        <v>6.8032727008253925E-3</v>
      </c>
      <c r="BK307" s="90">
        <v>2.4376472659354116</v>
      </c>
      <c r="BL307" s="90">
        <v>0</v>
      </c>
      <c r="BM307" s="90">
        <v>2.4376472659354116</v>
      </c>
      <c r="BN307" s="90">
        <v>0</v>
      </c>
      <c r="BO307" s="90">
        <v>0</v>
      </c>
      <c r="BP307" s="90">
        <v>0</v>
      </c>
      <c r="BQ307" s="90">
        <v>2.1291355279372972</v>
      </c>
      <c r="BR307" s="90">
        <v>0</v>
      </c>
      <c r="BS307" s="90">
        <v>0</v>
      </c>
      <c r="BT307" s="90">
        <v>0</v>
      </c>
      <c r="BU307" s="90">
        <v>0</v>
      </c>
      <c r="BV307" s="90">
        <v>0</v>
      </c>
      <c r="BW307" s="90">
        <v>0</v>
      </c>
      <c r="BX307" s="90">
        <v>0</v>
      </c>
      <c r="BY307" s="90">
        <v>0</v>
      </c>
      <c r="GV307" s="254"/>
      <c r="GW307" s="254"/>
    </row>
    <row r="308" spans="3:205" x14ac:dyDescent="0.25">
      <c r="C308" s="252"/>
      <c r="D308" s="252"/>
      <c r="E308" s="252"/>
      <c r="F308" s="252"/>
      <c r="G308" s="252"/>
      <c r="H308" s="252"/>
      <c r="I308" s="253"/>
      <c r="J308" s="253"/>
      <c r="K308" s="253"/>
      <c r="L308" s="137"/>
      <c r="M308" s="253"/>
      <c r="N308" s="253"/>
      <c r="O308" s="253"/>
      <c r="P308" s="253"/>
      <c r="Q308" s="253"/>
      <c r="R308" s="253"/>
      <c r="S308" s="253"/>
      <c r="T308" s="253"/>
      <c r="U308" s="253"/>
      <c r="V308" s="253"/>
      <c r="W308" s="253"/>
      <c r="X308" s="253"/>
      <c r="Y308" s="253"/>
      <c r="Z308" s="253"/>
      <c r="AA308" s="253"/>
      <c r="AB308" s="253"/>
      <c r="AC308" s="253"/>
      <c r="AD308" s="253"/>
      <c r="AE308" s="253"/>
      <c r="AF308" s="253"/>
      <c r="AG308" s="253"/>
      <c r="AH308" s="253"/>
      <c r="AI308" s="253"/>
      <c r="AJ308" s="253"/>
      <c r="AS308" s="90" t="s">
        <v>812</v>
      </c>
      <c r="AT308" s="90" t="s">
        <v>155</v>
      </c>
      <c r="AU308" s="90" t="s">
        <v>705</v>
      </c>
      <c r="AV308" s="90">
        <v>2020</v>
      </c>
      <c r="AW308" s="90">
        <v>1</v>
      </c>
      <c r="AX308" s="90">
        <v>1.1910684776849487E-2</v>
      </c>
      <c r="AY308" s="90">
        <v>4.3502912215083018</v>
      </c>
      <c r="AZ308" s="90">
        <v>0</v>
      </c>
      <c r="BA308" s="90">
        <v>4.3502912215083018</v>
      </c>
      <c r="BB308" s="90">
        <v>0</v>
      </c>
      <c r="BC308" s="90">
        <v>0</v>
      </c>
      <c r="BD308" s="90">
        <v>0</v>
      </c>
      <c r="BE308" s="90">
        <v>0</v>
      </c>
      <c r="BF308" s="90">
        <v>0</v>
      </c>
      <c r="BG308" s="90">
        <v>0</v>
      </c>
      <c r="BH308" s="90">
        <v>0</v>
      </c>
      <c r="BI308" s="90">
        <v>0</v>
      </c>
      <c r="BJ308" s="90">
        <v>0</v>
      </c>
      <c r="BK308" s="90">
        <v>0</v>
      </c>
      <c r="BL308" s="90">
        <v>0</v>
      </c>
      <c r="BM308" s="90">
        <v>0</v>
      </c>
      <c r="BN308" s="90">
        <v>4.3502912215083018</v>
      </c>
      <c r="BO308" s="90">
        <v>0</v>
      </c>
      <c r="BP308" s="90">
        <v>0</v>
      </c>
      <c r="BQ308" s="90">
        <v>0</v>
      </c>
      <c r="BR308" s="90">
        <v>0</v>
      </c>
      <c r="BS308" s="90">
        <v>0</v>
      </c>
      <c r="BT308" s="90">
        <v>0</v>
      </c>
      <c r="BU308" s="90">
        <v>0</v>
      </c>
      <c r="BV308" s="90">
        <v>0</v>
      </c>
      <c r="BW308" s="90">
        <v>0</v>
      </c>
      <c r="BX308" s="90">
        <v>0</v>
      </c>
      <c r="BY308" s="90">
        <v>0</v>
      </c>
      <c r="GV308" s="254"/>
      <c r="GW308" s="254"/>
    </row>
    <row r="309" spans="3:205" x14ac:dyDescent="0.25">
      <c r="C309" s="252"/>
      <c r="D309" s="252"/>
      <c r="E309" s="252"/>
      <c r="F309" s="252"/>
      <c r="G309" s="252"/>
      <c r="H309" s="252"/>
      <c r="I309" s="253"/>
      <c r="J309" s="253"/>
      <c r="K309" s="253"/>
      <c r="L309" s="137"/>
      <c r="M309" s="253"/>
      <c r="N309" s="253"/>
      <c r="O309" s="253"/>
      <c r="P309" s="253"/>
      <c r="Q309" s="253"/>
      <c r="R309" s="253"/>
      <c r="S309" s="253"/>
      <c r="T309" s="253"/>
      <c r="U309" s="253"/>
      <c r="V309" s="253"/>
      <c r="W309" s="253"/>
      <c r="X309" s="253"/>
      <c r="Y309" s="253"/>
      <c r="Z309" s="253"/>
      <c r="AA309" s="253"/>
      <c r="AB309" s="253"/>
      <c r="AC309" s="253"/>
      <c r="AD309" s="253"/>
      <c r="AE309" s="253"/>
      <c r="AF309" s="253"/>
      <c r="AG309" s="253"/>
      <c r="AH309" s="253"/>
      <c r="AI309" s="253"/>
      <c r="AJ309" s="253"/>
      <c r="AS309" s="90" t="s">
        <v>812</v>
      </c>
      <c r="AT309" s="90" t="s">
        <v>155</v>
      </c>
      <c r="AU309" s="90" t="s">
        <v>705</v>
      </c>
      <c r="AV309" s="90">
        <v>2021</v>
      </c>
      <c r="AW309" s="90">
        <v>1</v>
      </c>
      <c r="AX309" s="90">
        <v>0</v>
      </c>
      <c r="AY309" s="90">
        <v>0</v>
      </c>
      <c r="AZ309" s="90">
        <v>0</v>
      </c>
      <c r="BA309" s="90">
        <v>0</v>
      </c>
      <c r="BB309" s="90">
        <v>1.1910684776849487E-2</v>
      </c>
      <c r="BC309" s="90">
        <v>4.3502912215083018</v>
      </c>
      <c r="BD309" s="90">
        <v>0</v>
      </c>
      <c r="BE309" s="90">
        <v>4.3502912215083018</v>
      </c>
      <c r="BF309" s="90">
        <v>0</v>
      </c>
      <c r="BG309" s="90">
        <v>0</v>
      </c>
      <c r="BH309" s="90">
        <v>0</v>
      </c>
      <c r="BI309" s="90">
        <v>0</v>
      </c>
      <c r="BJ309" s="90">
        <v>0</v>
      </c>
      <c r="BK309" s="90">
        <v>0</v>
      </c>
      <c r="BL309" s="90">
        <v>0</v>
      </c>
      <c r="BM309" s="90">
        <v>0</v>
      </c>
      <c r="BN309" s="90">
        <v>0</v>
      </c>
      <c r="BO309" s="90">
        <v>4.3502912215083018</v>
      </c>
      <c r="BP309" s="90">
        <v>0</v>
      </c>
      <c r="BQ309" s="90">
        <v>0</v>
      </c>
      <c r="BR309" s="90">
        <v>0</v>
      </c>
      <c r="BS309" s="90">
        <v>0</v>
      </c>
      <c r="BT309" s="90">
        <v>0</v>
      </c>
      <c r="BU309" s="90">
        <v>0</v>
      </c>
      <c r="BV309" s="90">
        <v>0</v>
      </c>
      <c r="BW309" s="90">
        <v>0</v>
      </c>
      <c r="BX309" s="90">
        <v>0</v>
      </c>
      <c r="BY309" s="90">
        <v>0</v>
      </c>
      <c r="GV309" s="254"/>
      <c r="GW309" s="254"/>
    </row>
    <row r="310" spans="3:205" x14ac:dyDescent="0.25">
      <c r="C310" s="252"/>
      <c r="D310" s="252"/>
      <c r="E310" s="252"/>
      <c r="F310" s="252"/>
      <c r="G310" s="252"/>
      <c r="H310" s="252"/>
      <c r="I310" s="253"/>
      <c r="J310" s="253"/>
      <c r="K310" s="253"/>
      <c r="L310" s="137"/>
      <c r="M310" s="253"/>
      <c r="N310" s="253"/>
      <c r="O310" s="253"/>
      <c r="P310" s="253"/>
      <c r="Q310" s="253"/>
      <c r="R310" s="253"/>
      <c r="S310" s="253"/>
      <c r="T310" s="253"/>
      <c r="U310" s="253"/>
      <c r="V310" s="253"/>
      <c r="W310" s="253"/>
      <c r="X310" s="253"/>
      <c r="Y310" s="253"/>
      <c r="Z310" s="253"/>
      <c r="AA310" s="253"/>
      <c r="AB310" s="253"/>
      <c r="AC310" s="253"/>
      <c r="AD310" s="253"/>
      <c r="AE310" s="253"/>
      <c r="AF310" s="253"/>
      <c r="AG310" s="253"/>
      <c r="AH310" s="253"/>
      <c r="AI310" s="253"/>
      <c r="AJ310" s="253"/>
      <c r="AS310" s="90" t="s">
        <v>812</v>
      </c>
      <c r="AT310" s="90" t="s">
        <v>155</v>
      </c>
      <c r="AU310" s="90" t="s">
        <v>705</v>
      </c>
      <c r="AV310" s="90">
        <v>2022</v>
      </c>
      <c r="AW310" s="90">
        <v>0.93457943925233644</v>
      </c>
      <c r="AX310" s="90">
        <v>0</v>
      </c>
      <c r="AY310" s="90">
        <v>0</v>
      </c>
      <c r="AZ310" s="90">
        <v>0</v>
      </c>
      <c r="BA310" s="90">
        <v>0</v>
      </c>
      <c r="BB310" s="90">
        <v>0</v>
      </c>
      <c r="BC310" s="90">
        <v>0</v>
      </c>
      <c r="BD310" s="90">
        <v>0</v>
      </c>
      <c r="BE310" s="90">
        <v>0</v>
      </c>
      <c r="BF310" s="90">
        <v>1.1857433396053307E-2</v>
      </c>
      <c r="BG310" s="90">
        <v>4.4175665991872597</v>
      </c>
      <c r="BH310" s="90">
        <v>0</v>
      </c>
      <c r="BI310" s="90">
        <v>4.4175665991872597</v>
      </c>
      <c r="BJ310" s="90">
        <v>0</v>
      </c>
      <c r="BK310" s="90">
        <v>0</v>
      </c>
      <c r="BL310" s="90">
        <v>0</v>
      </c>
      <c r="BM310" s="90">
        <v>0</v>
      </c>
      <c r="BN310" s="90">
        <v>0</v>
      </c>
      <c r="BO310" s="90">
        <v>0</v>
      </c>
      <c r="BP310" s="90">
        <v>4.12856691512828</v>
      </c>
      <c r="BQ310" s="90">
        <v>0</v>
      </c>
      <c r="BR310" s="90">
        <v>1.1857433396053307E-2</v>
      </c>
      <c r="BS310" s="90">
        <v>1.1081713454255427E-2</v>
      </c>
      <c r="BT310" s="90">
        <v>4.4175665991872597</v>
      </c>
      <c r="BU310" s="90">
        <v>4.12856691512828</v>
      </c>
      <c r="BV310" s="90">
        <v>0</v>
      </c>
      <c r="BW310" s="90">
        <v>0</v>
      </c>
      <c r="BX310" s="90">
        <v>4.4175665991872597</v>
      </c>
      <c r="BY310" s="90">
        <v>4.12856691512828</v>
      </c>
      <c r="GV310" s="254"/>
      <c r="GW310" s="254"/>
    </row>
    <row r="311" spans="3:205" x14ac:dyDescent="0.25">
      <c r="C311" s="252"/>
      <c r="D311" s="252"/>
      <c r="E311" s="252"/>
      <c r="F311" s="252"/>
      <c r="G311" s="252"/>
      <c r="H311" s="252"/>
      <c r="I311" s="253"/>
      <c r="J311" s="253"/>
      <c r="K311" s="253"/>
      <c r="L311" s="137"/>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c r="AH311" s="253"/>
      <c r="AI311" s="253"/>
      <c r="AJ311" s="253"/>
      <c r="AS311" s="90" t="s">
        <v>812</v>
      </c>
      <c r="AT311" s="90" t="s">
        <v>155</v>
      </c>
      <c r="AU311" s="90" t="s">
        <v>705</v>
      </c>
      <c r="AV311" s="90">
        <v>2023</v>
      </c>
      <c r="AW311" s="90">
        <v>0.87343872827321156</v>
      </c>
      <c r="AX311" s="90">
        <v>0</v>
      </c>
      <c r="AY311" s="90">
        <v>0</v>
      </c>
      <c r="AZ311" s="90">
        <v>0</v>
      </c>
      <c r="BA311" s="90">
        <v>0</v>
      </c>
      <c r="BB311" s="90">
        <v>0</v>
      </c>
      <c r="BC311" s="90">
        <v>0</v>
      </c>
      <c r="BD311" s="90">
        <v>0</v>
      </c>
      <c r="BE311" s="90">
        <v>0</v>
      </c>
      <c r="BF311" s="90">
        <v>0</v>
      </c>
      <c r="BG311" s="90">
        <v>0</v>
      </c>
      <c r="BH311" s="90">
        <v>0</v>
      </c>
      <c r="BI311" s="90">
        <v>0</v>
      </c>
      <c r="BJ311" s="90">
        <v>1.1857433396053307E-2</v>
      </c>
      <c r="BK311" s="90">
        <v>4.579441089369797</v>
      </c>
      <c r="BL311" s="90">
        <v>0</v>
      </c>
      <c r="BM311" s="90">
        <v>4.579441089369797</v>
      </c>
      <c r="BN311" s="90">
        <v>0</v>
      </c>
      <c r="BO311" s="90">
        <v>0</v>
      </c>
      <c r="BP311" s="90">
        <v>0</v>
      </c>
      <c r="BQ311" s="90">
        <v>3.999861201301246</v>
      </c>
      <c r="BR311" s="90">
        <v>0</v>
      </c>
      <c r="BS311" s="90">
        <v>0</v>
      </c>
      <c r="BT311" s="90">
        <v>0</v>
      </c>
      <c r="BU311" s="90">
        <v>0</v>
      </c>
      <c r="BV311" s="90">
        <v>0</v>
      </c>
      <c r="BW311" s="90">
        <v>0</v>
      </c>
      <c r="BX311" s="90">
        <v>0</v>
      </c>
      <c r="BY311" s="90">
        <v>0</v>
      </c>
      <c r="GV311" s="254"/>
      <c r="GW311" s="254"/>
    </row>
    <row r="312" spans="3:205" x14ac:dyDescent="0.25">
      <c r="C312" s="252"/>
      <c r="D312" s="252"/>
      <c r="E312" s="252"/>
      <c r="F312" s="252"/>
      <c r="G312" s="252"/>
      <c r="H312" s="252"/>
      <c r="I312" s="253"/>
      <c r="J312" s="253"/>
      <c r="K312" s="253"/>
      <c r="L312" s="137"/>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c r="AH312" s="253"/>
      <c r="AI312" s="253"/>
      <c r="AJ312" s="253"/>
      <c r="AS312" s="90" t="s">
        <v>812</v>
      </c>
      <c r="AT312" s="90" t="s">
        <v>155</v>
      </c>
      <c r="AU312" s="90" t="s">
        <v>707</v>
      </c>
      <c r="AV312" s="90">
        <v>2020</v>
      </c>
      <c r="AW312" s="90">
        <v>1</v>
      </c>
      <c r="AX312" s="90">
        <v>1.4212857516874323E-2</v>
      </c>
      <c r="AY312" s="90">
        <v>4.8596611753946188</v>
      </c>
      <c r="AZ312" s="90">
        <v>0</v>
      </c>
      <c r="BA312" s="90">
        <v>4.8596611753946188</v>
      </c>
      <c r="BB312" s="90">
        <v>0</v>
      </c>
      <c r="BC312" s="90">
        <v>0</v>
      </c>
      <c r="BD312" s="90">
        <v>0</v>
      </c>
      <c r="BE312" s="90">
        <v>0</v>
      </c>
      <c r="BF312" s="90">
        <v>0</v>
      </c>
      <c r="BG312" s="90">
        <v>0</v>
      </c>
      <c r="BH312" s="90">
        <v>0</v>
      </c>
      <c r="BI312" s="90">
        <v>0</v>
      </c>
      <c r="BJ312" s="90">
        <v>0</v>
      </c>
      <c r="BK312" s="90">
        <v>0</v>
      </c>
      <c r="BL312" s="90">
        <v>0</v>
      </c>
      <c r="BM312" s="90">
        <v>0</v>
      </c>
      <c r="BN312" s="90">
        <v>4.8596611753946188</v>
      </c>
      <c r="BO312" s="90">
        <v>0</v>
      </c>
      <c r="BP312" s="90">
        <v>0</v>
      </c>
      <c r="BQ312" s="90">
        <v>0</v>
      </c>
      <c r="BR312" s="90">
        <v>0</v>
      </c>
      <c r="BS312" s="90">
        <v>0</v>
      </c>
      <c r="BT312" s="90">
        <v>0</v>
      </c>
      <c r="BU312" s="90">
        <v>0</v>
      </c>
      <c r="BV312" s="90">
        <v>0</v>
      </c>
      <c r="BW312" s="90">
        <v>0</v>
      </c>
      <c r="BX312" s="90">
        <v>0</v>
      </c>
      <c r="BY312" s="90">
        <v>0</v>
      </c>
      <c r="GV312" s="254"/>
      <c r="GW312" s="254"/>
    </row>
    <row r="313" spans="3:205" x14ac:dyDescent="0.25">
      <c r="C313" s="252"/>
      <c r="D313" s="252"/>
      <c r="E313" s="252"/>
      <c r="F313" s="252"/>
      <c r="G313" s="252"/>
      <c r="H313" s="252"/>
      <c r="I313" s="253"/>
      <c r="J313" s="253"/>
      <c r="K313" s="253"/>
      <c r="L313" s="137"/>
      <c r="M313" s="253"/>
      <c r="N313" s="253"/>
      <c r="O313" s="253"/>
      <c r="P313" s="253"/>
      <c r="Q313" s="253"/>
      <c r="R313" s="253"/>
      <c r="S313" s="253"/>
      <c r="T313" s="253"/>
      <c r="U313" s="253"/>
      <c r="V313" s="253"/>
      <c r="W313" s="253"/>
      <c r="X313" s="253"/>
      <c r="Y313" s="253"/>
      <c r="Z313" s="253"/>
      <c r="AA313" s="253"/>
      <c r="AB313" s="253"/>
      <c r="AC313" s="253"/>
      <c r="AD313" s="253"/>
      <c r="AE313" s="253"/>
      <c r="AF313" s="253"/>
      <c r="AG313" s="253"/>
      <c r="AH313" s="253"/>
      <c r="AI313" s="253"/>
      <c r="AJ313" s="253"/>
      <c r="AS313" s="90" t="s">
        <v>812</v>
      </c>
      <c r="AT313" s="90" t="s">
        <v>155</v>
      </c>
      <c r="AU313" s="90" t="s">
        <v>707</v>
      </c>
      <c r="AV313" s="90">
        <v>2021</v>
      </c>
      <c r="AW313" s="90">
        <v>1</v>
      </c>
      <c r="AX313" s="90">
        <v>0</v>
      </c>
      <c r="AY313" s="90">
        <v>0</v>
      </c>
      <c r="AZ313" s="90">
        <v>0</v>
      </c>
      <c r="BA313" s="90">
        <v>0</v>
      </c>
      <c r="BB313" s="90">
        <v>1.4212857516874323E-2</v>
      </c>
      <c r="BC313" s="90">
        <v>4.8596611753946188</v>
      </c>
      <c r="BD313" s="90">
        <v>0</v>
      </c>
      <c r="BE313" s="90">
        <v>4.8596611753946188</v>
      </c>
      <c r="BF313" s="90">
        <v>0</v>
      </c>
      <c r="BG313" s="90">
        <v>0</v>
      </c>
      <c r="BH313" s="90">
        <v>0</v>
      </c>
      <c r="BI313" s="90">
        <v>0</v>
      </c>
      <c r="BJ313" s="90">
        <v>0</v>
      </c>
      <c r="BK313" s="90">
        <v>0</v>
      </c>
      <c r="BL313" s="90">
        <v>0</v>
      </c>
      <c r="BM313" s="90">
        <v>0</v>
      </c>
      <c r="BN313" s="90">
        <v>0</v>
      </c>
      <c r="BO313" s="90">
        <v>4.8596611753946188</v>
      </c>
      <c r="BP313" s="90">
        <v>0</v>
      </c>
      <c r="BQ313" s="90">
        <v>0</v>
      </c>
      <c r="BR313" s="90">
        <v>0</v>
      </c>
      <c r="BS313" s="90">
        <v>0</v>
      </c>
      <c r="BT313" s="90">
        <v>0</v>
      </c>
      <c r="BU313" s="90">
        <v>0</v>
      </c>
      <c r="BV313" s="90">
        <v>0</v>
      </c>
      <c r="BW313" s="90">
        <v>0</v>
      </c>
      <c r="BX313" s="90">
        <v>0</v>
      </c>
      <c r="BY313" s="90">
        <v>0</v>
      </c>
      <c r="GV313" s="254"/>
      <c r="GW313" s="254"/>
    </row>
    <row r="314" spans="3:205" x14ac:dyDescent="0.25">
      <c r="C314" s="252"/>
      <c r="D314" s="252"/>
      <c r="E314" s="252"/>
      <c r="F314" s="252"/>
      <c r="G314" s="252"/>
      <c r="H314" s="252"/>
      <c r="I314" s="253"/>
      <c r="J314" s="253"/>
      <c r="K314" s="253"/>
      <c r="L314" s="137"/>
      <c r="M314" s="253"/>
      <c r="N314" s="253"/>
      <c r="O314" s="253"/>
      <c r="P314" s="253"/>
      <c r="Q314" s="253"/>
      <c r="R314" s="253"/>
      <c r="S314" s="253"/>
      <c r="T314" s="253"/>
      <c r="U314" s="253"/>
      <c r="V314" s="253"/>
      <c r="W314" s="253"/>
      <c r="X314" s="253"/>
      <c r="Y314" s="253"/>
      <c r="Z314" s="253"/>
      <c r="AA314" s="253"/>
      <c r="AB314" s="253"/>
      <c r="AC314" s="253"/>
      <c r="AD314" s="253"/>
      <c r="AE314" s="253"/>
      <c r="AF314" s="253"/>
      <c r="AG314" s="253"/>
      <c r="AH314" s="253"/>
      <c r="AI314" s="253"/>
      <c r="AJ314" s="253"/>
      <c r="AS314" s="90" t="s">
        <v>812</v>
      </c>
      <c r="AT314" s="90" t="s">
        <v>155</v>
      </c>
      <c r="AU314" s="90" t="s">
        <v>707</v>
      </c>
      <c r="AV314" s="90">
        <v>2022</v>
      </c>
      <c r="AW314" s="90">
        <v>0.93457943925233644</v>
      </c>
      <c r="AX314" s="90">
        <v>0</v>
      </c>
      <c r="AY314" s="90">
        <v>0</v>
      </c>
      <c r="AZ314" s="90">
        <v>0</v>
      </c>
      <c r="BA314" s="90">
        <v>0</v>
      </c>
      <c r="BB314" s="90">
        <v>0</v>
      </c>
      <c r="BC314" s="90">
        <v>0</v>
      </c>
      <c r="BD314" s="90">
        <v>0</v>
      </c>
      <c r="BE314" s="90">
        <v>0</v>
      </c>
      <c r="BF314" s="90">
        <v>1.3516036241741403E-2</v>
      </c>
      <c r="BG314" s="90">
        <v>4.5967595442335005</v>
      </c>
      <c r="BH314" s="90">
        <v>0</v>
      </c>
      <c r="BI314" s="90">
        <v>4.5967595442335005</v>
      </c>
      <c r="BJ314" s="90">
        <v>0</v>
      </c>
      <c r="BK314" s="90">
        <v>0</v>
      </c>
      <c r="BL314" s="90">
        <v>0</v>
      </c>
      <c r="BM314" s="90">
        <v>0</v>
      </c>
      <c r="BN314" s="90">
        <v>0</v>
      </c>
      <c r="BO314" s="90">
        <v>0</v>
      </c>
      <c r="BP314" s="90">
        <v>4.296036957227571</v>
      </c>
      <c r="BQ314" s="90">
        <v>0</v>
      </c>
      <c r="BR314" s="90">
        <v>1.3516036241741403E-2</v>
      </c>
      <c r="BS314" s="90">
        <v>1.2631809571720937E-2</v>
      </c>
      <c r="BT314" s="90">
        <v>4.5967595442335005</v>
      </c>
      <c r="BU314" s="90">
        <v>4.296036957227571</v>
      </c>
      <c r="BV314" s="90">
        <v>0</v>
      </c>
      <c r="BW314" s="90">
        <v>0</v>
      </c>
      <c r="BX314" s="90">
        <v>4.5967595442335005</v>
      </c>
      <c r="BY314" s="90">
        <v>4.296036957227571</v>
      </c>
      <c r="GV314" s="254"/>
      <c r="GW314" s="254"/>
    </row>
    <row r="315" spans="3:205" x14ac:dyDescent="0.25">
      <c r="C315" s="252"/>
      <c r="D315" s="252"/>
      <c r="E315" s="252"/>
      <c r="F315" s="252"/>
      <c r="G315" s="252"/>
      <c r="H315" s="252"/>
      <c r="I315" s="253"/>
      <c r="J315" s="253"/>
      <c r="K315" s="253"/>
      <c r="L315" s="137"/>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c r="AH315" s="253"/>
      <c r="AI315" s="253"/>
      <c r="AJ315" s="253"/>
      <c r="AS315" s="90" t="s">
        <v>812</v>
      </c>
      <c r="AT315" s="90" t="s">
        <v>155</v>
      </c>
      <c r="AU315" s="90" t="s">
        <v>707</v>
      </c>
      <c r="AV315" s="90">
        <v>2023</v>
      </c>
      <c r="AW315" s="90">
        <v>0.87343872827321156</v>
      </c>
      <c r="AX315" s="90">
        <v>0</v>
      </c>
      <c r="AY315" s="90">
        <v>0</v>
      </c>
      <c r="AZ315" s="90">
        <v>0</v>
      </c>
      <c r="BA315" s="90">
        <v>0</v>
      </c>
      <c r="BB315" s="90">
        <v>0</v>
      </c>
      <c r="BC315" s="90">
        <v>0</v>
      </c>
      <c r="BD315" s="90">
        <v>0</v>
      </c>
      <c r="BE315" s="90">
        <v>0</v>
      </c>
      <c r="BF315" s="90">
        <v>0</v>
      </c>
      <c r="BG315" s="90">
        <v>0</v>
      </c>
      <c r="BH315" s="90">
        <v>0</v>
      </c>
      <c r="BI315" s="90">
        <v>0</v>
      </c>
      <c r="BJ315" s="90">
        <v>1.3516036241741403E-2</v>
      </c>
      <c r="BK315" s="90">
        <v>4.765199697957029</v>
      </c>
      <c r="BL315" s="90">
        <v>0</v>
      </c>
      <c r="BM315" s="90">
        <v>4.765199697957029</v>
      </c>
      <c r="BN315" s="90">
        <v>0</v>
      </c>
      <c r="BO315" s="90">
        <v>0</v>
      </c>
      <c r="BP315" s="90">
        <v>0</v>
      </c>
      <c r="BQ315" s="90">
        <v>4.1621099641514796</v>
      </c>
      <c r="BR315" s="90">
        <v>0</v>
      </c>
      <c r="BS315" s="90">
        <v>0</v>
      </c>
      <c r="BT315" s="90">
        <v>0</v>
      </c>
      <c r="BU315" s="90">
        <v>0</v>
      </c>
      <c r="BV315" s="90">
        <v>0</v>
      </c>
      <c r="BW315" s="90">
        <v>0</v>
      </c>
      <c r="BX315" s="90">
        <v>0</v>
      </c>
      <c r="BY315" s="90">
        <v>0</v>
      </c>
      <c r="GV315" s="254"/>
      <c r="GW315" s="254"/>
    </row>
    <row r="316" spans="3:205" x14ac:dyDescent="0.25">
      <c r="C316" s="252"/>
      <c r="D316" s="252"/>
      <c r="E316" s="252"/>
      <c r="F316" s="252"/>
      <c r="G316" s="252"/>
      <c r="H316" s="252"/>
      <c r="I316" s="253"/>
      <c r="J316" s="253"/>
      <c r="K316" s="253"/>
      <c r="L316" s="137"/>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c r="AH316" s="253"/>
      <c r="AI316" s="253"/>
      <c r="AJ316" s="253"/>
      <c r="AS316" s="90" t="s">
        <v>812</v>
      </c>
      <c r="AT316" s="90" t="s">
        <v>155</v>
      </c>
      <c r="AU316" s="90" t="s">
        <v>708</v>
      </c>
      <c r="AV316" s="90">
        <v>2020</v>
      </c>
      <c r="AW316" s="90">
        <v>1</v>
      </c>
      <c r="AX316" s="90">
        <v>1.8331246465427768E-2</v>
      </c>
      <c r="AY316" s="90">
        <v>7.260711093677223</v>
      </c>
      <c r="AZ316" s="90">
        <v>0</v>
      </c>
      <c r="BA316" s="90">
        <v>7.260711093677223</v>
      </c>
      <c r="BB316" s="90">
        <v>0</v>
      </c>
      <c r="BC316" s="90">
        <v>0</v>
      </c>
      <c r="BD316" s="90">
        <v>0</v>
      </c>
      <c r="BE316" s="90">
        <v>0</v>
      </c>
      <c r="BF316" s="90">
        <v>0</v>
      </c>
      <c r="BG316" s="90">
        <v>0</v>
      </c>
      <c r="BH316" s="90">
        <v>0</v>
      </c>
      <c r="BI316" s="90">
        <v>0</v>
      </c>
      <c r="BJ316" s="90">
        <v>0</v>
      </c>
      <c r="BK316" s="90">
        <v>0</v>
      </c>
      <c r="BL316" s="90">
        <v>0</v>
      </c>
      <c r="BM316" s="90">
        <v>0</v>
      </c>
      <c r="BN316" s="90">
        <v>7.260711093677223</v>
      </c>
      <c r="BO316" s="90">
        <v>0</v>
      </c>
      <c r="BP316" s="90">
        <v>0</v>
      </c>
      <c r="BQ316" s="90">
        <v>0</v>
      </c>
      <c r="BR316" s="90">
        <v>0</v>
      </c>
      <c r="BS316" s="90">
        <v>0</v>
      </c>
      <c r="BT316" s="90">
        <v>0</v>
      </c>
      <c r="BU316" s="90">
        <v>0</v>
      </c>
      <c r="BV316" s="90">
        <v>0</v>
      </c>
      <c r="BW316" s="90">
        <v>0</v>
      </c>
      <c r="BX316" s="90">
        <v>0</v>
      </c>
      <c r="BY316" s="90">
        <v>0</v>
      </c>
      <c r="GV316" s="254"/>
      <c r="GW316" s="254"/>
    </row>
    <row r="317" spans="3:205" x14ac:dyDescent="0.25">
      <c r="C317" s="252"/>
      <c r="D317" s="252"/>
      <c r="E317" s="252"/>
      <c r="F317" s="252"/>
      <c r="G317" s="252"/>
      <c r="H317" s="252"/>
      <c r="I317" s="253"/>
      <c r="J317" s="253"/>
      <c r="K317" s="253"/>
      <c r="L317" s="137"/>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3"/>
      <c r="AJ317" s="253"/>
      <c r="AS317" s="90" t="s">
        <v>812</v>
      </c>
      <c r="AT317" s="90" t="s">
        <v>155</v>
      </c>
      <c r="AU317" s="90" t="s">
        <v>708</v>
      </c>
      <c r="AV317" s="90">
        <v>2021</v>
      </c>
      <c r="AW317" s="90">
        <v>1</v>
      </c>
      <c r="AX317" s="90">
        <v>0</v>
      </c>
      <c r="AY317" s="90">
        <v>0</v>
      </c>
      <c r="AZ317" s="90">
        <v>0</v>
      </c>
      <c r="BA317" s="90">
        <v>0</v>
      </c>
      <c r="BB317" s="90">
        <v>1.8331246465427768E-2</v>
      </c>
      <c r="BC317" s="90">
        <v>7.260711093677223</v>
      </c>
      <c r="BD317" s="90">
        <v>0</v>
      </c>
      <c r="BE317" s="90">
        <v>7.260711093677223</v>
      </c>
      <c r="BF317" s="90">
        <v>0</v>
      </c>
      <c r="BG317" s="90">
        <v>0</v>
      </c>
      <c r="BH317" s="90">
        <v>0</v>
      </c>
      <c r="BI317" s="90">
        <v>0</v>
      </c>
      <c r="BJ317" s="90">
        <v>0</v>
      </c>
      <c r="BK317" s="90">
        <v>0</v>
      </c>
      <c r="BL317" s="90">
        <v>0</v>
      </c>
      <c r="BM317" s="90">
        <v>0</v>
      </c>
      <c r="BN317" s="90">
        <v>0</v>
      </c>
      <c r="BO317" s="90">
        <v>7.260711093677223</v>
      </c>
      <c r="BP317" s="90">
        <v>0</v>
      </c>
      <c r="BQ317" s="90">
        <v>0</v>
      </c>
      <c r="BR317" s="90">
        <v>0</v>
      </c>
      <c r="BS317" s="90">
        <v>0</v>
      </c>
      <c r="BT317" s="90">
        <v>0</v>
      </c>
      <c r="BU317" s="90">
        <v>0</v>
      </c>
      <c r="BV317" s="90">
        <v>0</v>
      </c>
      <c r="BW317" s="90">
        <v>0</v>
      </c>
      <c r="BX317" s="90">
        <v>0</v>
      </c>
      <c r="BY317" s="90">
        <v>0</v>
      </c>
      <c r="GV317" s="254"/>
      <c r="GW317" s="254"/>
    </row>
    <row r="318" spans="3:205" x14ac:dyDescent="0.25">
      <c r="C318" s="252"/>
      <c r="D318" s="252"/>
      <c r="E318" s="252"/>
      <c r="F318" s="252"/>
      <c r="G318" s="252"/>
      <c r="H318" s="252"/>
      <c r="I318" s="253"/>
      <c r="J318" s="253"/>
      <c r="K318" s="253"/>
      <c r="L318" s="137"/>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3"/>
      <c r="AJ318" s="253"/>
      <c r="AS318" s="90" t="s">
        <v>812</v>
      </c>
      <c r="AT318" s="90" t="s">
        <v>155</v>
      </c>
      <c r="AU318" s="90" t="s">
        <v>708</v>
      </c>
      <c r="AV318" s="90">
        <v>2022</v>
      </c>
      <c r="AW318" s="90">
        <v>0.93457943925233644</v>
      </c>
      <c r="AX318" s="90">
        <v>0</v>
      </c>
      <c r="AY318" s="90">
        <v>0</v>
      </c>
      <c r="AZ318" s="90">
        <v>0</v>
      </c>
      <c r="BA318" s="90">
        <v>0</v>
      </c>
      <c r="BB318" s="90">
        <v>0</v>
      </c>
      <c r="BC318" s="90">
        <v>0</v>
      </c>
      <c r="BD318" s="90">
        <v>0</v>
      </c>
      <c r="BE318" s="90">
        <v>0</v>
      </c>
      <c r="BF318" s="90">
        <v>1.8350482302526477E-2</v>
      </c>
      <c r="BG318" s="90">
        <v>7.1414677059442031</v>
      </c>
      <c r="BH318" s="90">
        <v>0</v>
      </c>
      <c r="BI318" s="90">
        <v>7.1414677059442031</v>
      </c>
      <c r="BJ318" s="90">
        <v>0</v>
      </c>
      <c r="BK318" s="90">
        <v>0</v>
      </c>
      <c r="BL318" s="90">
        <v>0</v>
      </c>
      <c r="BM318" s="90">
        <v>0</v>
      </c>
      <c r="BN318" s="90">
        <v>0</v>
      </c>
      <c r="BO318" s="90">
        <v>0</v>
      </c>
      <c r="BP318" s="90">
        <v>6.6742688840600026</v>
      </c>
      <c r="BQ318" s="90">
        <v>0</v>
      </c>
      <c r="BR318" s="90">
        <v>1.8350482302526477E-2</v>
      </c>
      <c r="BS318" s="90">
        <v>1.7149983460305118E-2</v>
      </c>
      <c r="BT318" s="90">
        <v>7.1414677059442031</v>
      </c>
      <c r="BU318" s="90">
        <v>6.6742688840600026</v>
      </c>
      <c r="BV318" s="90">
        <v>0</v>
      </c>
      <c r="BW318" s="90">
        <v>0</v>
      </c>
      <c r="BX318" s="90">
        <v>7.1414677059442031</v>
      </c>
      <c r="BY318" s="90">
        <v>6.6742688840600026</v>
      </c>
      <c r="GV318" s="254"/>
      <c r="GW318" s="254"/>
    </row>
    <row r="319" spans="3:205" x14ac:dyDescent="0.25">
      <c r="C319" s="252"/>
      <c r="D319" s="252"/>
      <c r="E319" s="252"/>
      <c r="F319" s="252"/>
      <c r="G319" s="252"/>
      <c r="H319" s="252"/>
      <c r="I319" s="253"/>
      <c r="J319" s="253"/>
      <c r="K319" s="253"/>
      <c r="L319" s="137"/>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S319" s="90" t="s">
        <v>812</v>
      </c>
      <c r="AT319" s="90" t="s">
        <v>155</v>
      </c>
      <c r="AU319" s="90" t="s">
        <v>708</v>
      </c>
      <c r="AV319" s="90">
        <v>2023</v>
      </c>
      <c r="AW319" s="90">
        <v>0.87343872827321156</v>
      </c>
      <c r="AX319" s="90">
        <v>0</v>
      </c>
      <c r="AY319" s="90">
        <v>0</v>
      </c>
      <c r="AZ319" s="90">
        <v>0</v>
      </c>
      <c r="BA319" s="90">
        <v>0</v>
      </c>
      <c r="BB319" s="90">
        <v>0</v>
      </c>
      <c r="BC319" s="90">
        <v>0</v>
      </c>
      <c r="BD319" s="90">
        <v>0</v>
      </c>
      <c r="BE319" s="90">
        <v>0</v>
      </c>
      <c r="BF319" s="90">
        <v>0</v>
      </c>
      <c r="BG319" s="90">
        <v>0</v>
      </c>
      <c r="BH319" s="90">
        <v>0</v>
      </c>
      <c r="BI319" s="90">
        <v>0</v>
      </c>
      <c r="BJ319" s="90">
        <v>1.8350482302526477E-2</v>
      </c>
      <c r="BK319" s="90">
        <v>7.4031594867175219</v>
      </c>
      <c r="BL319" s="90">
        <v>0</v>
      </c>
      <c r="BM319" s="90">
        <v>7.4031594867175219</v>
      </c>
      <c r="BN319" s="90">
        <v>0</v>
      </c>
      <c r="BO319" s="90">
        <v>0</v>
      </c>
      <c r="BP319" s="90">
        <v>0</v>
      </c>
      <c r="BQ319" s="90">
        <v>6.4662062072823137</v>
      </c>
      <c r="BR319" s="90">
        <v>0</v>
      </c>
      <c r="BS319" s="90">
        <v>0</v>
      </c>
      <c r="BT319" s="90">
        <v>0</v>
      </c>
      <c r="BU319" s="90">
        <v>0</v>
      </c>
      <c r="BV319" s="90">
        <v>0</v>
      </c>
      <c r="BW319" s="90">
        <v>0</v>
      </c>
      <c r="BX319" s="90">
        <v>0</v>
      </c>
      <c r="BY319" s="90">
        <v>0</v>
      </c>
      <c r="GV319" s="254"/>
      <c r="GW319" s="254"/>
    </row>
    <row r="320" spans="3:205" x14ac:dyDescent="0.25">
      <c r="C320" s="252"/>
      <c r="D320" s="252"/>
      <c r="E320" s="252"/>
      <c r="F320" s="252"/>
      <c r="G320" s="252"/>
      <c r="H320" s="252"/>
      <c r="I320" s="253"/>
      <c r="J320" s="253"/>
      <c r="K320" s="253"/>
      <c r="L320" s="137"/>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3"/>
      <c r="AJ320" s="253"/>
      <c r="AS320" s="90" t="s">
        <v>812</v>
      </c>
      <c r="AT320" s="90" t="s">
        <v>155</v>
      </c>
      <c r="AU320" s="90" t="s">
        <v>709</v>
      </c>
      <c r="AV320" s="90">
        <v>2020</v>
      </c>
      <c r="AW320" s="90">
        <v>1</v>
      </c>
      <c r="AX320" s="90">
        <v>6.1948583756112688E-3</v>
      </c>
      <c r="AY320" s="90">
        <v>0.96104153965055372</v>
      </c>
      <c r="AZ320" s="90">
        <v>0</v>
      </c>
      <c r="BA320" s="90">
        <v>0.96104153965055372</v>
      </c>
      <c r="BB320" s="90">
        <v>0</v>
      </c>
      <c r="BC320" s="90">
        <v>0</v>
      </c>
      <c r="BD320" s="90">
        <v>0</v>
      </c>
      <c r="BE320" s="90">
        <v>0</v>
      </c>
      <c r="BF320" s="90">
        <v>0</v>
      </c>
      <c r="BG320" s="90">
        <v>0</v>
      </c>
      <c r="BH320" s="90">
        <v>0</v>
      </c>
      <c r="BI320" s="90">
        <v>0</v>
      </c>
      <c r="BJ320" s="90">
        <v>0</v>
      </c>
      <c r="BK320" s="90">
        <v>0</v>
      </c>
      <c r="BL320" s="90">
        <v>0</v>
      </c>
      <c r="BM320" s="90">
        <v>0</v>
      </c>
      <c r="BN320" s="90">
        <v>0.96104153965055372</v>
      </c>
      <c r="BO320" s="90">
        <v>0</v>
      </c>
      <c r="BP320" s="90">
        <v>0</v>
      </c>
      <c r="BQ320" s="90">
        <v>0</v>
      </c>
      <c r="BR320" s="90">
        <v>0</v>
      </c>
      <c r="BS320" s="90">
        <v>0</v>
      </c>
      <c r="BT320" s="90">
        <v>0</v>
      </c>
      <c r="BU320" s="90">
        <v>0</v>
      </c>
      <c r="BV320" s="90">
        <v>0</v>
      </c>
      <c r="BW320" s="90">
        <v>0</v>
      </c>
      <c r="BX320" s="90">
        <v>0</v>
      </c>
      <c r="BY320" s="90">
        <v>0</v>
      </c>
      <c r="GV320" s="254"/>
      <c r="GW320" s="254"/>
    </row>
    <row r="321" spans="3:205" x14ac:dyDescent="0.25">
      <c r="C321" s="252"/>
      <c r="D321" s="252"/>
      <c r="E321" s="252"/>
      <c r="F321" s="252"/>
      <c r="G321" s="252"/>
      <c r="H321" s="252"/>
      <c r="I321" s="253"/>
      <c r="J321" s="253"/>
      <c r="K321" s="253"/>
      <c r="L321" s="137"/>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3"/>
      <c r="AJ321" s="253"/>
      <c r="AS321" s="90" t="s">
        <v>812</v>
      </c>
      <c r="AT321" s="90" t="s">
        <v>155</v>
      </c>
      <c r="AU321" s="90" t="s">
        <v>709</v>
      </c>
      <c r="AV321" s="90">
        <v>2021</v>
      </c>
      <c r="AW321" s="90">
        <v>1</v>
      </c>
      <c r="AX321" s="90">
        <v>0</v>
      </c>
      <c r="AY321" s="90">
        <v>0</v>
      </c>
      <c r="AZ321" s="90">
        <v>0</v>
      </c>
      <c r="BA321" s="90">
        <v>0</v>
      </c>
      <c r="BB321" s="90">
        <v>6.1948583756112688E-3</v>
      </c>
      <c r="BC321" s="90">
        <v>0.96104153965055372</v>
      </c>
      <c r="BD321" s="90">
        <v>0</v>
      </c>
      <c r="BE321" s="90">
        <v>0.96104153965055372</v>
      </c>
      <c r="BF321" s="90">
        <v>0</v>
      </c>
      <c r="BG321" s="90">
        <v>0</v>
      </c>
      <c r="BH321" s="90">
        <v>0</v>
      </c>
      <c r="BI321" s="90">
        <v>0</v>
      </c>
      <c r="BJ321" s="90">
        <v>0</v>
      </c>
      <c r="BK321" s="90">
        <v>0</v>
      </c>
      <c r="BL321" s="90">
        <v>0</v>
      </c>
      <c r="BM321" s="90">
        <v>0</v>
      </c>
      <c r="BN321" s="90">
        <v>0</v>
      </c>
      <c r="BO321" s="90">
        <v>0.96104153965055372</v>
      </c>
      <c r="BP321" s="90">
        <v>0</v>
      </c>
      <c r="BQ321" s="90">
        <v>0</v>
      </c>
      <c r="BR321" s="90">
        <v>0</v>
      </c>
      <c r="BS321" s="90">
        <v>0</v>
      </c>
      <c r="BT321" s="90">
        <v>0</v>
      </c>
      <c r="BU321" s="90">
        <v>0</v>
      </c>
      <c r="BV321" s="90">
        <v>0</v>
      </c>
      <c r="BW321" s="90">
        <v>0</v>
      </c>
      <c r="BX321" s="90">
        <v>0</v>
      </c>
      <c r="BY321" s="90">
        <v>0</v>
      </c>
      <c r="GV321" s="254"/>
      <c r="GW321" s="254"/>
    </row>
    <row r="322" spans="3:205" x14ac:dyDescent="0.25">
      <c r="C322" s="252"/>
      <c r="D322" s="252"/>
      <c r="E322" s="252"/>
      <c r="F322" s="252"/>
      <c r="G322" s="252"/>
      <c r="H322" s="252"/>
      <c r="I322" s="253"/>
      <c r="J322" s="253"/>
      <c r="K322" s="253"/>
      <c r="L322" s="137"/>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S322" s="90" t="s">
        <v>812</v>
      </c>
      <c r="AT322" s="90" t="s">
        <v>155</v>
      </c>
      <c r="AU322" s="90" t="s">
        <v>709</v>
      </c>
      <c r="AV322" s="90">
        <v>2022</v>
      </c>
      <c r="AW322" s="90">
        <v>0.93457943925233644</v>
      </c>
      <c r="AX322" s="90">
        <v>0</v>
      </c>
      <c r="AY322" s="90">
        <v>0</v>
      </c>
      <c r="AZ322" s="90">
        <v>0</v>
      </c>
      <c r="BA322" s="90">
        <v>0</v>
      </c>
      <c r="BB322" s="90">
        <v>0</v>
      </c>
      <c r="BC322" s="90">
        <v>0</v>
      </c>
      <c r="BD322" s="90">
        <v>0</v>
      </c>
      <c r="BE322" s="90">
        <v>0</v>
      </c>
      <c r="BF322" s="90">
        <v>6.1333898501881277E-3</v>
      </c>
      <c r="BG322" s="90">
        <v>0.93994656547135658</v>
      </c>
      <c r="BH322" s="90">
        <v>0</v>
      </c>
      <c r="BI322" s="90">
        <v>0.93994656547135658</v>
      </c>
      <c r="BJ322" s="90">
        <v>0</v>
      </c>
      <c r="BK322" s="90">
        <v>0</v>
      </c>
      <c r="BL322" s="90">
        <v>0</v>
      </c>
      <c r="BM322" s="90">
        <v>0</v>
      </c>
      <c r="BN322" s="90">
        <v>0</v>
      </c>
      <c r="BO322" s="90">
        <v>0</v>
      </c>
      <c r="BP322" s="90">
        <v>0.87845473408538</v>
      </c>
      <c r="BQ322" s="90">
        <v>0</v>
      </c>
      <c r="BR322" s="90">
        <v>6.1333898501881277E-3</v>
      </c>
      <c r="BS322" s="90">
        <v>5.7321400469047918E-3</v>
      </c>
      <c r="BT322" s="90">
        <v>0.93994656547135658</v>
      </c>
      <c r="BU322" s="90">
        <v>0.87845473408538</v>
      </c>
      <c r="BV322" s="90">
        <v>0</v>
      </c>
      <c r="BW322" s="90">
        <v>0</v>
      </c>
      <c r="BX322" s="90">
        <v>0.93994656547135658</v>
      </c>
      <c r="BY322" s="90">
        <v>0.87845473408538</v>
      </c>
      <c r="GV322" s="254"/>
      <c r="GW322" s="254"/>
    </row>
    <row r="323" spans="3:205" x14ac:dyDescent="0.25">
      <c r="C323" s="252"/>
      <c r="D323" s="252"/>
      <c r="E323" s="252"/>
      <c r="F323" s="252"/>
      <c r="G323" s="252"/>
      <c r="H323" s="252"/>
      <c r="I323" s="253"/>
      <c r="J323" s="253"/>
      <c r="K323" s="253"/>
      <c r="L323" s="137"/>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S323" s="90" t="s">
        <v>812</v>
      </c>
      <c r="AT323" s="90" t="s">
        <v>155</v>
      </c>
      <c r="AU323" s="90" t="s">
        <v>709</v>
      </c>
      <c r="AV323" s="90">
        <v>2023</v>
      </c>
      <c r="AW323" s="90">
        <v>0.87343872827321156</v>
      </c>
      <c r="AX323" s="90">
        <v>0</v>
      </c>
      <c r="AY323" s="90">
        <v>0</v>
      </c>
      <c r="AZ323" s="90">
        <v>0</v>
      </c>
      <c r="BA323" s="90">
        <v>0</v>
      </c>
      <c r="BB323" s="90">
        <v>0</v>
      </c>
      <c r="BC323" s="90">
        <v>0</v>
      </c>
      <c r="BD323" s="90">
        <v>0</v>
      </c>
      <c r="BE323" s="90">
        <v>0</v>
      </c>
      <c r="BF323" s="90">
        <v>0</v>
      </c>
      <c r="BG323" s="90">
        <v>0</v>
      </c>
      <c r="BH323" s="90">
        <v>0</v>
      </c>
      <c r="BI323" s="90">
        <v>0</v>
      </c>
      <c r="BJ323" s="90">
        <v>6.1333898501881277E-3</v>
      </c>
      <c r="BK323" s="90">
        <v>0.97438594354335717</v>
      </c>
      <c r="BL323" s="90">
        <v>0</v>
      </c>
      <c r="BM323" s="90">
        <v>0.97438594354335717</v>
      </c>
      <c r="BN323" s="90">
        <v>0</v>
      </c>
      <c r="BO323" s="90">
        <v>0</v>
      </c>
      <c r="BP323" s="90">
        <v>0</v>
      </c>
      <c r="BQ323" s="90">
        <v>0.85106641937580318</v>
      </c>
      <c r="BR323" s="90">
        <v>0</v>
      </c>
      <c r="BS323" s="90">
        <v>0</v>
      </c>
      <c r="BT323" s="90">
        <v>0</v>
      </c>
      <c r="BU323" s="90">
        <v>0</v>
      </c>
      <c r="BV323" s="90">
        <v>0</v>
      </c>
      <c r="BW323" s="90">
        <v>0</v>
      </c>
      <c r="BX323" s="90">
        <v>0</v>
      </c>
      <c r="BY323" s="90">
        <v>0</v>
      </c>
      <c r="GV323" s="254"/>
      <c r="GW323" s="254"/>
    </row>
    <row r="324" spans="3:205" x14ac:dyDescent="0.25">
      <c r="C324" s="252"/>
      <c r="D324" s="252"/>
      <c r="E324" s="252"/>
      <c r="F324" s="252"/>
      <c r="G324" s="252"/>
      <c r="H324" s="252"/>
      <c r="I324" s="253"/>
      <c r="J324" s="253"/>
      <c r="K324" s="253"/>
      <c r="L324" s="137"/>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3"/>
      <c r="AJ324" s="253"/>
      <c r="AS324" s="90" t="s">
        <v>812</v>
      </c>
      <c r="AT324" s="90" t="s">
        <v>155</v>
      </c>
      <c r="AU324" s="90" t="s">
        <v>710</v>
      </c>
      <c r="AV324" s="90">
        <v>2020</v>
      </c>
      <c r="AW324" s="90">
        <v>1</v>
      </c>
      <c r="AX324" s="90">
        <v>9.2576257322308612E-3</v>
      </c>
      <c r="AY324" s="90">
        <v>1.45447870893578</v>
      </c>
      <c r="AZ324" s="90">
        <v>0</v>
      </c>
      <c r="BA324" s="90">
        <v>1.45447870893578</v>
      </c>
      <c r="BB324" s="90">
        <v>0</v>
      </c>
      <c r="BC324" s="90">
        <v>0</v>
      </c>
      <c r="BD324" s="90">
        <v>0</v>
      </c>
      <c r="BE324" s="90">
        <v>0</v>
      </c>
      <c r="BF324" s="90">
        <v>0</v>
      </c>
      <c r="BG324" s="90">
        <v>0</v>
      </c>
      <c r="BH324" s="90">
        <v>0</v>
      </c>
      <c r="BI324" s="90">
        <v>0</v>
      </c>
      <c r="BJ324" s="90">
        <v>0</v>
      </c>
      <c r="BK324" s="90">
        <v>0</v>
      </c>
      <c r="BL324" s="90">
        <v>0</v>
      </c>
      <c r="BM324" s="90">
        <v>0</v>
      </c>
      <c r="BN324" s="90">
        <v>1.45447870893578</v>
      </c>
      <c r="BO324" s="90">
        <v>0</v>
      </c>
      <c r="BP324" s="90">
        <v>0</v>
      </c>
      <c r="BQ324" s="90">
        <v>0</v>
      </c>
      <c r="BR324" s="90">
        <v>0</v>
      </c>
      <c r="BS324" s="90">
        <v>0</v>
      </c>
      <c r="BT324" s="90">
        <v>0</v>
      </c>
      <c r="BU324" s="90">
        <v>0</v>
      </c>
      <c r="BV324" s="90">
        <v>0</v>
      </c>
      <c r="BW324" s="90">
        <v>0</v>
      </c>
      <c r="BX324" s="90">
        <v>0</v>
      </c>
      <c r="BY324" s="90">
        <v>0</v>
      </c>
      <c r="GV324" s="254"/>
      <c r="GW324" s="254"/>
    </row>
    <row r="325" spans="3:205" x14ac:dyDescent="0.25">
      <c r="C325" s="252"/>
      <c r="D325" s="252"/>
      <c r="E325" s="252"/>
      <c r="F325" s="252"/>
      <c r="G325" s="252"/>
      <c r="H325" s="252"/>
      <c r="I325" s="253"/>
      <c r="J325" s="253"/>
      <c r="K325" s="253"/>
      <c r="L325" s="137"/>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c r="AH325" s="253"/>
      <c r="AI325" s="253"/>
      <c r="AJ325" s="253"/>
      <c r="AS325" s="90" t="s">
        <v>812</v>
      </c>
      <c r="AT325" s="90" t="s">
        <v>155</v>
      </c>
      <c r="AU325" s="90" t="s">
        <v>710</v>
      </c>
      <c r="AV325" s="90">
        <v>2021</v>
      </c>
      <c r="AW325" s="90">
        <v>1</v>
      </c>
      <c r="AX325" s="90">
        <v>0</v>
      </c>
      <c r="AY325" s="90">
        <v>0</v>
      </c>
      <c r="AZ325" s="90">
        <v>0</v>
      </c>
      <c r="BA325" s="90">
        <v>0</v>
      </c>
      <c r="BB325" s="90">
        <v>9.2576257322308612E-3</v>
      </c>
      <c r="BC325" s="90">
        <v>1.45447870893578</v>
      </c>
      <c r="BD325" s="90">
        <v>0</v>
      </c>
      <c r="BE325" s="90">
        <v>1.45447870893578</v>
      </c>
      <c r="BF325" s="90">
        <v>0</v>
      </c>
      <c r="BG325" s="90">
        <v>0</v>
      </c>
      <c r="BH325" s="90">
        <v>0</v>
      </c>
      <c r="BI325" s="90">
        <v>0</v>
      </c>
      <c r="BJ325" s="90">
        <v>0</v>
      </c>
      <c r="BK325" s="90">
        <v>0</v>
      </c>
      <c r="BL325" s="90">
        <v>0</v>
      </c>
      <c r="BM325" s="90">
        <v>0</v>
      </c>
      <c r="BN325" s="90">
        <v>0</v>
      </c>
      <c r="BO325" s="90">
        <v>1.45447870893578</v>
      </c>
      <c r="BP325" s="90">
        <v>0</v>
      </c>
      <c r="BQ325" s="90">
        <v>0</v>
      </c>
      <c r="BR325" s="90">
        <v>0</v>
      </c>
      <c r="BS325" s="90">
        <v>0</v>
      </c>
      <c r="BT325" s="90">
        <v>0</v>
      </c>
      <c r="BU325" s="90">
        <v>0</v>
      </c>
      <c r="BV325" s="90">
        <v>0</v>
      </c>
      <c r="BW325" s="90">
        <v>0</v>
      </c>
      <c r="BX325" s="90">
        <v>0</v>
      </c>
      <c r="BY325" s="90">
        <v>0</v>
      </c>
      <c r="GV325" s="254"/>
      <c r="GW325" s="254"/>
    </row>
    <row r="326" spans="3:205" x14ac:dyDescent="0.25">
      <c r="C326" s="252"/>
      <c r="D326" s="252"/>
      <c r="E326" s="252"/>
      <c r="F326" s="252"/>
      <c r="G326" s="252"/>
      <c r="H326" s="252"/>
      <c r="I326" s="253"/>
      <c r="J326" s="253"/>
      <c r="K326" s="253"/>
      <c r="L326" s="137"/>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S326" s="90" t="s">
        <v>812</v>
      </c>
      <c r="AT326" s="90" t="s">
        <v>155</v>
      </c>
      <c r="AU326" s="90" t="s">
        <v>710</v>
      </c>
      <c r="AV326" s="90">
        <v>2022</v>
      </c>
      <c r="AW326" s="90">
        <v>0.93457943925233644</v>
      </c>
      <c r="AX326" s="90">
        <v>0</v>
      </c>
      <c r="AY326" s="90">
        <v>0</v>
      </c>
      <c r="AZ326" s="90">
        <v>0</v>
      </c>
      <c r="BA326" s="90">
        <v>0</v>
      </c>
      <c r="BB326" s="90">
        <v>0</v>
      </c>
      <c r="BC326" s="90">
        <v>0</v>
      </c>
      <c r="BD326" s="90">
        <v>0</v>
      </c>
      <c r="BE326" s="90">
        <v>0</v>
      </c>
      <c r="BF326" s="90">
        <v>9.91030545790203E-3</v>
      </c>
      <c r="BG326" s="90">
        <v>1.5787926936947561</v>
      </c>
      <c r="BH326" s="90">
        <v>0</v>
      </c>
      <c r="BI326" s="90">
        <v>1.5787926936947561</v>
      </c>
      <c r="BJ326" s="90">
        <v>0</v>
      </c>
      <c r="BK326" s="90">
        <v>0</v>
      </c>
      <c r="BL326" s="90">
        <v>0</v>
      </c>
      <c r="BM326" s="90">
        <v>0</v>
      </c>
      <c r="BN326" s="90">
        <v>0</v>
      </c>
      <c r="BO326" s="90">
        <v>0</v>
      </c>
      <c r="BP326" s="90">
        <v>1.475507190368931</v>
      </c>
      <c r="BQ326" s="90">
        <v>0</v>
      </c>
      <c r="BR326" s="90">
        <v>9.91030545790203E-3</v>
      </c>
      <c r="BS326" s="90">
        <v>9.2619677176654491E-3</v>
      </c>
      <c r="BT326" s="90">
        <v>1.5787926936947561</v>
      </c>
      <c r="BU326" s="90">
        <v>1.475507190368931</v>
      </c>
      <c r="BV326" s="90">
        <v>0</v>
      </c>
      <c r="BW326" s="90">
        <v>0</v>
      </c>
      <c r="BX326" s="90">
        <v>1.5787926936947561</v>
      </c>
      <c r="BY326" s="90">
        <v>1.475507190368931</v>
      </c>
      <c r="GV326" s="254"/>
      <c r="GW326" s="254"/>
    </row>
    <row r="327" spans="3:205" x14ac:dyDescent="0.25">
      <c r="C327" s="252"/>
      <c r="D327" s="252"/>
      <c r="E327" s="252"/>
      <c r="F327" s="252"/>
      <c r="G327" s="252"/>
      <c r="H327" s="252"/>
      <c r="I327" s="253"/>
      <c r="J327" s="253"/>
      <c r="K327" s="253"/>
      <c r="L327" s="137"/>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S327" s="90" t="s">
        <v>812</v>
      </c>
      <c r="AT327" s="90" t="s">
        <v>155</v>
      </c>
      <c r="AU327" s="90" t="s">
        <v>710</v>
      </c>
      <c r="AV327" s="90">
        <v>2023</v>
      </c>
      <c r="AW327" s="90">
        <v>0.87343872827321156</v>
      </c>
      <c r="AX327" s="90">
        <v>0</v>
      </c>
      <c r="AY327" s="90">
        <v>0</v>
      </c>
      <c r="AZ327" s="90">
        <v>0</v>
      </c>
      <c r="BA327" s="90">
        <v>0</v>
      </c>
      <c r="BB327" s="90">
        <v>0</v>
      </c>
      <c r="BC327" s="90">
        <v>0</v>
      </c>
      <c r="BD327" s="90">
        <v>0</v>
      </c>
      <c r="BE327" s="90">
        <v>0</v>
      </c>
      <c r="BF327" s="90">
        <v>0</v>
      </c>
      <c r="BG327" s="90">
        <v>0</v>
      </c>
      <c r="BH327" s="90">
        <v>0</v>
      </c>
      <c r="BI327" s="90">
        <v>0</v>
      </c>
      <c r="BJ327" s="90">
        <v>9.91030545790203E-3</v>
      </c>
      <c r="BK327" s="90">
        <v>1.6366437620706937</v>
      </c>
      <c r="BL327" s="90">
        <v>0</v>
      </c>
      <c r="BM327" s="90">
        <v>1.6366437620706937</v>
      </c>
      <c r="BN327" s="90">
        <v>0</v>
      </c>
      <c r="BO327" s="90">
        <v>0</v>
      </c>
      <c r="BP327" s="90">
        <v>0</v>
      </c>
      <c r="BQ327" s="90">
        <v>1.4295080461793115</v>
      </c>
      <c r="BR327" s="90">
        <v>0</v>
      </c>
      <c r="BS327" s="90">
        <v>0</v>
      </c>
      <c r="BT327" s="90">
        <v>0</v>
      </c>
      <c r="BU327" s="90">
        <v>0</v>
      </c>
      <c r="BV327" s="90">
        <v>0</v>
      </c>
      <c r="BW327" s="90">
        <v>0</v>
      </c>
      <c r="BX327" s="90">
        <v>0</v>
      </c>
      <c r="BY327" s="90">
        <v>0</v>
      </c>
      <c r="GV327" s="254"/>
      <c r="GW327" s="254"/>
    </row>
    <row r="328" spans="3:205" x14ac:dyDescent="0.25">
      <c r="AS328" s="90" t="s">
        <v>812</v>
      </c>
      <c r="AT328" s="90" t="s">
        <v>155</v>
      </c>
      <c r="AU328" s="90" t="s">
        <v>711</v>
      </c>
      <c r="AV328" s="90">
        <v>2020</v>
      </c>
      <c r="AW328" s="90">
        <v>1</v>
      </c>
      <c r="AX328" s="90">
        <v>9.9740256362583733E-3</v>
      </c>
      <c r="AY328" s="90">
        <v>1.54905348444355</v>
      </c>
      <c r="AZ328" s="90">
        <v>0</v>
      </c>
      <c r="BA328" s="90">
        <v>1.54905348444355</v>
      </c>
      <c r="BB328" s="90">
        <v>0</v>
      </c>
      <c r="BC328" s="90">
        <v>0</v>
      </c>
      <c r="BD328" s="90">
        <v>0</v>
      </c>
      <c r="BE328" s="90">
        <v>0</v>
      </c>
      <c r="BF328" s="90">
        <v>0</v>
      </c>
      <c r="BG328" s="90">
        <v>0</v>
      </c>
      <c r="BH328" s="90">
        <v>0</v>
      </c>
      <c r="BI328" s="90">
        <v>0</v>
      </c>
      <c r="BJ328" s="90">
        <v>0</v>
      </c>
      <c r="BK328" s="90">
        <v>0</v>
      </c>
      <c r="BL328" s="90">
        <v>0</v>
      </c>
      <c r="BM328" s="90">
        <v>0</v>
      </c>
      <c r="BN328" s="90">
        <v>1.54905348444355</v>
      </c>
      <c r="BO328" s="90">
        <v>0</v>
      </c>
      <c r="BP328" s="90">
        <v>0</v>
      </c>
      <c r="BQ328" s="90">
        <v>0</v>
      </c>
      <c r="BR328" s="90">
        <v>0</v>
      </c>
      <c r="BS328" s="90">
        <v>0</v>
      </c>
      <c r="BT328" s="90">
        <v>0</v>
      </c>
      <c r="BU328" s="90">
        <v>0</v>
      </c>
      <c r="BV328" s="90">
        <v>0</v>
      </c>
      <c r="BW328" s="90">
        <v>0</v>
      </c>
      <c r="BX328" s="90">
        <v>0</v>
      </c>
      <c r="BY328" s="90">
        <v>0</v>
      </c>
      <c r="GV328" s="254"/>
      <c r="GW328" s="254"/>
    </row>
    <row r="329" spans="3:205" x14ac:dyDescent="0.25">
      <c r="AS329" s="90" t="s">
        <v>812</v>
      </c>
      <c r="AT329" s="90" t="s">
        <v>155</v>
      </c>
      <c r="AU329" s="90" t="s">
        <v>711</v>
      </c>
      <c r="AV329" s="90">
        <v>2021</v>
      </c>
      <c r="AW329" s="90">
        <v>1</v>
      </c>
      <c r="AX329" s="90">
        <v>0</v>
      </c>
      <c r="AY329" s="90">
        <v>0</v>
      </c>
      <c r="AZ329" s="90">
        <v>0</v>
      </c>
      <c r="BA329" s="90">
        <v>0</v>
      </c>
      <c r="BB329" s="90">
        <v>9.9740256362583733E-3</v>
      </c>
      <c r="BC329" s="90">
        <v>1.54905348444355</v>
      </c>
      <c r="BD329" s="90">
        <v>0</v>
      </c>
      <c r="BE329" s="90">
        <v>1.54905348444355</v>
      </c>
      <c r="BF329" s="90">
        <v>0</v>
      </c>
      <c r="BG329" s="90">
        <v>0</v>
      </c>
      <c r="BH329" s="90">
        <v>0</v>
      </c>
      <c r="BI329" s="90">
        <v>0</v>
      </c>
      <c r="BJ329" s="90">
        <v>0</v>
      </c>
      <c r="BK329" s="90">
        <v>0</v>
      </c>
      <c r="BL329" s="90">
        <v>0</v>
      </c>
      <c r="BM329" s="90">
        <v>0</v>
      </c>
      <c r="BN329" s="90">
        <v>0</v>
      </c>
      <c r="BO329" s="90">
        <v>1.54905348444355</v>
      </c>
      <c r="BP329" s="90">
        <v>0</v>
      </c>
      <c r="BQ329" s="90">
        <v>0</v>
      </c>
      <c r="BR329" s="90">
        <v>0</v>
      </c>
      <c r="BS329" s="90">
        <v>0</v>
      </c>
      <c r="BT329" s="90">
        <v>0</v>
      </c>
      <c r="BU329" s="90">
        <v>0</v>
      </c>
      <c r="BV329" s="90">
        <v>0</v>
      </c>
      <c r="BW329" s="90">
        <v>0</v>
      </c>
      <c r="BX329" s="90">
        <v>0</v>
      </c>
      <c r="BY329" s="90">
        <v>0</v>
      </c>
      <c r="GV329" s="254"/>
      <c r="GW329" s="254"/>
    </row>
    <row r="330" spans="3:205" x14ac:dyDescent="0.25">
      <c r="AS330" s="90" t="s">
        <v>812</v>
      </c>
      <c r="AT330" s="90" t="s">
        <v>155</v>
      </c>
      <c r="AU330" s="90" t="s">
        <v>711</v>
      </c>
      <c r="AV330" s="90">
        <v>2022</v>
      </c>
      <c r="AW330" s="90">
        <v>0.93457943925233644</v>
      </c>
      <c r="AX330" s="90">
        <v>0</v>
      </c>
      <c r="AY330" s="90">
        <v>0</v>
      </c>
      <c r="AZ330" s="90">
        <v>0</v>
      </c>
      <c r="BA330" s="90">
        <v>0</v>
      </c>
      <c r="BB330" s="90">
        <v>0</v>
      </c>
      <c r="BC330" s="90">
        <v>0</v>
      </c>
      <c r="BD330" s="90">
        <v>0</v>
      </c>
      <c r="BE330" s="90">
        <v>0</v>
      </c>
      <c r="BF330" s="90">
        <v>9.9109300617582635E-3</v>
      </c>
      <c r="BG330" s="90">
        <v>1.5425819274220209</v>
      </c>
      <c r="BH330" s="90">
        <v>0</v>
      </c>
      <c r="BI330" s="90">
        <v>1.5425819274220209</v>
      </c>
      <c r="BJ330" s="90">
        <v>0</v>
      </c>
      <c r="BK330" s="90">
        <v>0</v>
      </c>
      <c r="BL330" s="90">
        <v>0</v>
      </c>
      <c r="BM330" s="90">
        <v>0</v>
      </c>
      <c r="BN330" s="90">
        <v>0</v>
      </c>
      <c r="BO330" s="90">
        <v>0</v>
      </c>
      <c r="BP330" s="90">
        <v>1.4416653527308607</v>
      </c>
      <c r="BQ330" s="90">
        <v>0</v>
      </c>
      <c r="BR330" s="90">
        <v>9.9109300617582635E-3</v>
      </c>
      <c r="BS330" s="90">
        <v>9.2625514595871625E-3</v>
      </c>
      <c r="BT330" s="90">
        <v>1.5425819274220209</v>
      </c>
      <c r="BU330" s="90">
        <v>1.4416653527308607</v>
      </c>
      <c r="BV330" s="90">
        <v>0</v>
      </c>
      <c r="BW330" s="90">
        <v>0</v>
      </c>
      <c r="BX330" s="90">
        <v>1.5425819274220209</v>
      </c>
      <c r="BY330" s="90">
        <v>1.4416653527308607</v>
      </c>
      <c r="GV330" s="254"/>
      <c r="GW330" s="254"/>
    </row>
    <row r="331" spans="3:205" x14ac:dyDescent="0.25">
      <c r="AS331" s="90" t="s">
        <v>812</v>
      </c>
      <c r="AT331" s="90" t="s">
        <v>155</v>
      </c>
      <c r="AU331" s="90" t="s">
        <v>711</v>
      </c>
      <c r="AV331" s="90">
        <v>2023</v>
      </c>
      <c r="AW331" s="90">
        <v>0.87343872827321156</v>
      </c>
      <c r="AX331" s="90">
        <v>0</v>
      </c>
      <c r="AY331" s="90">
        <v>0</v>
      </c>
      <c r="AZ331" s="90">
        <v>0</v>
      </c>
      <c r="BA331" s="90">
        <v>0</v>
      </c>
      <c r="BB331" s="90">
        <v>0</v>
      </c>
      <c r="BC331" s="90">
        <v>0</v>
      </c>
      <c r="BD331" s="90">
        <v>0</v>
      </c>
      <c r="BE331" s="90">
        <v>0</v>
      </c>
      <c r="BF331" s="90">
        <v>0</v>
      </c>
      <c r="BG331" s="90">
        <v>0</v>
      </c>
      <c r="BH331" s="90">
        <v>0</v>
      </c>
      <c r="BI331" s="90">
        <v>0</v>
      </c>
      <c r="BJ331" s="90">
        <v>9.9109300617582635E-3</v>
      </c>
      <c r="BK331" s="90">
        <v>1.5991073416486121</v>
      </c>
      <c r="BL331" s="90">
        <v>0</v>
      </c>
      <c r="BM331" s="90">
        <v>1.5991073416486121</v>
      </c>
      <c r="BN331" s="90">
        <v>0</v>
      </c>
      <c r="BO331" s="90">
        <v>0</v>
      </c>
      <c r="BP331" s="90">
        <v>0</v>
      </c>
      <c r="BQ331" s="90">
        <v>1.3967222828619199</v>
      </c>
      <c r="BR331" s="90">
        <v>0</v>
      </c>
      <c r="BS331" s="90">
        <v>0</v>
      </c>
      <c r="BT331" s="90">
        <v>0</v>
      </c>
      <c r="BU331" s="90">
        <v>0</v>
      </c>
      <c r="BV331" s="90">
        <v>0</v>
      </c>
      <c r="BW331" s="90">
        <v>0</v>
      </c>
      <c r="BX331" s="90">
        <v>0</v>
      </c>
      <c r="BY331" s="90">
        <v>0</v>
      </c>
      <c r="GV331" s="254"/>
      <c r="GW331" s="254"/>
    </row>
    <row r="332" spans="3:205" x14ac:dyDescent="0.25">
      <c r="AS332" s="90" t="s">
        <v>812</v>
      </c>
      <c r="AT332" s="90" t="s">
        <v>155</v>
      </c>
      <c r="AU332" s="90" t="s">
        <v>712</v>
      </c>
      <c r="AV332" s="90">
        <v>2020</v>
      </c>
      <c r="AW332" s="90">
        <v>1</v>
      </c>
      <c r="AX332" s="90">
        <v>9.4908000398770415E-3</v>
      </c>
      <c r="AY332" s="90">
        <v>1.4660779105933273</v>
      </c>
      <c r="AZ332" s="90">
        <v>0</v>
      </c>
      <c r="BA332" s="90">
        <v>1.4660779105933273</v>
      </c>
      <c r="BB332" s="90">
        <v>0</v>
      </c>
      <c r="BC332" s="90">
        <v>0</v>
      </c>
      <c r="BD332" s="90">
        <v>0</v>
      </c>
      <c r="BE332" s="90">
        <v>0</v>
      </c>
      <c r="BF332" s="90">
        <v>0</v>
      </c>
      <c r="BG332" s="90">
        <v>0</v>
      </c>
      <c r="BH332" s="90">
        <v>0</v>
      </c>
      <c r="BI332" s="90">
        <v>0</v>
      </c>
      <c r="BJ332" s="90">
        <v>0</v>
      </c>
      <c r="BK332" s="90">
        <v>0</v>
      </c>
      <c r="BL332" s="90">
        <v>0</v>
      </c>
      <c r="BM332" s="90">
        <v>0</v>
      </c>
      <c r="BN332" s="90">
        <v>1.4660779105933273</v>
      </c>
      <c r="BO332" s="90">
        <v>0</v>
      </c>
      <c r="BP332" s="90">
        <v>0</v>
      </c>
      <c r="BQ332" s="90">
        <v>0</v>
      </c>
      <c r="BR332" s="90">
        <v>0</v>
      </c>
      <c r="BS332" s="90">
        <v>0</v>
      </c>
      <c r="BT332" s="90">
        <v>0</v>
      </c>
      <c r="BU332" s="90">
        <v>0</v>
      </c>
      <c r="BV332" s="90">
        <v>0</v>
      </c>
      <c r="BW332" s="90">
        <v>0</v>
      </c>
      <c r="BX332" s="90">
        <v>0</v>
      </c>
      <c r="BY332" s="90">
        <v>0</v>
      </c>
      <c r="GV332" s="254"/>
      <c r="GW332" s="254"/>
    </row>
    <row r="333" spans="3:205" x14ac:dyDescent="0.25">
      <c r="AS333" s="90" t="s">
        <v>812</v>
      </c>
      <c r="AT333" s="90" t="s">
        <v>155</v>
      </c>
      <c r="AU333" s="90" t="s">
        <v>712</v>
      </c>
      <c r="AV333" s="90">
        <v>2021</v>
      </c>
      <c r="AW333" s="90">
        <v>1</v>
      </c>
      <c r="AX333" s="90">
        <v>0</v>
      </c>
      <c r="AY333" s="90">
        <v>0</v>
      </c>
      <c r="AZ333" s="90">
        <v>0</v>
      </c>
      <c r="BA333" s="90">
        <v>0</v>
      </c>
      <c r="BB333" s="90">
        <v>9.4908000398770415E-3</v>
      </c>
      <c r="BC333" s="90">
        <v>1.4660779105933273</v>
      </c>
      <c r="BD333" s="90">
        <v>0</v>
      </c>
      <c r="BE333" s="90">
        <v>1.4660779105933273</v>
      </c>
      <c r="BF333" s="90">
        <v>0</v>
      </c>
      <c r="BG333" s="90">
        <v>0</v>
      </c>
      <c r="BH333" s="90">
        <v>0</v>
      </c>
      <c r="BI333" s="90">
        <v>0</v>
      </c>
      <c r="BJ333" s="90">
        <v>0</v>
      </c>
      <c r="BK333" s="90">
        <v>0</v>
      </c>
      <c r="BL333" s="90">
        <v>0</v>
      </c>
      <c r="BM333" s="90">
        <v>0</v>
      </c>
      <c r="BN333" s="90">
        <v>0</v>
      </c>
      <c r="BO333" s="90">
        <v>1.4660779105933273</v>
      </c>
      <c r="BP333" s="90">
        <v>0</v>
      </c>
      <c r="BQ333" s="90">
        <v>0</v>
      </c>
      <c r="BR333" s="90">
        <v>0</v>
      </c>
      <c r="BS333" s="90">
        <v>0</v>
      </c>
      <c r="BT333" s="90">
        <v>0</v>
      </c>
      <c r="BU333" s="90">
        <v>0</v>
      </c>
      <c r="BV333" s="90">
        <v>0</v>
      </c>
      <c r="BW333" s="90">
        <v>0</v>
      </c>
      <c r="BX333" s="90">
        <v>0</v>
      </c>
      <c r="BY333" s="90">
        <v>0</v>
      </c>
      <c r="GV333" s="254"/>
      <c r="GW333" s="254"/>
    </row>
    <row r="334" spans="3:205" x14ac:dyDescent="0.25">
      <c r="AS334" s="90" t="s">
        <v>812</v>
      </c>
      <c r="AT334" s="90" t="s">
        <v>155</v>
      </c>
      <c r="AU334" s="90" t="s">
        <v>712</v>
      </c>
      <c r="AV334" s="90">
        <v>2022</v>
      </c>
      <c r="AW334" s="90">
        <v>0.93457943925233644</v>
      </c>
      <c r="AX334" s="90">
        <v>0</v>
      </c>
      <c r="AY334" s="90">
        <v>0</v>
      </c>
      <c r="AZ334" s="90">
        <v>0</v>
      </c>
      <c r="BA334" s="90">
        <v>0</v>
      </c>
      <c r="BB334" s="90">
        <v>0</v>
      </c>
      <c r="BC334" s="90">
        <v>0</v>
      </c>
      <c r="BD334" s="90">
        <v>0</v>
      </c>
      <c r="BE334" s="90">
        <v>0</v>
      </c>
      <c r="BF334" s="90">
        <v>9.2896122591576719E-3</v>
      </c>
      <c r="BG334" s="90">
        <v>1.3907864176684412</v>
      </c>
      <c r="BH334" s="90">
        <v>0</v>
      </c>
      <c r="BI334" s="90">
        <v>1.3907864176684412</v>
      </c>
      <c r="BJ334" s="90">
        <v>0</v>
      </c>
      <c r="BK334" s="90">
        <v>0</v>
      </c>
      <c r="BL334" s="90">
        <v>0</v>
      </c>
      <c r="BM334" s="90">
        <v>0</v>
      </c>
      <c r="BN334" s="90">
        <v>0</v>
      </c>
      <c r="BO334" s="90">
        <v>0</v>
      </c>
      <c r="BP334" s="90">
        <v>1.2998003903443376</v>
      </c>
      <c r="BQ334" s="90">
        <v>0</v>
      </c>
      <c r="BR334" s="90">
        <v>9.2896122591576719E-3</v>
      </c>
      <c r="BS334" s="90">
        <v>8.6818806160352067E-3</v>
      </c>
      <c r="BT334" s="90">
        <v>1.3907864176684412</v>
      </c>
      <c r="BU334" s="90">
        <v>1.2998003903443376</v>
      </c>
      <c r="BV334" s="90">
        <v>0</v>
      </c>
      <c r="BW334" s="90">
        <v>0</v>
      </c>
      <c r="BX334" s="90">
        <v>1.3907864176684412</v>
      </c>
      <c r="BY334" s="90">
        <v>1.2998003903443376</v>
      </c>
      <c r="GV334" s="254"/>
      <c r="GW334" s="254"/>
    </row>
    <row r="335" spans="3:205" x14ac:dyDescent="0.25">
      <c r="AS335" s="90" t="s">
        <v>812</v>
      </c>
      <c r="AT335" s="90" t="s">
        <v>155</v>
      </c>
      <c r="AU335" s="90" t="s">
        <v>712</v>
      </c>
      <c r="AV335" s="90">
        <v>2023</v>
      </c>
      <c r="AW335" s="90">
        <v>0.87343872827321156</v>
      </c>
      <c r="AX335" s="90">
        <v>0</v>
      </c>
      <c r="AY335" s="90">
        <v>0</v>
      </c>
      <c r="AZ335" s="90">
        <v>0</v>
      </c>
      <c r="BA335" s="90">
        <v>0</v>
      </c>
      <c r="BB335" s="90">
        <v>0</v>
      </c>
      <c r="BC335" s="90">
        <v>0</v>
      </c>
      <c r="BD335" s="90">
        <v>0</v>
      </c>
      <c r="BE335" s="90">
        <v>0</v>
      </c>
      <c r="BF335" s="90">
        <v>0</v>
      </c>
      <c r="BG335" s="90">
        <v>0</v>
      </c>
      <c r="BH335" s="90">
        <v>0</v>
      </c>
      <c r="BI335" s="90">
        <v>0</v>
      </c>
      <c r="BJ335" s="90">
        <v>9.2896122591576719E-3</v>
      </c>
      <c r="BK335" s="90">
        <v>1.4417508634227203</v>
      </c>
      <c r="BL335" s="90">
        <v>0</v>
      </c>
      <c r="BM335" s="90">
        <v>1.4417508634227203</v>
      </c>
      <c r="BN335" s="90">
        <v>0</v>
      </c>
      <c r="BO335" s="90">
        <v>0</v>
      </c>
      <c r="BP335" s="90">
        <v>0</v>
      </c>
      <c r="BQ335" s="90">
        <v>1.2592810406347454</v>
      </c>
      <c r="BR335" s="90">
        <v>0</v>
      </c>
      <c r="BS335" s="90">
        <v>0</v>
      </c>
      <c r="BT335" s="90">
        <v>0</v>
      </c>
      <c r="BU335" s="90">
        <v>0</v>
      </c>
      <c r="BV335" s="90">
        <v>0</v>
      </c>
      <c r="BW335" s="90">
        <v>0</v>
      </c>
      <c r="BX335" s="90">
        <v>0</v>
      </c>
      <c r="BY335" s="90">
        <v>0</v>
      </c>
      <c r="GV335" s="254"/>
      <c r="GW335" s="254"/>
    </row>
    <row r="336" spans="3:205" x14ac:dyDescent="0.25">
      <c r="AS336" s="90" t="s">
        <v>812</v>
      </c>
      <c r="AT336" s="90" t="s">
        <v>155</v>
      </c>
      <c r="AU336" s="90" t="s">
        <v>713</v>
      </c>
      <c r="AV336" s="90">
        <v>2020</v>
      </c>
      <c r="AW336" s="90">
        <v>1</v>
      </c>
      <c r="AX336" s="90">
        <v>9.0383330705428519E-3</v>
      </c>
      <c r="AY336" s="90">
        <v>1.5079723697170835</v>
      </c>
      <c r="AZ336" s="90">
        <v>0</v>
      </c>
      <c r="BA336" s="90">
        <v>1.5079723697170835</v>
      </c>
      <c r="BB336" s="90">
        <v>0</v>
      </c>
      <c r="BC336" s="90">
        <v>0</v>
      </c>
      <c r="BD336" s="90">
        <v>0</v>
      </c>
      <c r="BE336" s="90">
        <v>0</v>
      </c>
      <c r="BF336" s="90">
        <v>0</v>
      </c>
      <c r="BG336" s="90">
        <v>0</v>
      </c>
      <c r="BH336" s="90">
        <v>0</v>
      </c>
      <c r="BI336" s="90">
        <v>0</v>
      </c>
      <c r="BJ336" s="90">
        <v>0</v>
      </c>
      <c r="BK336" s="90">
        <v>0</v>
      </c>
      <c r="BL336" s="90">
        <v>0</v>
      </c>
      <c r="BM336" s="90">
        <v>0</v>
      </c>
      <c r="BN336" s="90">
        <v>1.5079723697170835</v>
      </c>
      <c r="BO336" s="90">
        <v>0</v>
      </c>
      <c r="BP336" s="90">
        <v>0</v>
      </c>
      <c r="BQ336" s="90">
        <v>0</v>
      </c>
      <c r="BR336" s="90">
        <v>0</v>
      </c>
      <c r="BS336" s="90">
        <v>0</v>
      </c>
      <c r="BT336" s="90">
        <v>0</v>
      </c>
      <c r="BU336" s="90">
        <v>0</v>
      </c>
      <c r="BV336" s="90">
        <v>0</v>
      </c>
      <c r="BW336" s="90">
        <v>0</v>
      </c>
      <c r="BX336" s="90">
        <v>0</v>
      </c>
      <c r="BY336" s="90">
        <v>0</v>
      </c>
      <c r="GV336" s="254"/>
      <c r="GW336" s="254"/>
    </row>
    <row r="337" spans="45:205" x14ac:dyDescent="0.25">
      <c r="AS337" s="90" t="s">
        <v>812</v>
      </c>
      <c r="AT337" s="90" t="s">
        <v>155</v>
      </c>
      <c r="AU337" s="90" t="s">
        <v>713</v>
      </c>
      <c r="AV337" s="90">
        <v>2021</v>
      </c>
      <c r="AW337" s="90">
        <v>1</v>
      </c>
      <c r="AX337" s="90">
        <v>0</v>
      </c>
      <c r="AY337" s="90">
        <v>0</v>
      </c>
      <c r="AZ337" s="90">
        <v>0</v>
      </c>
      <c r="BA337" s="90">
        <v>0</v>
      </c>
      <c r="BB337" s="90">
        <v>9.0383330705428519E-3</v>
      </c>
      <c r="BC337" s="90">
        <v>1.5079723697170835</v>
      </c>
      <c r="BD337" s="90">
        <v>0</v>
      </c>
      <c r="BE337" s="90">
        <v>1.5079723697170835</v>
      </c>
      <c r="BF337" s="90">
        <v>0</v>
      </c>
      <c r="BG337" s="90">
        <v>0</v>
      </c>
      <c r="BH337" s="90">
        <v>0</v>
      </c>
      <c r="BI337" s="90">
        <v>0</v>
      </c>
      <c r="BJ337" s="90">
        <v>0</v>
      </c>
      <c r="BK337" s="90">
        <v>0</v>
      </c>
      <c r="BL337" s="90">
        <v>0</v>
      </c>
      <c r="BM337" s="90">
        <v>0</v>
      </c>
      <c r="BN337" s="90">
        <v>0</v>
      </c>
      <c r="BO337" s="90">
        <v>1.5079723697170835</v>
      </c>
      <c r="BP337" s="90">
        <v>0</v>
      </c>
      <c r="BQ337" s="90">
        <v>0</v>
      </c>
      <c r="BR337" s="90">
        <v>0</v>
      </c>
      <c r="BS337" s="90">
        <v>0</v>
      </c>
      <c r="BT337" s="90">
        <v>0</v>
      </c>
      <c r="BU337" s="90">
        <v>0</v>
      </c>
      <c r="BV337" s="90">
        <v>0</v>
      </c>
      <c r="BW337" s="90">
        <v>0</v>
      </c>
      <c r="BX337" s="90">
        <v>0</v>
      </c>
      <c r="BY337" s="90">
        <v>0</v>
      </c>
      <c r="GV337" s="254"/>
      <c r="GW337" s="254"/>
    </row>
    <row r="338" spans="45:205" x14ac:dyDescent="0.25">
      <c r="AS338" s="90" t="s">
        <v>812</v>
      </c>
      <c r="AT338" s="90" t="s">
        <v>155</v>
      </c>
      <c r="AU338" s="90" t="s">
        <v>713</v>
      </c>
      <c r="AV338" s="90">
        <v>2022</v>
      </c>
      <c r="AW338" s="90">
        <v>0.93457943925233644</v>
      </c>
      <c r="AX338" s="90">
        <v>0</v>
      </c>
      <c r="AY338" s="90">
        <v>0</v>
      </c>
      <c r="AZ338" s="90">
        <v>0</v>
      </c>
      <c r="BA338" s="90">
        <v>0</v>
      </c>
      <c r="BB338" s="90">
        <v>0</v>
      </c>
      <c r="BC338" s="90">
        <v>0</v>
      </c>
      <c r="BD338" s="90">
        <v>0</v>
      </c>
      <c r="BE338" s="90">
        <v>0</v>
      </c>
      <c r="BF338" s="90">
        <v>8.9671591592319806E-3</v>
      </c>
      <c r="BG338" s="90">
        <v>1.4890401596181559</v>
      </c>
      <c r="BH338" s="90">
        <v>0</v>
      </c>
      <c r="BI338" s="90">
        <v>1.4890401596181559</v>
      </c>
      <c r="BJ338" s="90">
        <v>0</v>
      </c>
      <c r="BK338" s="90">
        <v>0</v>
      </c>
      <c r="BL338" s="90">
        <v>0</v>
      </c>
      <c r="BM338" s="90">
        <v>0</v>
      </c>
      <c r="BN338" s="90">
        <v>0</v>
      </c>
      <c r="BO338" s="90">
        <v>0</v>
      </c>
      <c r="BP338" s="90">
        <v>1.3916263174001458</v>
      </c>
      <c r="BQ338" s="90">
        <v>0</v>
      </c>
      <c r="BR338" s="90">
        <v>8.9671591592319806E-3</v>
      </c>
      <c r="BS338" s="90">
        <v>8.3805225787214766E-3</v>
      </c>
      <c r="BT338" s="90">
        <v>1.4890401596181559</v>
      </c>
      <c r="BU338" s="90">
        <v>1.3916263174001458</v>
      </c>
      <c r="BV338" s="90">
        <v>0</v>
      </c>
      <c r="BW338" s="90">
        <v>0</v>
      </c>
      <c r="BX338" s="90">
        <v>1.4890401596181559</v>
      </c>
      <c r="BY338" s="90">
        <v>1.3916263174001458</v>
      </c>
      <c r="GV338" s="254"/>
      <c r="GW338" s="254"/>
    </row>
    <row r="339" spans="45:205" x14ac:dyDescent="0.25">
      <c r="AS339" s="90" t="s">
        <v>812</v>
      </c>
      <c r="AT339" s="90" t="s">
        <v>155</v>
      </c>
      <c r="AU339" s="90" t="s">
        <v>713</v>
      </c>
      <c r="AV339" s="90">
        <v>2023</v>
      </c>
      <c r="AW339" s="90">
        <v>0.87343872827321156</v>
      </c>
      <c r="AX339" s="90">
        <v>0</v>
      </c>
      <c r="AY339" s="90">
        <v>0</v>
      </c>
      <c r="AZ339" s="90">
        <v>0</v>
      </c>
      <c r="BA339" s="90">
        <v>0</v>
      </c>
      <c r="BB339" s="90">
        <v>0</v>
      </c>
      <c r="BC339" s="90">
        <v>0</v>
      </c>
      <c r="BD339" s="90">
        <v>0</v>
      </c>
      <c r="BE339" s="90">
        <v>0</v>
      </c>
      <c r="BF339" s="90">
        <v>0</v>
      </c>
      <c r="BG339" s="90">
        <v>0</v>
      </c>
      <c r="BH339" s="90">
        <v>0</v>
      </c>
      <c r="BI339" s="90">
        <v>0</v>
      </c>
      <c r="BJ339" s="90">
        <v>8.9671591592319806E-3</v>
      </c>
      <c r="BK339" s="90">
        <v>1.5436037099678148</v>
      </c>
      <c r="BL339" s="90">
        <v>0</v>
      </c>
      <c r="BM339" s="90">
        <v>1.5436037099678148</v>
      </c>
      <c r="BN339" s="90">
        <v>0</v>
      </c>
      <c r="BO339" s="90">
        <v>0</v>
      </c>
      <c r="BP339" s="90">
        <v>0</v>
      </c>
      <c r="BQ339" s="90">
        <v>1.3482432613920994</v>
      </c>
      <c r="BR339" s="90">
        <v>0</v>
      </c>
      <c r="BS339" s="90">
        <v>0</v>
      </c>
      <c r="BT339" s="90">
        <v>0</v>
      </c>
      <c r="BU339" s="90">
        <v>0</v>
      </c>
      <c r="BV339" s="90">
        <v>0</v>
      </c>
      <c r="BW339" s="90">
        <v>0</v>
      </c>
      <c r="BX339" s="90">
        <v>0</v>
      </c>
      <c r="BY339" s="90">
        <v>0</v>
      </c>
      <c r="GV339" s="254"/>
      <c r="GW339" s="254"/>
    </row>
    <row r="340" spans="45:205" x14ac:dyDescent="0.25">
      <c r="AS340" s="90" t="s">
        <v>812</v>
      </c>
      <c r="AT340" s="90" t="s">
        <v>155</v>
      </c>
      <c r="AU340" s="90" t="s">
        <v>714</v>
      </c>
      <c r="AV340" s="90">
        <v>2020</v>
      </c>
      <c r="AW340" s="90">
        <v>1</v>
      </c>
      <c r="AX340" s="90">
        <v>9.1952048431364185E-3</v>
      </c>
      <c r="AY340" s="90">
        <v>0.47098408554274984</v>
      </c>
      <c r="AZ340" s="90">
        <v>0</v>
      </c>
      <c r="BA340" s="90">
        <v>0.47098408554274984</v>
      </c>
      <c r="BB340" s="90">
        <v>0</v>
      </c>
      <c r="BC340" s="90">
        <v>0</v>
      </c>
      <c r="BD340" s="90">
        <v>0</v>
      </c>
      <c r="BE340" s="90">
        <v>0</v>
      </c>
      <c r="BF340" s="90">
        <v>0</v>
      </c>
      <c r="BG340" s="90">
        <v>0</v>
      </c>
      <c r="BH340" s="90">
        <v>0</v>
      </c>
      <c r="BI340" s="90">
        <v>0</v>
      </c>
      <c r="BJ340" s="90">
        <v>0</v>
      </c>
      <c r="BK340" s="90">
        <v>0</v>
      </c>
      <c r="BL340" s="90">
        <v>0</v>
      </c>
      <c r="BM340" s="90">
        <v>0</v>
      </c>
      <c r="BN340" s="90">
        <v>0.47098408554274984</v>
      </c>
      <c r="BO340" s="90">
        <v>0</v>
      </c>
      <c r="BP340" s="90">
        <v>0</v>
      </c>
      <c r="BQ340" s="90">
        <v>0</v>
      </c>
      <c r="BR340" s="90">
        <v>0</v>
      </c>
      <c r="BS340" s="90">
        <v>0</v>
      </c>
      <c r="BT340" s="90">
        <v>0</v>
      </c>
      <c r="BU340" s="90">
        <v>0</v>
      </c>
      <c r="BV340" s="90">
        <v>0</v>
      </c>
      <c r="BW340" s="90">
        <v>0</v>
      </c>
      <c r="BX340" s="90">
        <v>0</v>
      </c>
      <c r="BY340" s="90">
        <v>0</v>
      </c>
      <c r="GV340" s="254"/>
      <c r="GW340" s="254"/>
    </row>
    <row r="341" spans="45:205" x14ac:dyDescent="0.25">
      <c r="AS341" s="90" t="s">
        <v>812</v>
      </c>
      <c r="AT341" s="90" t="s">
        <v>155</v>
      </c>
      <c r="AU341" s="90" t="s">
        <v>714</v>
      </c>
      <c r="AV341" s="90">
        <v>2021</v>
      </c>
      <c r="AW341" s="90">
        <v>1</v>
      </c>
      <c r="AX341" s="90">
        <v>0</v>
      </c>
      <c r="AY341" s="90">
        <v>0</v>
      </c>
      <c r="AZ341" s="90">
        <v>0</v>
      </c>
      <c r="BA341" s="90">
        <v>0</v>
      </c>
      <c r="BB341" s="90">
        <v>9.1952048431364185E-3</v>
      </c>
      <c r="BC341" s="90">
        <v>0.47098408554274984</v>
      </c>
      <c r="BD341" s="90">
        <v>0</v>
      </c>
      <c r="BE341" s="90">
        <v>0.47098408554274984</v>
      </c>
      <c r="BF341" s="90">
        <v>0</v>
      </c>
      <c r="BG341" s="90">
        <v>0</v>
      </c>
      <c r="BH341" s="90">
        <v>0</v>
      </c>
      <c r="BI341" s="90">
        <v>0</v>
      </c>
      <c r="BJ341" s="90">
        <v>0</v>
      </c>
      <c r="BK341" s="90">
        <v>0</v>
      </c>
      <c r="BL341" s="90">
        <v>0</v>
      </c>
      <c r="BM341" s="90">
        <v>0</v>
      </c>
      <c r="BN341" s="90">
        <v>0</v>
      </c>
      <c r="BO341" s="90">
        <v>0.47098408554274984</v>
      </c>
      <c r="BP341" s="90">
        <v>0</v>
      </c>
      <c r="BQ341" s="90">
        <v>0</v>
      </c>
      <c r="BR341" s="90">
        <v>0</v>
      </c>
      <c r="BS341" s="90">
        <v>0</v>
      </c>
      <c r="BT341" s="90">
        <v>0</v>
      </c>
      <c r="BU341" s="90">
        <v>0</v>
      </c>
      <c r="BV341" s="90">
        <v>0</v>
      </c>
      <c r="BW341" s="90">
        <v>0</v>
      </c>
      <c r="BX341" s="90">
        <v>0</v>
      </c>
      <c r="BY341" s="90">
        <v>0</v>
      </c>
      <c r="GV341" s="254"/>
      <c r="GW341" s="254"/>
    </row>
    <row r="342" spans="45:205" x14ac:dyDescent="0.25">
      <c r="AS342" s="90" t="s">
        <v>812</v>
      </c>
      <c r="AT342" s="90" t="s">
        <v>155</v>
      </c>
      <c r="AU342" s="90" t="s">
        <v>714</v>
      </c>
      <c r="AV342" s="90">
        <v>2022</v>
      </c>
      <c r="AW342" s="90">
        <v>0.93457943925233644</v>
      </c>
      <c r="AX342" s="90">
        <v>0</v>
      </c>
      <c r="AY342" s="90">
        <v>0</v>
      </c>
      <c r="AZ342" s="90">
        <v>0</v>
      </c>
      <c r="BA342" s="90">
        <v>0</v>
      </c>
      <c r="BB342" s="90">
        <v>0</v>
      </c>
      <c r="BC342" s="90">
        <v>0</v>
      </c>
      <c r="BD342" s="90">
        <v>0</v>
      </c>
      <c r="BE342" s="90">
        <v>0</v>
      </c>
      <c r="BF342" s="90">
        <v>9.6719101925719485E-3</v>
      </c>
      <c r="BG342" s="90">
        <v>0.48999701855021061</v>
      </c>
      <c r="BH342" s="90">
        <v>0</v>
      </c>
      <c r="BI342" s="90">
        <v>0.48999701855021061</v>
      </c>
      <c r="BJ342" s="90">
        <v>0</v>
      </c>
      <c r="BK342" s="90">
        <v>0</v>
      </c>
      <c r="BL342" s="90">
        <v>0</v>
      </c>
      <c r="BM342" s="90">
        <v>0</v>
      </c>
      <c r="BN342" s="90">
        <v>0</v>
      </c>
      <c r="BO342" s="90">
        <v>0</v>
      </c>
      <c r="BP342" s="90">
        <v>0.45794113883197252</v>
      </c>
      <c r="BQ342" s="90">
        <v>0</v>
      </c>
      <c r="BR342" s="90">
        <v>9.6719101925719485E-3</v>
      </c>
      <c r="BS342" s="90">
        <v>9.0391684042728498E-3</v>
      </c>
      <c r="BT342" s="90">
        <v>0.48999701855021061</v>
      </c>
      <c r="BU342" s="90">
        <v>0.45794113883197252</v>
      </c>
      <c r="BV342" s="90">
        <v>0</v>
      </c>
      <c r="BW342" s="90">
        <v>0</v>
      </c>
      <c r="BX342" s="90">
        <v>0.48999701855021061</v>
      </c>
      <c r="BY342" s="90">
        <v>0.45794113883197252</v>
      </c>
      <c r="GV342" s="254"/>
      <c r="GW342" s="254"/>
    </row>
    <row r="343" spans="45:205" x14ac:dyDescent="0.25">
      <c r="AS343" s="90" t="s">
        <v>812</v>
      </c>
      <c r="AT343" s="90" t="s">
        <v>155</v>
      </c>
      <c r="AU343" s="90" t="s">
        <v>714</v>
      </c>
      <c r="AV343" s="90">
        <v>2023</v>
      </c>
      <c r="AW343" s="90">
        <v>0.87343872827321156</v>
      </c>
      <c r="AX343" s="90">
        <v>0</v>
      </c>
      <c r="AY343" s="90">
        <v>0</v>
      </c>
      <c r="AZ343" s="90">
        <v>0</v>
      </c>
      <c r="BA343" s="90">
        <v>0</v>
      </c>
      <c r="BB343" s="90">
        <v>0</v>
      </c>
      <c r="BC343" s="90">
        <v>0</v>
      </c>
      <c r="BD343" s="90">
        <v>0</v>
      </c>
      <c r="BE343" s="90">
        <v>0</v>
      </c>
      <c r="BF343" s="90">
        <v>0</v>
      </c>
      <c r="BG343" s="90">
        <v>0</v>
      </c>
      <c r="BH343" s="90">
        <v>0</v>
      </c>
      <c r="BI343" s="90">
        <v>0</v>
      </c>
      <c r="BJ343" s="90">
        <v>9.6719101925719485E-3</v>
      </c>
      <c r="BK343" s="90">
        <v>0.50795125714808642</v>
      </c>
      <c r="BL343" s="90">
        <v>0</v>
      </c>
      <c r="BM343" s="90">
        <v>0.50795125714808642</v>
      </c>
      <c r="BN343" s="90">
        <v>0</v>
      </c>
      <c r="BO343" s="90">
        <v>0</v>
      </c>
      <c r="BP343" s="90">
        <v>0</v>
      </c>
      <c r="BQ343" s="90">
        <v>0.44366430006820368</v>
      </c>
      <c r="BR343" s="90">
        <v>0</v>
      </c>
      <c r="BS343" s="90">
        <v>0</v>
      </c>
      <c r="BT343" s="90">
        <v>0</v>
      </c>
      <c r="BU343" s="90">
        <v>0</v>
      </c>
      <c r="BV343" s="90">
        <v>0</v>
      </c>
      <c r="BW343" s="90">
        <v>0</v>
      </c>
      <c r="BX343" s="90">
        <v>0</v>
      </c>
      <c r="BY343" s="90">
        <v>0</v>
      </c>
      <c r="GV343" s="254"/>
      <c r="GW343" s="254"/>
    </row>
    <row r="344" spans="45:205" x14ac:dyDescent="0.25">
      <c r="AS344" s="90" t="s">
        <v>812</v>
      </c>
      <c r="AT344" s="90" t="s">
        <v>155</v>
      </c>
      <c r="AU344" s="90" t="s">
        <v>715</v>
      </c>
      <c r="AV344" s="90">
        <v>2020</v>
      </c>
      <c r="AW344" s="90">
        <v>1</v>
      </c>
      <c r="AX344" s="90">
        <v>6.8779797414341018E-3</v>
      </c>
      <c r="AY344" s="90">
        <v>0.38661011865641276</v>
      </c>
      <c r="AZ344" s="90">
        <v>0</v>
      </c>
      <c r="BA344" s="90">
        <v>0.38661011865641276</v>
      </c>
      <c r="BB344" s="90">
        <v>0</v>
      </c>
      <c r="BC344" s="90">
        <v>0</v>
      </c>
      <c r="BD344" s="90">
        <v>0</v>
      </c>
      <c r="BE344" s="90">
        <v>0</v>
      </c>
      <c r="BF344" s="90">
        <v>0</v>
      </c>
      <c r="BG344" s="90">
        <v>0</v>
      </c>
      <c r="BH344" s="90">
        <v>0</v>
      </c>
      <c r="BI344" s="90">
        <v>0</v>
      </c>
      <c r="BJ344" s="90">
        <v>0</v>
      </c>
      <c r="BK344" s="90">
        <v>0</v>
      </c>
      <c r="BL344" s="90">
        <v>0</v>
      </c>
      <c r="BM344" s="90">
        <v>0</v>
      </c>
      <c r="BN344" s="90">
        <v>0.38661011865641276</v>
      </c>
      <c r="BO344" s="90">
        <v>0</v>
      </c>
      <c r="BP344" s="90">
        <v>0</v>
      </c>
      <c r="BQ344" s="90">
        <v>0</v>
      </c>
      <c r="BR344" s="90">
        <v>0</v>
      </c>
      <c r="BS344" s="90">
        <v>0</v>
      </c>
      <c r="BT344" s="90">
        <v>0</v>
      </c>
      <c r="BU344" s="90">
        <v>0</v>
      </c>
      <c r="BV344" s="90">
        <v>0</v>
      </c>
      <c r="BW344" s="90">
        <v>0</v>
      </c>
      <c r="BX344" s="90">
        <v>0</v>
      </c>
      <c r="BY344" s="90">
        <v>0</v>
      </c>
      <c r="GV344" s="254"/>
      <c r="GW344" s="254"/>
    </row>
    <row r="345" spans="45:205" x14ac:dyDescent="0.25">
      <c r="AS345" s="90" t="s">
        <v>812</v>
      </c>
      <c r="AT345" s="90" t="s">
        <v>155</v>
      </c>
      <c r="AU345" s="90" t="s">
        <v>715</v>
      </c>
      <c r="AV345" s="90">
        <v>2021</v>
      </c>
      <c r="AW345" s="90">
        <v>1</v>
      </c>
      <c r="AX345" s="90">
        <v>0</v>
      </c>
      <c r="AY345" s="90">
        <v>0</v>
      </c>
      <c r="AZ345" s="90">
        <v>0</v>
      </c>
      <c r="BA345" s="90">
        <v>0</v>
      </c>
      <c r="BB345" s="90">
        <v>6.8779797414341018E-3</v>
      </c>
      <c r="BC345" s="90">
        <v>0.38661011865641276</v>
      </c>
      <c r="BD345" s="90">
        <v>0</v>
      </c>
      <c r="BE345" s="90">
        <v>0.38661011865641276</v>
      </c>
      <c r="BF345" s="90">
        <v>0</v>
      </c>
      <c r="BG345" s="90">
        <v>0</v>
      </c>
      <c r="BH345" s="90">
        <v>0</v>
      </c>
      <c r="BI345" s="90">
        <v>0</v>
      </c>
      <c r="BJ345" s="90">
        <v>0</v>
      </c>
      <c r="BK345" s="90">
        <v>0</v>
      </c>
      <c r="BL345" s="90">
        <v>0</v>
      </c>
      <c r="BM345" s="90">
        <v>0</v>
      </c>
      <c r="BN345" s="90">
        <v>0</v>
      </c>
      <c r="BO345" s="90">
        <v>0.38661011865641276</v>
      </c>
      <c r="BP345" s="90">
        <v>0</v>
      </c>
      <c r="BQ345" s="90">
        <v>0</v>
      </c>
      <c r="BR345" s="90">
        <v>0</v>
      </c>
      <c r="BS345" s="90">
        <v>0</v>
      </c>
      <c r="BT345" s="90">
        <v>0</v>
      </c>
      <c r="BU345" s="90">
        <v>0</v>
      </c>
      <c r="BV345" s="90">
        <v>0</v>
      </c>
      <c r="BW345" s="90">
        <v>0</v>
      </c>
      <c r="BX345" s="90">
        <v>0</v>
      </c>
      <c r="BY345" s="90">
        <v>0</v>
      </c>
      <c r="GV345" s="254"/>
      <c r="GW345" s="254"/>
    </row>
    <row r="346" spans="45:205" x14ac:dyDescent="0.25">
      <c r="AS346" s="90" t="s">
        <v>812</v>
      </c>
      <c r="AT346" s="90" t="s">
        <v>155</v>
      </c>
      <c r="AU346" s="90" t="s">
        <v>715</v>
      </c>
      <c r="AV346" s="90">
        <v>2022</v>
      </c>
      <c r="AW346" s="90">
        <v>0.93457943925233644</v>
      </c>
      <c r="AX346" s="90">
        <v>0</v>
      </c>
      <c r="AY346" s="90">
        <v>0</v>
      </c>
      <c r="AZ346" s="90">
        <v>0</v>
      </c>
      <c r="BA346" s="90">
        <v>0</v>
      </c>
      <c r="BB346" s="90">
        <v>0</v>
      </c>
      <c r="BC346" s="90">
        <v>0</v>
      </c>
      <c r="BD346" s="90">
        <v>0</v>
      </c>
      <c r="BE346" s="90">
        <v>0</v>
      </c>
      <c r="BF346" s="90">
        <v>6.5416392833975261E-3</v>
      </c>
      <c r="BG346" s="90">
        <v>0.35983215045702949</v>
      </c>
      <c r="BH346" s="90">
        <v>0</v>
      </c>
      <c r="BI346" s="90">
        <v>0.35983215045702949</v>
      </c>
      <c r="BJ346" s="90">
        <v>0</v>
      </c>
      <c r="BK346" s="90">
        <v>0</v>
      </c>
      <c r="BL346" s="90">
        <v>0</v>
      </c>
      <c r="BM346" s="90">
        <v>0</v>
      </c>
      <c r="BN346" s="90">
        <v>0</v>
      </c>
      <c r="BO346" s="90">
        <v>0</v>
      </c>
      <c r="BP346" s="90">
        <v>0.33629172939909296</v>
      </c>
      <c r="BQ346" s="90">
        <v>0</v>
      </c>
      <c r="BR346" s="90">
        <v>6.5416392833975261E-3</v>
      </c>
      <c r="BS346" s="90">
        <v>6.1136815732687156E-3</v>
      </c>
      <c r="BT346" s="90">
        <v>0.35983215045702949</v>
      </c>
      <c r="BU346" s="90">
        <v>0.33629172939909296</v>
      </c>
      <c r="BV346" s="90">
        <v>0</v>
      </c>
      <c r="BW346" s="90">
        <v>0</v>
      </c>
      <c r="BX346" s="90">
        <v>0.35983215045702949</v>
      </c>
      <c r="BY346" s="90">
        <v>0.33629172939909296</v>
      </c>
      <c r="GV346" s="254"/>
      <c r="GW346" s="254"/>
    </row>
    <row r="347" spans="45:205" x14ac:dyDescent="0.25">
      <c r="AS347" s="90" t="s">
        <v>812</v>
      </c>
      <c r="AT347" s="90" t="s">
        <v>155</v>
      </c>
      <c r="AU347" s="90" t="s">
        <v>715</v>
      </c>
      <c r="AV347" s="90">
        <v>2023</v>
      </c>
      <c r="AW347" s="90">
        <v>0.87343872827321156</v>
      </c>
      <c r="AX347" s="90">
        <v>0</v>
      </c>
      <c r="AY347" s="90">
        <v>0</v>
      </c>
      <c r="AZ347" s="90">
        <v>0</v>
      </c>
      <c r="BA347" s="90">
        <v>0</v>
      </c>
      <c r="BB347" s="90">
        <v>0</v>
      </c>
      <c r="BC347" s="90">
        <v>0</v>
      </c>
      <c r="BD347" s="90">
        <v>0</v>
      </c>
      <c r="BE347" s="90">
        <v>0</v>
      </c>
      <c r="BF347" s="90">
        <v>0</v>
      </c>
      <c r="BG347" s="90">
        <v>0</v>
      </c>
      <c r="BH347" s="90">
        <v>0</v>
      </c>
      <c r="BI347" s="90">
        <v>0</v>
      </c>
      <c r="BJ347" s="90">
        <v>6.5416392833975261E-3</v>
      </c>
      <c r="BK347" s="90">
        <v>0.37301700494638557</v>
      </c>
      <c r="BL347" s="90">
        <v>0</v>
      </c>
      <c r="BM347" s="90">
        <v>0.37301700494638557</v>
      </c>
      <c r="BN347" s="90">
        <v>0</v>
      </c>
      <c r="BO347" s="90">
        <v>0</v>
      </c>
      <c r="BP347" s="90">
        <v>0</v>
      </c>
      <c r="BQ347" s="90">
        <v>0.32580749842465329</v>
      </c>
      <c r="BR347" s="90">
        <v>0</v>
      </c>
      <c r="BS347" s="90">
        <v>0</v>
      </c>
      <c r="BT347" s="90">
        <v>0</v>
      </c>
      <c r="BU347" s="90">
        <v>0</v>
      </c>
      <c r="BV347" s="90">
        <v>0</v>
      </c>
      <c r="BW347" s="90">
        <v>0</v>
      </c>
      <c r="BX347" s="90">
        <v>0</v>
      </c>
      <c r="BY347" s="90">
        <v>0</v>
      </c>
      <c r="GV347" s="254"/>
      <c r="GW347" s="254"/>
    </row>
    <row r="348" spans="45:205" x14ac:dyDescent="0.25">
      <c r="AS348" s="90" t="s">
        <v>812</v>
      </c>
      <c r="AT348" s="90" t="s">
        <v>155</v>
      </c>
      <c r="AU348" s="90" t="s">
        <v>716</v>
      </c>
      <c r="AV348" s="90">
        <v>2020</v>
      </c>
      <c r="AW348" s="90">
        <v>1</v>
      </c>
      <c r="AX348" s="90">
        <v>9.495372492855203E-3</v>
      </c>
      <c r="AY348" s="90">
        <v>0.47613967971274435</v>
      </c>
      <c r="AZ348" s="90">
        <v>0</v>
      </c>
      <c r="BA348" s="90">
        <v>0.47613967971274435</v>
      </c>
      <c r="BB348" s="90">
        <v>0</v>
      </c>
      <c r="BC348" s="90">
        <v>0</v>
      </c>
      <c r="BD348" s="90">
        <v>0</v>
      </c>
      <c r="BE348" s="90">
        <v>0</v>
      </c>
      <c r="BF348" s="90">
        <v>0</v>
      </c>
      <c r="BG348" s="90">
        <v>0</v>
      </c>
      <c r="BH348" s="90">
        <v>0</v>
      </c>
      <c r="BI348" s="90">
        <v>0</v>
      </c>
      <c r="BJ348" s="90">
        <v>0</v>
      </c>
      <c r="BK348" s="90">
        <v>0</v>
      </c>
      <c r="BL348" s="90">
        <v>0</v>
      </c>
      <c r="BM348" s="90">
        <v>0</v>
      </c>
      <c r="BN348" s="90">
        <v>0.47613967971274435</v>
      </c>
      <c r="BO348" s="90">
        <v>0</v>
      </c>
      <c r="BP348" s="90">
        <v>0</v>
      </c>
      <c r="BQ348" s="90">
        <v>0</v>
      </c>
      <c r="BR348" s="90">
        <v>0</v>
      </c>
      <c r="BS348" s="90">
        <v>0</v>
      </c>
      <c r="BT348" s="90">
        <v>0</v>
      </c>
      <c r="BU348" s="90">
        <v>0</v>
      </c>
      <c r="BV348" s="90">
        <v>0</v>
      </c>
      <c r="BW348" s="90">
        <v>0</v>
      </c>
      <c r="BX348" s="90">
        <v>0</v>
      </c>
      <c r="BY348" s="90">
        <v>0</v>
      </c>
      <c r="GV348" s="254"/>
      <c r="GW348" s="254"/>
    </row>
    <row r="349" spans="45:205" x14ac:dyDescent="0.25">
      <c r="AS349" s="90" t="s">
        <v>812</v>
      </c>
      <c r="AT349" s="90" t="s">
        <v>155</v>
      </c>
      <c r="AU349" s="90" t="s">
        <v>716</v>
      </c>
      <c r="AV349" s="90">
        <v>2021</v>
      </c>
      <c r="AW349" s="90">
        <v>1</v>
      </c>
      <c r="AX349" s="90">
        <v>0</v>
      </c>
      <c r="AY349" s="90">
        <v>0</v>
      </c>
      <c r="AZ349" s="90">
        <v>0</v>
      </c>
      <c r="BA349" s="90">
        <v>0</v>
      </c>
      <c r="BB349" s="90">
        <v>9.495372492855203E-3</v>
      </c>
      <c r="BC349" s="90">
        <v>0.47613967971274435</v>
      </c>
      <c r="BD349" s="90">
        <v>0</v>
      </c>
      <c r="BE349" s="90">
        <v>0.47613967971274435</v>
      </c>
      <c r="BF349" s="90">
        <v>0</v>
      </c>
      <c r="BG349" s="90">
        <v>0</v>
      </c>
      <c r="BH349" s="90">
        <v>0</v>
      </c>
      <c r="BI349" s="90">
        <v>0</v>
      </c>
      <c r="BJ349" s="90">
        <v>0</v>
      </c>
      <c r="BK349" s="90">
        <v>0</v>
      </c>
      <c r="BL349" s="90">
        <v>0</v>
      </c>
      <c r="BM349" s="90">
        <v>0</v>
      </c>
      <c r="BN349" s="90">
        <v>0</v>
      </c>
      <c r="BO349" s="90">
        <v>0.47613967971274435</v>
      </c>
      <c r="BP349" s="90">
        <v>0</v>
      </c>
      <c r="BQ349" s="90">
        <v>0</v>
      </c>
      <c r="BR349" s="90">
        <v>0</v>
      </c>
      <c r="BS349" s="90">
        <v>0</v>
      </c>
      <c r="BT349" s="90">
        <v>0</v>
      </c>
      <c r="BU349" s="90">
        <v>0</v>
      </c>
      <c r="BV349" s="90">
        <v>0</v>
      </c>
      <c r="BW349" s="90">
        <v>0</v>
      </c>
      <c r="BX349" s="90">
        <v>0</v>
      </c>
      <c r="BY349" s="90">
        <v>0</v>
      </c>
      <c r="GV349" s="254"/>
      <c r="GW349" s="254"/>
    </row>
    <row r="350" spans="45:205" x14ac:dyDescent="0.25">
      <c r="AS350" s="90" t="s">
        <v>812</v>
      </c>
      <c r="AT350" s="90" t="s">
        <v>155</v>
      </c>
      <c r="AU350" s="90" t="s">
        <v>716</v>
      </c>
      <c r="AV350" s="90">
        <v>2022</v>
      </c>
      <c r="AW350" s="90">
        <v>0.93457943925233644</v>
      </c>
      <c r="AX350" s="90">
        <v>0</v>
      </c>
      <c r="AY350" s="90">
        <v>0</v>
      </c>
      <c r="AZ350" s="90">
        <v>0</v>
      </c>
      <c r="BA350" s="90">
        <v>0</v>
      </c>
      <c r="BB350" s="90">
        <v>0</v>
      </c>
      <c r="BC350" s="90">
        <v>0</v>
      </c>
      <c r="BD350" s="90">
        <v>0</v>
      </c>
      <c r="BE350" s="90">
        <v>0</v>
      </c>
      <c r="BF350" s="90">
        <v>9.3978524296195066E-3</v>
      </c>
      <c r="BG350" s="90">
        <v>0.47137751637677766</v>
      </c>
      <c r="BH350" s="90">
        <v>0</v>
      </c>
      <c r="BI350" s="90">
        <v>0.47137751637677766</v>
      </c>
      <c r="BJ350" s="90">
        <v>0</v>
      </c>
      <c r="BK350" s="90">
        <v>0</v>
      </c>
      <c r="BL350" s="90">
        <v>0</v>
      </c>
      <c r="BM350" s="90">
        <v>0</v>
      </c>
      <c r="BN350" s="90">
        <v>0</v>
      </c>
      <c r="BO350" s="90">
        <v>0</v>
      </c>
      <c r="BP350" s="90">
        <v>0.44053973493156789</v>
      </c>
      <c r="BQ350" s="90">
        <v>0</v>
      </c>
      <c r="BR350" s="90">
        <v>9.3978524296195066E-3</v>
      </c>
      <c r="BS350" s="90">
        <v>8.7830396538500066E-3</v>
      </c>
      <c r="BT350" s="90">
        <v>0.47137751637677766</v>
      </c>
      <c r="BU350" s="90">
        <v>0.44053973493156789</v>
      </c>
      <c r="BV350" s="90">
        <v>0</v>
      </c>
      <c r="BW350" s="90">
        <v>0</v>
      </c>
      <c r="BX350" s="90">
        <v>0.47137751637677766</v>
      </c>
      <c r="BY350" s="90">
        <v>0.44053973493156789</v>
      </c>
      <c r="GV350" s="254"/>
      <c r="GW350" s="254"/>
    </row>
    <row r="351" spans="45:205" x14ac:dyDescent="0.25">
      <c r="AS351" s="90" t="s">
        <v>812</v>
      </c>
      <c r="AT351" s="90" t="s">
        <v>155</v>
      </c>
      <c r="AU351" s="90" t="s">
        <v>716</v>
      </c>
      <c r="AV351" s="90">
        <v>2023</v>
      </c>
      <c r="AW351" s="90">
        <v>0.87343872827321156</v>
      </c>
      <c r="AX351" s="90">
        <v>0</v>
      </c>
      <c r="AY351" s="90">
        <v>0</v>
      </c>
      <c r="AZ351" s="90">
        <v>0</v>
      </c>
      <c r="BA351" s="90">
        <v>0</v>
      </c>
      <c r="BB351" s="90">
        <v>0</v>
      </c>
      <c r="BC351" s="90">
        <v>0</v>
      </c>
      <c r="BD351" s="90">
        <v>0</v>
      </c>
      <c r="BE351" s="90">
        <v>0</v>
      </c>
      <c r="BF351" s="90">
        <v>0</v>
      </c>
      <c r="BG351" s="90">
        <v>0</v>
      </c>
      <c r="BH351" s="90">
        <v>0</v>
      </c>
      <c r="BI351" s="90">
        <v>0</v>
      </c>
      <c r="BJ351" s="90">
        <v>9.3978524296195066E-3</v>
      </c>
      <c r="BK351" s="90">
        <v>0.48864994318660016</v>
      </c>
      <c r="BL351" s="90">
        <v>0</v>
      </c>
      <c r="BM351" s="90">
        <v>0.48864994318660016</v>
      </c>
      <c r="BN351" s="90">
        <v>0</v>
      </c>
      <c r="BO351" s="90">
        <v>0</v>
      </c>
      <c r="BP351" s="90">
        <v>0</v>
      </c>
      <c r="BQ351" s="90">
        <v>0.42680578494768112</v>
      </c>
      <c r="BR351" s="90">
        <v>0</v>
      </c>
      <c r="BS351" s="90">
        <v>0</v>
      </c>
      <c r="BT351" s="90">
        <v>0</v>
      </c>
      <c r="BU351" s="90">
        <v>0</v>
      </c>
      <c r="BV351" s="90">
        <v>0</v>
      </c>
      <c r="BW351" s="90">
        <v>0</v>
      </c>
      <c r="BX351" s="90">
        <v>0</v>
      </c>
      <c r="BY351" s="90">
        <v>0</v>
      </c>
      <c r="GV351" s="254"/>
      <c r="GW351" s="254"/>
    </row>
    <row r="352" spans="45:205" x14ac:dyDescent="0.25">
      <c r="AS352" s="90" t="s">
        <v>812</v>
      </c>
      <c r="AT352" s="90" t="s">
        <v>155</v>
      </c>
      <c r="AU352" s="90" t="s">
        <v>717</v>
      </c>
      <c r="AV352" s="90">
        <v>2020</v>
      </c>
      <c r="AW352" s="90">
        <v>1</v>
      </c>
      <c r="AX352" s="90">
        <v>8.5451966637292778E-3</v>
      </c>
      <c r="AY352" s="90">
        <v>0.4499744775032169</v>
      </c>
      <c r="AZ352" s="90">
        <v>0</v>
      </c>
      <c r="BA352" s="90">
        <v>0.4499744775032169</v>
      </c>
      <c r="BB352" s="90">
        <v>0</v>
      </c>
      <c r="BC352" s="90">
        <v>0</v>
      </c>
      <c r="BD352" s="90">
        <v>0</v>
      </c>
      <c r="BE352" s="90">
        <v>0</v>
      </c>
      <c r="BF352" s="90">
        <v>0</v>
      </c>
      <c r="BG352" s="90">
        <v>0</v>
      </c>
      <c r="BH352" s="90">
        <v>0</v>
      </c>
      <c r="BI352" s="90">
        <v>0</v>
      </c>
      <c r="BJ352" s="90">
        <v>0</v>
      </c>
      <c r="BK352" s="90">
        <v>0</v>
      </c>
      <c r="BL352" s="90">
        <v>0</v>
      </c>
      <c r="BM352" s="90">
        <v>0</v>
      </c>
      <c r="BN352" s="90">
        <v>0.4499744775032169</v>
      </c>
      <c r="BO352" s="90">
        <v>0</v>
      </c>
      <c r="BP352" s="90">
        <v>0</v>
      </c>
      <c r="BQ352" s="90">
        <v>0</v>
      </c>
      <c r="BR352" s="90">
        <v>0</v>
      </c>
      <c r="BS352" s="90">
        <v>0</v>
      </c>
      <c r="BT352" s="90">
        <v>0</v>
      </c>
      <c r="BU352" s="90">
        <v>0</v>
      </c>
      <c r="BV352" s="90">
        <v>0</v>
      </c>
      <c r="BW352" s="90">
        <v>0</v>
      </c>
      <c r="BX352" s="90">
        <v>0</v>
      </c>
      <c r="BY352" s="90">
        <v>0</v>
      </c>
      <c r="GV352" s="254"/>
      <c r="GW352" s="254"/>
    </row>
    <row r="353" spans="45:205" x14ac:dyDescent="0.25">
      <c r="AS353" s="90" t="s">
        <v>812</v>
      </c>
      <c r="AT353" s="90" t="s">
        <v>155</v>
      </c>
      <c r="AU353" s="90" t="s">
        <v>717</v>
      </c>
      <c r="AV353" s="90">
        <v>2021</v>
      </c>
      <c r="AW353" s="90">
        <v>1</v>
      </c>
      <c r="AX353" s="90">
        <v>0</v>
      </c>
      <c r="AY353" s="90">
        <v>0</v>
      </c>
      <c r="AZ353" s="90">
        <v>0</v>
      </c>
      <c r="BA353" s="90">
        <v>0</v>
      </c>
      <c r="BB353" s="90">
        <v>8.5451966637292778E-3</v>
      </c>
      <c r="BC353" s="90">
        <v>0.4499744775032169</v>
      </c>
      <c r="BD353" s="90">
        <v>0</v>
      </c>
      <c r="BE353" s="90">
        <v>0.4499744775032169</v>
      </c>
      <c r="BF353" s="90">
        <v>0</v>
      </c>
      <c r="BG353" s="90">
        <v>0</v>
      </c>
      <c r="BH353" s="90">
        <v>0</v>
      </c>
      <c r="BI353" s="90">
        <v>0</v>
      </c>
      <c r="BJ353" s="90">
        <v>0</v>
      </c>
      <c r="BK353" s="90">
        <v>0</v>
      </c>
      <c r="BL353" s="90">
        <v>0</v>
      </c>
      <c r="BM353" s="90">
        <v>0</v>
      </c>
      <c r="BN353" s="90">
        <v>0</v>
      </c>
      <c r="BO353" s="90">
        <v>0.4499744775032169</v>
      </c>
      <c r="BP353" s="90">
        <v>0</v>
      </c>
      <c r="BQ353" s="90">
        <v>0</v>
      </c>
      <c r="BR353" s="90">
        <v>0</v>
      </c>
      <c r="BS353" s="90">
        <v>0</v>
      </c>
      <c r="BT353" s="90">
        <v>0</v>
      </c>
      <c r="BU353" s="90">
        <v>0</v>
      </c>
      <c r="BV353" s="90">
        <v>0</v>
      </c>
      <c r="BW353" s="90">
        <v>0</v>
      </c>
      <c r="BX353" s="90">
        <v>0</v>
      </c>
      <c r="BY353" s="90">
        <v>0</v>
      </c>
      <c r="GV353" s="254"/>
      <c r="GW353" s="254"/>
    </row>
    <row r="354" spans="45:205" x14ac:dyDescent="0.25">
      <c r="AS354" s="90" t="s">
        <v>812</v>
      </c>
      <c r="AT354" s="90" t="s">
        <v>155</v>
      </c>
      <c r="AU354" s="90" t="s">
        <v>717</v>
      </c>
      <c r="AV354" s="90">
        <v>2022</v>
      </c>
      <c r="AW354" s="90">
        <v>0.93457943925233644</v>
      </c>
      <c r="AX354" s="90">
        <v>0</v>
      </c>
      <c r="AY354" s="90">
        <v>0</v>
      </c>
      <c r="AZ354" s="90">
        <v>0</v>
      </c>
      <c r="BA354" s="90">
        <v>0</v>
      </c>
      <c r="BB354" s="90">
        <v>0</v>
      </c>
      <c r="BC354" s="90">
        <v>0</v>
      </c>
      <c r="BD354" s="90">
        <v>0</v>
      </c>
      <c r="BE354" s="90">
        <v>0</v>
      </c>
      <c r="BF354" s="90">
        <v>8.7203942373029041E-3</v>
      </c>
      <c r="BG354" s="90">
        <v>0.45578261780203216</v>
      </c>
      <c r="BH354" s="90">
        <v>0</v>
      </c>
      <c r="BI354" s="90">
        <v>0.45578261780203216</v>
      </c>
      <c r="BJ354" s="90">
        <v>0</v>
      </c>
      <c r="BK354" s="90">
        <v>0</v>
      </c>
      <c r="BL354" s="90">
        <v>0</v>
      </c>
      <c r="BM354" s="90">
        <v>0</v>
      </c>
      <c r="BN354" s="90">
        <v>0</v>
      </c>
      <c r="BO354" s="90">
        <v>0</v>
      </c>
      <c r="BP354" s="90">
        <v>0.42596506336638518</v>
      </c>
      <c r="BQ354" s="90">
        <v>0</v>
      </c>
      <c r="BR354" s="90">
        <v>8.7203942373029041E-3</v>
      </c>
      <c r="BS354" s="90">
        <v>8.1499011563578548E-3</v>
      </c>
      <c r="BT354" s="90">
        <v>0.45578261780203216</v>
      </c>
      <c r="BU354" s="90">
        <v>0.42596506336638518</v>
      </c>
      <c r="BV354" s="90">
        <v>0</v>
      </c>
      <c r="BW354" s="90">
        <v>0</v>
      </c>
      <c r="BX354" s="90">
        <v>0.45578261780203216</v>
      </c>
      <c r="BY354" s="90">
        <v>0.42596506336638518</v>
      </c>
      <c r="GV354" s="254"/>
      <c r="GW354" s="254"/>
    </row>
    <row r="355" spans="45:205" x14ac:dyDescent="0.25">
      <c r="AS355" s="90" t="s">
        <v>812</v>
      </c>
      <c r="AT355" s="90" t="s">
        <v>155</v>
      </c>
      <c r="AU355" s="90" t="s">
        <v>717</v>
      </c>
      <c r="AV355" s="90">
        <v>2023</v>
      </c>
      <c r="AW355" s="90">
        <v>0.87343872827321156</v>
      </c>
      <c r="AX355" s="90">
        <v>0</v>
      </c>
      <c r="AY355" s="90">
        <v>0</v>
      </c>
      <c r="AZ355" s="90">
        <v>0</v>
      </c>
      <c r="BA355" s="90">
        <v>0</v>
      </c>
      <c r="BB355" s="90">
        <v>0</v>
      </c>
      <c r="BC355" s="90">
        <v>0</v>
      </c>
      <c r="BD355" s="90">
        <v>0</v>
      </c>
      <c r="BE355" s="90">
        <v>0</v>
      </c>
      <c r="BF355" s="90">
        <v>0</v>
      </c>
      <c r="BG355" s="90">
        <v>0</v>
      </c>
      <c r="BH355" s="90">
        <v>0</v>
      </c>
      <c r="BI355" s="90">
        <v>0</v>
      </c>
      <c r="BJ355" s="90">
        <v>8.7203942373029041E-3</v>
      </c>
      <c r="BK355" s="90">
        <v>0.47248492145668691</v>
      </c>
      <c r="BL355" s="90">
        <v>0</v>
      </c>
      <c r="BM355" s="90">
        <v>0.47248492145668691</v>
      </c>
      <c r="BN355" s="90">
        <v>0</v>
      </c>
      <c r="BO355" s="90">
        <v>0</v>
      </c>
      <c r="BP355" s="90">
        <v>0</v>
      </c>
      <c r="BQ355" s="90">
        <v>0.41268662892539687</v>
      </c>
      <c r="BR355" s="90">
        <v>0</v>
      </c>
      <c r="BS355" s="90">
        <v>0</v>
      </c>
      <c r="BT355" s="90">
        <v>0</v>
      </c>
      <c r="BU355" s="90">
        <v>0</v>
      </c>
      <c r="BV355" s="90">
        <v>0</v>
      </c>
      <c r="BW355" s="90">
        <v>0</v>
      </c>
      <c r="BX355" s="90">
        <v>0</v>
      </c>
      <c r="BY355" s="90">
        <v>0</v>
      </c>
      <c r="GV355" s="254"/>
      <c r="GW355" s="254"/>
    </row>
    <row r="356" spans="45:205" x14ac:dyDescent="0.25">
      <c r="AS356" s="90" t="s">
        <v>812</v>
      </c>
      <c r="AT356" s="90" t="s">
        <v>155</v>
      </c>
      <c r="AU356" s="90" t="s">
        <v>718</v>
      </c>
      <c r="AV356" s="90">
        <v>2020</v>
      </c>
      <c r="AW356" s="90">
        <v>1</v>
      </c>
      <c r="AX356" s="90">
        <v>6.1053340609784016E-3</v>
      </c>
      <c r="AY356" s="90">
        <v>0.3886671929999308</v>
      </c>
      <c r="AZ356" s="90">
        <v>0</v>
      </c>
      <c r="BA356" s="90">
        <v>0.3886671929999308</v>
      </c>
      <c r="BB356" s="90">
        <v>0</v>
      </c>
      <c r="BC356" s="90">
        <v>0</v>
      </c>
      <c r="BD356" s="90">
        <v>0</v>
      </c>
      <c r="BE356" s="90">
        <v>0</v>
      </c>
      <c r="BF356" s="90">
        <v>0</v>
      </c>
      <c r="BG356" s="90">
        <v>0</v>
      </c>
      <c r="BH356" s="90">
        <v>0</v>
      </c>
      <c r="BI356" s="90">
        <v>0</v>
      </c>
      <c r="BJ356" s="90">
        <v>0</v>
      </c>
      <c r="BK356" s="90">
        <v>0</v>
      </c>
      <c r="BL356" s="90">
        <v>0</v>
      </c>
      <c r="BM356" s="90">
        <v>0</v>
      </c>
      <c r="BN356" s="90">
        <v>0.3886671929999308</v>
      </c>
      <c r="BO356" s="90">
        <v>0</v>
      </c>
      <c r="BP356" s="90">
        <v>0</v>
      </c>
      <c r="BQ356" s="90">
        <v>0</v>
      </c>
      <c r="BR356" s="90">
        <v>0</v>
      </c>
      <c r="BS356" s="90">
        <v>0</v>
      </c>
      <c r="BT356" s="90">
        <v>0</v>
      </c>
      <c r="BU356" s="90">
        <v>0</v>
      </c>
      <c r="BV356" s="90">
        <v>0</v>
      </c>
      <c r="BW356" s="90">
        <v>0</v>
      </c>
      <c r="BX356" s="90">
        <v>0</v>
      </c>
      <c r="BY356" s="90">
        <v>0</v>
      </c>
      <c r="GV356" s="254"/>
      <c r="GW356" s="254"/>
    </row>
    <row r="357" spans="45:205" x14ac:dyDescent="0.25">
      <c r="AS357" s="90" t="s">
        <v>812</v>
      </c>
      <c r="AT357" s="90" t="s">
        <v>155</v>
      </c>
      <c r="AU357" s="90" t="s">
        <v>718</v>
      </c>
      <c r="AV357" s="90">
        <v>2021</v>
      </c>
      <c r="AW357" s="90">
        <v>1</v>
      </c>
      <c r="AX357" s="90">
        <v>0</v>
      </c>
      <c r="AY357" s="90">
        <v>0</v>
      </c>
      <c r="AZ357" s="90">
        <v>0</v>
      </c>
      <c r="BA357" s="90">
        <v>0</v>
      </c>
      <c r="BB357" s="90">
        <v>6.1053340609784016E-3</v>
      </c>
      <c r="BC357" s="90">
        <v>0.3886671929999308</v>
      </c>
      <c r="BD357" s="90">
        <v>0</v>
      </c>
      <c r="BE357" s="90">
        <v>0.3886671929999308</v>
      </c>
      <c r="BF357" s="90">
        <v>0</v>
      </c>
      <c r="BG357" s="90">
        <v>0</v>
      </c>
      <c r="BH357" s="90">
        <v>0</v>
      </c>
      <c r="BI357" s="90">
        <v>0</v>
      </c>
      <c r="BJ357" s="90">
        <v>0</v>
      </c>
      <c r="BK357" s="90">
        <v>0</v>
      </c>
      <c r="BL357" s="90">
        <v>0</v>
      </c>
      <c r="BM357" s="90">
        <v>0</v>
      </c>
      <c r="BN357" s="90">
        <v>0</v>
      </c>
      <c r="BO357" s="90">
        <v>0.3886671929999308</v>
      </c>
      <c r="BP357" s="90">
        <v>0</v>
      </c>
      <c r="BQ357" s="90">
        <v>0</v>
      </c>
      <c r="BR357" s="90">
        <v>0</v>
      </c>
      <c r="BS357" s="90">
        <v>0</v>
      </c>
      <c r="BT357" s="90">
        <v>0</v>
      </c>
      <c r="BU357" s="90">
        <v>0</v>
      </c>
      <c r="BV357" s="90">
        <v>0</v>
      </c>
      <c r="BW357" s="90">
        <v>0</v>
      </c>
      <c r="BX357" s="90">
        <v>0</v>
      </c>
      <c r="BY357" s="90">
        <v>0</v>
      </c>
      <c r="GV357" s="254"/>
      <c r="GW357" s="254"/>
    </row>
    <row r="358" spans="45:205" x14ac:dyDescent="0.25">
      <c r="AS358" s="90" t="s">
        <v>812</v>
      </c>
      <c r="AT358" s="90" t="s">
        <v>155</v>
      </c>
      <c r="AU358" s="90" t="s">
        <v>718</v>
      </c>
      <c r="AV358" s="90">
        <v>2022</v>
      </c>
      <c r="AW358" s="90">
        <v>0.93457943925233644</v>
      </c>
      <c r="AX358" s="90">
        <v>0</v>
      </c>
      <c r="AY358" s="90">
        <v>0</v>
      </c>
      <c r="AZ358" s="90">
        <v>0</v>
      </c>
      <c r="BA358" s="90">
        <v>0</v>
      </c>
      <c r="BB358" s="90">
        <v>0</v>
      </c>
      <c r="BC358" s="90">
        <v>0</v>
      </c>
      <c r="BD358" s="90">
        <v>0</v>
      </c>
      <c r="BE358" s="90">
        <v>0</v>
      </c>
      <c r="BF358" s="90">
        <v>5.8979979620985999E-3</v>
      </c>
      <c r="BG358" s="90">
        <v>0.37551011865357653</v>
      </c>
      <c r="BH358" s="90">
        <v>0</v>
      </c>
      <c r="BI358" s="90">
        <v>0.37551011865357653</v>
      </c>
      <c r="BJ358" s="90">
        <v>0</v>
      </c>
      <c r="BK358" s="90">
        <v>0</v>
      </c>
      <c r="BL358" s="90">
        <v>0</v>
      </c>
      <c r="BM358" s="90">
        <v>0</v>
      </c>
      <c r="BN358" s="90">
        <v>0</v>
      </c>
      <c r="BO358" s="90">
        <v>0</v>
      </c>
      <c r="BP358" s="90">
        <v>0.35094403612483788</v>
      </c>
      <c r="BQ358" s="90">
        <v>0</v>
      </c>
      <c r="BR358" s="90">
        <v>5.8979979620985999E-3</v>
      </c>
      <c r="BS358" s="90">
        <v>5.512147628129533E-3</v>
      </c>
      <c r="BT358" s="90">
        <v>0.37551011865357653</v>
      </c>
      <c r="BU358" s="90">
        <v>0.35094403612483788</v>
      </c>
      <c r="BV358" s="90">
        <v>0</v>
      </c>
      <c r="BW358" s="90">
        <v>0</v>
      </c>
      <c r="BX358" s="90">
        <v>0.37551011865357653</v>
      </c>
      <c r="BY358" s="90">
        <v>0.35094403612483788</v>
      </c>
      <c r="GV358" s="254"/>
      <c r="GW358" s="254"/>
    </row>
    <row r="359" spans="45:205" x14ac:dyDescent="0.25">
      <c r="AS359" s="90" t="s">
        <v>812</v>
      </c>
      <c r="AT359" s="90" t="s">
        <v>155</v>
      </c>
      <c r="AU359" s="90" t="s">
        <v>718</v>
      </c>
      <c r="AV359" s="90">
        <v>2023</v>
      </c>
      <c r="AW359" s="90">
        <v>0.87343872827321156</v>
      </c>
      <c r="AX359" s="90">
        <v>0</v>
      </c>
      <c r="AY359" s="90">
        <v>0</v>
      </c>
      <c r="AZ359" s="90">
        <v>0</v>
      </c>
      <c r="BA359" s="90">
        <v>0</v>
      </c>
      <c r="BB359" s="90">
        <v>0</v>
      </c>
      <c r="BC359" s="90">
        <v>0</v>
      </c>
      <c r="BD359" s="90">
        <v>0</v>
      </c>
      <c r="BE359" s="90">
        <v>0</v>
      </c>
      <c r="BF359" s="90">
        <v>0</v>
      </c>
      <c r="BG359" s="90">
        <v>0</v>
      </c>
      <c r="BH359" s="90">
        <v>0</v>
      </c>
      <c r="BI359" s="90">
        <v>0</v>
      </c>
      <c r="BJ359" s="90">
        <v>5.8979979620985999E-3</v>
      </c>
      <c r="BK359" s="90">
        <v>0.38927098827302858</v>
      </c>
      <c r="BL359" s="90">
        <v>0</v>
      </c>
      <c r="BM359" s="90">
        <v>0.38927098827302858</v>
      </c>
      <c r="BN359" s="90">
        <v>0</v>
      </c>
      <c r="BO359" s="90">
        <v>0</v>
      </c>
      <c r="BP359" s="90">
        <v>0</v>
      </c>
      <c r="BQ359" s="90">
        <v>0.34000435695085035</v>
      </c>
      <c r="BR359" s="90">
        <v>0</v>
      </c>
      <c r="BS359" s="90">
        <v>0</v>
      </c>
      <c r="BT359" s="90">
        <v>0</v>
      </c>
      <c r="BU359" s="90">
        <v>0</v>
      </c>
      <c r="BV359" s="90">
        <v>0</v>
      </c>
      <c r="BW359" s="90">
        <v>0</v>
      </c>
      <c r="BX359" s="90">
        <v>0</v>
      </c>
      <c r="BY359" s="90">
        <v>0</v>
      </c>
      <c r="GV359" s="254"/>
      <c r="GW359" s="254"/>
    </row>
    <row r="360" spans="45:205" x14ac:dyDescent="0.25">
      <c r="AS360" s="90" t="s">
        <v>812</v>
      </c>
      <c r="AT360" s="90" t="s">
        <v>155</v>
      </c>
      <c r="AU360" s="90" t="s">
        <v>719</v>
      </c>
      <c r="AV360" s="90">
        <v>2020</v>
      </c>
      <c r="AW360" s="90">
        <v>1</v>
      </c>
      <c r="AX360" s="90">
        <v>8.9520316000704613E-3</v>
      </c>
      <c r="AY360" s="90">
        <v>5.1685410501745556E-2</v>
      </c>
      <c r="AZ360" s="90">
        <v>0</v>
      </c>
      <c r="BA360" s="90">
        <v>5.1685410501745556E-2</v>
      </c>
      <c r="BB360" s="90">
        <v>0</v>
      </c>
      <c r="BC360" s="90">
        <v>0</v>
      </c>
      <c r="BD360" s="90">
        <v>0</v>
      </c>
      <c r="BE360" s="90">
        <v>0</v>
      </c>
      <c r="BF360" s="90">
        <v>0</v>
      </c>
      <c r="BG360" s="90">
        <v>0</v>
      </c>
      <c r="BH360" s="90">
        <v>0</v>
      </c>
      <c r="BI360" s="90">
        <v>0</v>
      </c>
      <c r="BJ360" s="90">
        <v>0</v>
      </c>
      <c r="BK360" s="90">
        <v>0</v>
      </c>
      <c r="BL360" s="90">
        <v>0</v>
      </c>
      <c r="BM360" s="90">
        <v>0</v>
      </c>
      <c r="BN360" s="90">
        <v>5.1685410501745556E-2</v>
      </c>
      <c r="BO360" s="90">
        <v>0</v>
      </c>
      <c r="BP360" s="90">
        <v>0</v>
      </c>
      <c r="BQ360" s="90">
        <v>0</v>
      </c>
      <c r="BR360" s="90">
        <v>0</v>
      </c>
      <c r="BS360" s="90">
        <v>0</v>
      </c>
      <c r="BT360" s="90">
        <v>0</v>
      </c>
      <c r="BU360" s="90">
        <v>0</v>
      </c>
      <c r="BV360" s="90">
        <v>0</v>
      </c>
      <c r="BW360" s="90">
        <v>0</v>
      </c>
      <c r="BX360" s="90">
        <v>0</v>
      </c>
      <c r="BY360" s="90">
        <v>0</v>
      </c>
      <c r="GV360" s="254"/>
      <c r="GW360" s="254"/>
    </row>
    <row r="361" spans="45:205" x14ac:dyDescent="0.25">
      <c r="AS361" s="90" t="s">
        <v>812</v>
      </c>
      <c r="AT361" s="90" t="s">
        <v>155</v>
      </c>
      <c r="AU361" s="90" t="s">
        <v>719</v>
      </c>
      <c r="AV361" s="90">
        <v>2021</v>
      </c>
      <c r="AW361" s="90">
        <v>1</v>
      </c>
      <c r="AX361" s="90">
        <v>0</v>
      </c>
      <c r="AY361" s="90">
        <v>0</v>
      </c>
      <c r="AZ361" s="90">
        <v>0</v>
      </c>
      <c r="BA361" s="90">
        <v>0</v>
      </c>
      <c r="BB361" s="90">
        <v>8.9520316000704613E-3</v>
      </c>
      <c r="BC361" s="90">
        <v>5.1685410501745556E-2</v>
      </c>
      <c r="BD361" s="90">
        <v>0</v>
      </c>
      <c r="BE361" s="90">
        <v>5.1685410501745556E-2</v>
      </c>
      <c r="BF361" s="90">
        <v>0</v>
      </c>
      <c r="BG361" s="90">
        <v>0</v>
      </c>
      <c r="BH361" s="90">
        <v>0</v>
      </c>
      <c r="BI361" s="90">
        <v>0</v>
      </c>
      <c r="BJ361" s="90">
        <v>0</v>
      </c>
      <c r="BK361" s="90">
        <v>0</v>
      </c>
      <c r="BL361" s="90">
        <v>0</v>
      </c>
      <c r="BM361" s="90">
        <v>0</v>
      </c>
      <c r="BN361" s="90">
        <v>0</v>
      </c>
      <c r="BO361" s="90">
        <v>5.1685410501745556E-2</v>
      </c>
      <c r="BP361" s="90">
        <v>0</v>
      </c>
      <c r="BQ361" s="90">
        <v>0</v>
      </c>
      <c r="BR361" s="90">
        <v>0</v>
      </c>
      <c r="BS361" s="90">
        <v>0</v>
      </c>
      <c r="BT361" s="90">
        <v>0</v>
      </c>
      <c r="BU361" s="90">
        <v>0</v>
      </c>
      <c r="BV361" s="90">
        <v>0</v>
      </c>
      <c r="BW361" s="90">
        <v>0</v>
      </c>
      <c r="BX361" s="90">
        <v>0</v>
      </c>
      <c r="BY361" s="90">
        <v>0</v>
      </c>
      <c r="GV361" s="254"/>
      <c r="GW361" s="254"/>
    </row>
    <row r="362" spans="45:205" x14ac:dyDescent="0.25">
      <c r="AS362" s="90" t="s">
        <v>812</v>
      </c>
      <c r="AT362" s="90" t="s">
        <v>155</v>
      </c>
      <c r="AU362" s="90" t="s">
        <v>719</v>
      </c>
      <c r="AV362" s="90">
        <v>2022</v>
      </c>
      <c r="AW362" s="90">
        <v>0.93457943925233644</v>
      </c>
      <c r="AX362" s="90">
        <v>0</v>
      </c>
      <c r="AY362" s="90">
        <v>0</v>
      </c>
      <c r="AZ362" s="90">
        <v>0</v>
      </c>
      <c r="BA362" s="90">
        <v>0</v>
      </c>
      <c r="BB362" s="90">
        <v>0</v>
      </c>
      <c r="BC362" s="90">
        <v>0</v>
      </c>
      <c r="BD362" s="90">
        <v>0</v>
      </c>
      <c r="BE362" s="90">
        <v>0</v>
      </c>
      <c r="BF362" s="90">
        <v>9.4280595959237365E-3</v>
      </c>
      <c r="BG362" s="90">
        <v>5.4055528031668208E-2</v>
      </c>
      <c r="BH362" s="90">
        <v>0</v>
      </c>
      <c r="BI362" s="90">
        <v>5.4055528031668208E-2</v>
      </c>
      <c r="BJ362" s="90">
        <v>0</v>
      </c>
      <c r="BK362" s="90">
        <v>0</v>
      </c>
      <c r="BL362" s="90">
        <v>0</v>
      </c>
      <c r="BM362" s="90">
        <v>0</v>
      </c>
      <c r="BN362" s="90">
        <v>0</v>
      </c>
      <c r="BO362" s="90">
        <v>0</v>
      </c>
      <c r="BP362" s="90">
        <v>5.0519185076325426E-2</v>
      </c>
      <c r="BQ362" s="90">
        <v>0</v>
      </c>
      <c r="BR362" s="90">
        <v>9.4280595959237365E-3</v>
      </c>
      <c r="BS362" s="90">
        <v>8.8112706503960161E-3</v>
      </c>
      <c r="BT362" s="90">
        <v>5.4055528031668208E-2</v>
      </c>
      <c r="BU362" s="90">
        <v>5.0519185076325426E-2</v>
      </c>
      <c r="BV362" s="90">
        <v>0</v>
      </c>
      <c r="BW362" s="90">
        <v>0</v>
      </c>
      <c r="BX362" s="90">
        <v>5.4055528031668208E-2</v>
      </c>
      <c r="BY362" s="90">
        <v>5.0519185076325426E-2</v>
      </c>
      <c r="GV362" s="254"/>
      <c r="GW362" s="254"/>
    </row>
    <row r="363" spans="45:205" x14ac:dyDescent="0.25">
      <c r="AS363" s="90" t="s">
        <v>812</v>
      </c>
      <c r="AT363" s="90" t="s">
        <v>155</v>
      </c>
      <c r="AU363" s="90" t="s">
        <v>719</v>
      </c>
      <c r="AV363" s="90">
        <v>2023</v>
      </c>
      <c r="AW363" s="90">
        <v>0.87343872827321156</v>
      </c>
      <c r="AX363" s="90">
        <v>0</v>
      </c>
      <c r="AY363" s="90">
        <v>0</v>
      </c>
      <c r="AZ363" s="90">
        <v>0</v>
      </c>
      <c r="BA363" s="90">
        <v>0</v>
      </c>
      <c r="BB363" s="90">
        <v>0</v>
      </c>
      <c r="BC363" s="90">
        <v>0</v>
      </c>
      <c r="BD363" s="90">
        <v>0</v>
      </c>
      <c r="BE363" s="90">
        <v>0</v>
      </c>
      <c r="BF363" s="90">
        <v>0</v>
      </c>
      <c r="BG363" s="90">
        <v>0</v>
      </c>
      <c r="BH363" s="90">
        <v>0</v>
      </c>
      <c r="BI363" s="90">
        <v>0</v>
      </c>
      <c r="BJ363" s="90">
        <v>9.4280595959237365E-3</v>
      </c>
      <c r="BK363" s="90">
        <v>5.6036658770091195E-2</v>
      </c>
      <c r="BL363" s="90">
        <v>0</v>
      </c>
      <c r="BM363" s="90">
        <v>5.6036658770091195E-2</v>
      </c>
      <c r="BN363" s="90">
        <v>0</v>
      </c>
      <c r="BO363" s="90">
        <v>0</v>
      </c>
      <c r="BP363" s="90">
        <v>0</v>
      </c>
      <c r="BQ363" s="90">
        <v>4.8944587972828364E-2</v>
      </c>
      <c r="BR363" s="90">
        <v>0</v>
      </c>
      <c r="BS363" s="90">
        <v>0</v>
      </c>
      <c r="BT363" s="90">
        <v>0</v>
      </c>
      <c r="BU363" s="90">
        <v>0</v>
      </c>
      <c r="BV363" s="90">
        <v>0</v>
      </c>
      <c r="BW363" s="90">
        <v>0</v>
      </c>
      <c r="BX363" s="90">
        <v>0</v>
      </c>
      <c r="BY363" s="90">
        <v>0</v>
      </c>
      <c r="GV363" s="254"/>
      <c r="GW363" s="254"/>
    </row>
    <row r="364" spans="45:205" x14ac:dyDescent="0.25">
      <c r="AS364" s="90" t="s">
        <v>812</v>
      </c>
      <c r="AT364" s="90" t="s">
        <v>155</v>
      </c>
      <c r="AU364" s="90" t="s">
        <v>720</v>
      </c>
      <c r="AV364" s="90">
        <v>2020</v>
      </c>
      <c r="AW364" s="90">
        <v>1</v>
      </c>
      <c r="AX364" s="90">
        <v>9.9545762823988089E-3</v>
      </c>
      <c r="AY364" s="90">
        <v>8.1334598855055562E-2</v>
      </c>
      <c r="AZ364" s="90">
        <v>0</v>
      </c>
      <c r="BA364" s="90">
        <v>8.1334598855055562E-2</v>
      </c>
      <c r="BB364" s="90">
        <v>0</v>
      </c>
      <c r="BC364" s="90">
        <v>0</v>
      </c>
      <c r="BD364" s="90">
        <v>0</v>
      </c>
      <c r="BE364" s="90">
        <v>0</v>
      </c>
      <c r="BF364" s="90">
        <v>0</v>
      </c>
      <c r="BG364" s="90">
        <v>0</v>
      </c>
      <c r="BH364" s="90">
        <v>0</v>
      </c>
      <c r="BI364" s="90">
        <v>0</v>
      </c>
      <c r="BJ364" s="90">
        <v>0</v>
      </c>
      <c r="BK364" s="90">
        <v>0</v>
      </c>
      <c r="BL364" s="90">
        <v>0</v>
      </c>
      <c r="BM364" s="90">
        <v>0</v>
      </c>
      <c r="BN364" s="90">
        <v>8.1334598855055562E-2</v>
      </c>
      <c r="BO364" s="90">
        <v>0</v>
      </c>
      <c r="BP364" s="90">
        <v>0</v>
      </c>
      <c r="BQ364" s="90">
        <v>0</v>
      </c>
      <c r="BR364" s="90">
        <v>0</v>
      </c>
      <c r="BS364" s="90">
        <v>0</v>
      </c>
      <c r="BT364" s="90">
        <v>0</v>
      </c>
      <c r="BU364" s="90">
        <v>0</v>
      </c>
      <c r="BV364" s="90">
        <v>0</v>
      </c>
      <c r="BW364" s="90">
        <v>0</v>
      </c>
      <c r="BX364" s="90">
        <v>0</v>
      </c>
      <c r="BY364" s="90">
        <v>0</v>
      </c>
      <c r="GV364" s="254"/>
      <c r="GW364" s="254"/>
    </row>
    <row r="365" spans="45:205" x14ac:dyDescent="0.25">
      <c r="AS365" s="90" t="s">
        <v>812</v>
      </c>
      <c r="AT365" s="90" t="s">
        <v>155</v>
      </c>
      <c r="AU365" s="90" t="s">
        <v>720</v>
      </c>
      <c r="AV365" s="90">
        <v>2021</v>
      </c>
      <c r="AW365" s="90">
        <v>1</v>
      </c>
      <c r="AX365" s="90">
        <v>0</v>
      </c>
      <c r="AY365" s="90">
        <v>0</v>
      </c>
      <c r="AZ365" s="90">
        <v>0</v>
      </c>
      <c r="BA365" s="90">
        <v>0</v>
      </c>
      <c r="BB365" s="90">
        <v>9.9545762823988089E-3</v>
      </c>
      <c r="BC365" s="90">
        <v>8.1334598855055562E-2</v>
      </c>
      <c r="BD365" s="90">
        <v>0</v>
      </c>
      <c r="BE365" s="90">
        <v>8.1334598855055562E-2</v>
      </c>
      <c r="BF365" s="90">
        <v>0</v>
      </c>
      <c r="BG365" s="90">
        <v>0</v>
      </c>
      <c r="BH365" s="90">
        <v>0</v>
      </c>
      <c r="BI365" s="90">
        <v>0</v>
      </c>
      <c r="BJ365" s="90">
        <v>0</v>
      </c>
      <c r="BK365" s="90">
        <v>0</v>
      </c>
      <c r="BL365" s="90">
        <v>0</v>
      </c>
      <c r="BM365" s="90">
        <v>0</v>
      </c>
      <c r="BN365" s="90">
        <v>0</v>
      </c>
      <c r="BO365" s="90">
        <v>8.1334598855055562E-2</v>
      </c>
      <c r="BP365" s="90">
        <v>0</v>
      </c>
      <c r="BQ365" s="90">
        <v>0</v>
      </c>
      <c r="BR365" s="90">
        <v>0</v>
      </c>
      <c r="BS365" s="90">
        <v>0</v>
      </c>
      <c r="BT365" s="90">
        <v>0</v>
      </c>
      <c r="BU365" s="90">
        <v>0</v>
      </c>
      <c r="BV365" s="90">
        <v>0</v>
      </c>
      <c r="BW365" s="90">
        <v>0</v>
      </c>
      <c r="BX365" s="90">
        <v>0</v>
      </c>
      <c r="BY365" s="90">
        <v>0</v>
      </c>
      <c r="GV365" s="254"/>
      <c r="GW365" s="254"/>
    </row>
    <row r="366" spans="45:205" x14ac:dyDescent="0.25">
      <c r="AS366" s="90" t="s">
        <v>812</v>
      </c>
      <c r="AT366" s="90" t="s">
        <v>155</v>
      </c>
      <c r="AU366" s="90" t="s">
        <v>720</v>
      </c>
      <c r="AV366" s="90">
        <v>2022</v>
      </c>
      <c r="AW366" s="90">
        <v>0.93457943925233644</v>
      </c>
      <c r="AX366" s="90">
        <v>0</v>
      </c>
      <c r="AY366" s="90">
        <v>0</v>
      </c>
      <c r="AZ366" s="90">
        <v>0</v>
      </c>
      <c r="BA366" s="90">
        <v>0</v>
      </c>
      <c r="BB366" s="90">
        <v>0</v>
      </c>
      <c r="BC366" s="90">
        <v>0</v>
      </c>
      <c r="BD366" s="90">
        <v>0</v>
      </c>
      <c r="BE366" s="90">
        <v>0</v>
      </c>
      <c r="BF366" s="90">
        <v>9.6263152384649612E-3</v>
      </c>
      <c r="BG366" s="90">
        <v>7.6762016800981589E-2</v>
      </c>
      <c r="BH366" s="90">
        <v>0</v>
      </c>
      <c r="BI366" s="90">
        <v>7.6762016800981589E-2</v>
      </c>
      <c r="BJ366" s="90">
        <v>0</v>
      </c>
      <c r="BK366" s="90">
        <v>0</v>
      </c>
      <c r="BL366" s="90">
        <v>0</v>
      </c>
      <c r="BM366" s="90">
        <v>0</v>
      </c>
      <c r="BN366" s="90">
        <v>0</v>
      </c>
      <c r="BO366" s="90">
        <v>0</v>
      </c>
      <c r="BP366" s="90">
        <v>7.1740202617739807E-2</v>
      </c>
      <c r="BQ366" s="90">
        <v>0</v>
      </c>
      <c r="BR366" s="90">
        <v>9.6263152384649612E-3</v>
      </c>
      <c r="BS366" s="90">
        <v>8.9965562976308047E-3</v>
      </c>
      <c r="BT366" s="90">
        <v>7.6762016800981589E-2</v>
      </c>
      <c r="BU366" s="90">
        <v>7.1740202617739807E-2</v>
      </c>
      <c r="BV366" s="90">
        <v>0</v>
      </c>
      <c r="BW366" s="90">
        <v>0</v>
      </c>
      <c r="BX366" s="90">
        <v>7.6762016800981589E-2</v>
      </c>
      <c r="BY366" s="90">
        <v>7.1740202617739807E-2</v>
      </c>
      <c r="GV366" s="254"/>
      <c r="GW366" s="254"/>
    </row>
    <row r="367" spans="45:205" x14ac:dyDescent="0.25">
      <c r="AS367" s="90" t="s">
        <v>812</v>
      </c>
      <c r="AT367" s="90" t="s">
        <v>155</v>
      </c>
      <c r="AU367" s="90" t="s">
        <v>720</v>
      </c>
      <c r="AV367" s="90">
        <v>2023</v>
      </c>
      <c r="AW367" s="90">
        <v>0.87343872827321156</v>
      </c>
      <c r="AX367" s="90">
        <v>0</v>
      </c>
      <c r="AY367" s="90">
        <v>0</v>
      </c>
      <c r="AZ367" s="90">
        <v>0</v>
      </c>
      <c r="BA367" s="90">
        <v>0</v>
      </c>
      <c r="BB367" s="90">
        <v>0</v>
      </c>
      <c r="BC367" s="90">
        <v>0</v>
      </c>
      <c r="BD367" s="90">
        <v>0</v>
      </c>
      <c r="BE367" s="90">
        <v>0</v>
      </c>
      <c r="BF367" s="90">
        <v>0</v>
      </c>
      <c r="BG367" s="90">
        <v>0</v>
      </c>
      <c r="BH367" s="90">
        <v>0</v>
      </c>
      <c r="BI367" s="90">
        <v>0</v>
      </c>
      <c r="BJ367" s="90">
        <v>9.6263152384649612E-3</v>
      </c>
      <c r="BK367" s="90">
        <v>7.9574887079284687E-2</v>
      </c>
      <c r="BL367" s="90">
        <v>0</v>
      </c>
      <c r="BM367" s="90">
        <v>7.9574887079284687E-2</v>
      </c>
      <c r="BN367" s="90">
        <v>0</v>
      </c>
      <c r="BO367" s="90">
        <v>0</v>
      </c>
      <c r="BP367" s="90">
        <v>0</v>
      </c>
      <c r="BQ367" s="90">
        <v>6.9503788173014835E-2</v>
      </c>
      <c r="BR367" s="90">
        <v>0</v>
      </c>
      <c r="BS367" s="90">
        <v>0</v>
      </c>
      <c r="BT367" s="90">
        <v>0</v>
      </c>
      <c r="BU367" s="90">
        <v>0</v>
      </c>
      <c r="BV367" s="90">
        <v>0</v>
      </c>
      <c r="BW367" s="90">
        <v>0</v>
      </c>
      <c r="BX367" s="90">
        <v>0</v>
      </c>
      <c r="BY367" s="90">
        <v>0</v>
      </c>
      <c r="GV367" s="254"/>
      <c r="GW367" s="254"/>
    </row>
    <row r="368" spans="45:205" x14ac:dyDescent="0.25">
      <c r="AS368" s="90" t="s">
        <v>812</v>
      </c>
      <c r="AT368" s="90" t="s">
        <v>155</v>
      </c>
      <c r="AU368" s="90" t="s">
        <v>721</v>
      </c>
      <c r="AV368" s="90">
        <v>2020</v>
      </c>
      <c r="AW368" s="90">
        <v>1</v>
      </c>
      <c r="AX368" s="90">
        <v>5.5030345451341526E-3</v>
      </c>
      <c r="AY368" s="90">
        <v>3.1119111309503063E-2</v>
      </c>
      <c r="AZ368" s="90">
        <v>0</v>
      </c>
      <c r="BA368" s="90">
        <v>3.1119111309503063E-2</v>
      </c>
      <c r="BB368" s="90">
        <v>0</v>
      </c>
      <c r="BC368" s="90">
        <v>0</v>
      </c>
      <c r="BD368" s="90">
        <v>0</v>
      </c>
      <c r="BE368" s="90">
        <v>0</v>
      </c>
      <c r="BF368" s="90">
        <v>0</v>
      </c>
      <c r="BG368" s="90">
        <v>0</v>
      </c>
      <c r="BH368" s="90">
        <v>0</v>
      </c>
      <c r="BI368" s="90">
        <v>0</v>
      </c>
      <c r="BJ368" s="90">
        <v>0</v>
      </c>
      <c r="BK368" s="90">
        <v>0</v>
      </c>
      <c r="BL368" s="90">
        <v>0</v>
      </c>
      <c r="BM368" s="90">
        <v>0</v>
      </c>
      <c r="BN368" s="90">
        <v>3.1119111309503063E-2</v>
      </c>
      <c r="BO368" s="90">
        <v>0</v>
      </c>
      <c r="BP368" s="90">
        <v>0</v>
      </c>
      <c r="BQ368" s="90">
        <v>0</v>
      </c>
      <c r="BR368" s="90">
        <v>0</v>
      </c>
      <c r="BS368" s="90">
        <v>0</v>
      </c>
      <c r="BT368" s="90">
        <v>0</v>
      </c>
      <c r="BU368" s="90">
        <v>0</v>
      </c>
      <c r="BV368" s="90">
        <v>0</v>
      </c>
      <c r="BW368" s="90">
        <v>0</v>
      </c>
      <c r="BX368" s="90">
        <v>0</v>
      </c>
      <c r="BY368" s="90">
        <v>0</v>
      </c>
      <c r="GV368" s="254"/>
      <c r="GW368" s="254"/>
    </row>
    <row r="369" spans="45:205" x14ac:dyDescent="0.25">
      <c r="AS369" s="90" t="s">
        <v>812</v>
      </c>
      <c r="AT369" s="90" t="s">
        <v>155</v>
      </c>
      <c r="AU369" s="90" t="s">
        <v>721</v>
      </c>
      <c r="AV369" s="90">
        <v>2021</v>
      </c>
      <c r="AW369" s="90">
        <v>1</v>
      </c>
      <c r="AX369" s="90">
        <v>0</v>
      </c>
      <c r="AY369" s="90">
        <v>0</v>
      </c>
      <c r="AZ369" s="90">
        <v>0</v>
      </c>
      <c r="BA369" s="90">
        <v>0</v>
      </c>
      <c r="BB369" s="90">
        <v>5.5030345451341526E-3</v>
      </c>
      <c r="BC369" s="90">
        <v>3.1119111309503063E-2</v>
      </c>
      <c r="BD369" s="90">
        <v>0</v>
      </c>
      <c r="BE369" s="90">
        <v>3.1119111309503063E-2</v>
      </c>
      <c r="BF369" s="90">
        <v>0</v>
      </c>
      <c r="BG369" s="90">
        <v>0</v>
      </c>
      <c r="BH369" s="90">
        <v>0</v>
      </c>
      <c r="BI369" s="90">
        <v>0</v>
      </c>
      <c r="BJ369" s="90">
        <v>0</v>
      </c>
      <c r="BK369" s="90">
        <v>0</v>
      </c>
      <c r="BL369" s="90">
        <v>0</v>
      </c>
      <c r="BM369" s="90">
        <v>0</v>
      </c>
      <c r="BN369" s="90">
        <v>0</v>
      </c>
      <c r="BO369" s="90">
        <v>3.1119111309503063E-2</v>
      </c>
      <c r="BP369" s="90">
        <v>0</v>
      </c>
      <c r="BQ369" s="90">
        <v>0</v>
      </c>
      <c r="BR369" s="90">
        <v>0</v>
      </c>
      <c r="BS369" s="90">
        <v>0</v>
      </c>
      <c r="BT369" s="90">
        <v>0</v>
      </c>
      <c r="BU369" s="90">
        <v>0</v>
      </c>
      <c r="BV369" s="90">
        <v>0</v>
      </c>
      <c r="BW369" s="90">
        <v>0</v>
      </c>
      <c r="BX369" s="90">
        <v>0</v>
      </c>
      <c r="BY369" s="90">
        <v>0</v>
      </c>
      <c r="GV369" s="254"/>
      <c r="GW369" s="254"/>
    </row>
    <row r="370" spans="45:205" x14ac:dyDescent="0.25">
      <c r="AS370" s="90" t="s">
        <v>812</v>
      </c>
      <c r="AT370" s="90" t="s">
        <v>155</v>
      </c>
      <c r="AU370" s="90" t="s">
        <v>721</v>
      </c>
      <c r="AV370" s="90">
        <v>2022</v>
      </c>
      <c r="AW370" s="90">
        <v>0.93457943925233644</v>
      </c>
      <c r="AX370" s="90">
        <v>0</v>
      </c>
      <c r="AY370" s="90">
        <v>0</v>
      </c>
      <c r="AZ370" s="90">
        <v>0</v>
      </c>
      <c r="BA370" s="90">
        <v>0</v>
      </c>
      <c r="BB370" s="90">
        <v>0</v>
      </c>
      <c r="BC370" s="90">
        <v>0</v>
      </c>
      <c r="BD370" s="90">
        <v>0</v>
      </c>
      <c r="BE370" s="90">
        <v>0</v>
      </c>
      <c r="BF370" s="90">
        <v>5.8505735157129996E-3</v>
      </c>
      <c r="BG370" s="90">
        <v>3.7219970901750755E-2</v>
      </c>
      <c r="BH370" s="90">
        <v>0</v>
      </c>
      <c r="BI370" s="90">
        <v>3.7219970901750755E-2</v>
      </c>
      <c r="BJ370" s="90">
        <v>0</v>
      </c>
      <c r="BK370" s="90">
        <v>0</v>
      </c>
      <c r="BL370" s="90">
        <v>0</v>
      </c>
      <c r="BM370" s="90">
        <v>0</v>
      </c>
      <c r="BN370" s="90">
        <v>0</v>
      </c>
      <c r="BO370" s="90">
        <v>0</v>
      </c>
      <c r="BP370" s="90">
        <v>3.4785019534346498E-2</v>
      </c>
      <c r="BQ370" s="90">
        <v>0</v>
      </c>
      <c r="BR370" s="90">
        <v>5.8505735157129996E-3</v>
      </c>
      <c r="BS370" s="90">
        <v>5.467825715619626E-3</v>
      </c>
      <c r="BT370" s="90">
        <v>3.7219970901750755E-2</v>
      </c>
      <c r="BU370" s="90">
        <v>3.4785019534346498E-2</v>
      </c>
      <c r="BV370" s="90">
        <v>0</v>
      </c>
      <c r="BW370" s="90">
        <v>0</v>
      </c>
      <c r="BX370" s="90">
        <v>3.7219970901750755E-2</v>
      </c>
      <c r="BY370" s="90">
        <v>3.4785019534346498E-2</v>
      </c>
      <c r="GV370" s="254"/>
      <c r="GW370" s="254"/>
    </row>
    <row r="371" spans="45:205" x14ac:dyDescent="0.25">
      <c r="AS371" s="90" t="s">
        <v>812</v>
      </c>
      <c r="AT371" s="90" t="s">
        <v>155</v>
      </c>
      <c r="AU371" s="90" t="s">
        <v>721</v>
      </c>
      <c r="AV371" s="90">
        <v>2023</v>
      </c>
      <c r="AW371" s="90">
        <v>0.87343872827321156</v>
      </c>
      <c r="AX371" s="90">
        <v>0</v>
      </c>
      <c r="AY371" s="90">
        <v>0</v>
      </c>
      <c r="AZ371" s="90">
        <v>0</v>
      </c>
      <c r="BA371" s="90">
        <v>0</v>
      </c>
      <c r="BB371" s="90">
        <v>0</v>
      </c>
      <c r="BC371" s="90">
        <v>0</v>
      </c>
      <c r="BD371" s="90">
        <v>0</v>
      </c>
      <c r="BE371" s="90">
        <v>0</v>
      </c>
      <c r="BF371" s="90">
        <v>0</v>
      </c>
      <c r="BG371" s="90">
        <v>0</v>
      </c>
      <c r="BH371" s="90">
        <v>0</v>
      </c>
      <c r="BI371" s="90">
        <v>0</v>
      </c>
      <c r="BJ371" s="90">
        <v>5.8505735157129996E-3</v>
      </c>
      <c r="BK371" s="90">
        <v>3.8583888299461744E-2</v>
      </c>
      <c r="BL371" s="90">
        <v>0</v>
      </c>
      <c r="BM371" s="90">
        <v>3.8583888299461744E-2</v>
      </c>
      <c r="BN371" s="90">
        <v>0</v>
      </c>
      <c r="BO371" s="90">
        <v>0</v>
      </c>
      <c r="BP371" s="90">
        <v>0</v>
      </c>
      <c r="BQ371" s="90">
        <v>3.3700662328117512E-2</v>
      </c>
      <c r="BR371" s="90">
        <v>0</v>
      </c>
      <c r="BS371" s="90">
        <v>0</v>
      </c>
      <c r="BT371" s="90">
        <v>0</v>
      </c>
      <c r="BU371" s="90">
        <v>0</v>
      </c>
      <c r="BV371" s="90">
        <v>0</v>
      </c>
      <c r="BW371" s="90">
        <v>0</v>
      </c>
      <c r="BX371" s="90">
        <v>0</v>
      </c>
      <c r="BY371" s="90">
        <v>0</v>
      </c>
      <c r="GV371" s="254"/>
      <c r="GW371" s="254"/>
    </row>
    <row r="372" spans="45:205" x14ac:dyDescent="0.25">
      <c r="AS372" s="90" t="s">
        <v>812</v>
      </c>
      <c r="AT372" s="90" t="s">
        <v>155</v>
      </c>
      <c r="AU372" s="90" t="s">
        <v>722</v>
      </c>
      <c r="AV372" s="90">
        <v>2020</v>
      </c>
      <c r="AW372" s="90">
        <v>1</v>
      </c>
      <c r="AX372" s="90">
        <v>4.7950821007330235E-3</v>
      </c>
      <c r="AY372" s="90">
        <v>3.8863172535358412E-2</v>
      </c>
      <c r="AZ372" s="90">
        <v>0</v>
      </c>
      <c r="BA372" s="90">
        <v>3.8863172535358412E-2</v>
      </c>
      <c r="BB372" s="90">
        <v>0</v>
      </c>
      <c r="BC372" s="90">
        <v>0</v>
      </c>
      <c r="BD372" s="90">
        <v>0</v>
      </c>
      <c r="BE372" s="90">
        <v>0</v>
      </c>
      <c r="BF372" s="90">
        <v>0</v>
      </c>
      <c r="BG372" s="90">
        <v>0</v>
      </c>
      <c r="BH372" s="90">
        <v>0</v>
      </c>
      <c r="BI372" s="90">
        <v>0</v>
      </c>
      <c r="BJ372" s="90">
        <v>0</v>
      </c>
      <c r="BK372" s="90">
        <v>0</v>
      </c>
      <c r="BL372" s="90">
        <v>0</v>
      </c>
      <c r="BM372" s="90">
        <v>0</v>
      </c>
      <c r="BN372" s="90">
        <v>3.8863172535358412E-2</v>
      </c>
      <c r="BO372" s="90">
        <v>0</v>
      </c>
      <c r="BP372" s="90">
        <v>0</v>
      </c>
      <c r="BQ372" s="90">
        <v>0</v>
      </c>
      <c r="BR372" s="90">
        <v>0</v>
      </c>
      <c r="BS372" s="90">
        <v>0</v>
      </c>
      <c r="BT372" s="90">
        <v>0</v>
      </c>
      <c r="BU372" s="90">
        <v>0</v>
      </c>
      <c r="BV372" s="90">
        <v>0</v>
      </c>
      <c r="BW372" s="90">
        <v>0</v>
      </c>
      <c r="BX372" s="90">
        <v>0</v>
      </c>
      <c r="BY372" s="90">
        <v>0</v>
      </c>
      <c r="GV372" s="254"/>
      <c r="GW372" s="254"/>
    </row>
    <row r="373" spans="45:205" x14ac:dyDescent="0.25">
      <c r="AS373" s="90" t="s">
        <v>812</v>
      </c>
      <c r="AT373" s="90" t="s">
        <v>155</v>
      </c>
      <c r="AU373" s="90" t="s">
        <v>722</v>
      </c>
      <c r="AV373" s="90">
        <v>2021</v>
      </c>
      <c r="AW373" s="90">
        <v>1</v>
      </c>
      <c r="AX373" s="90">
        <v>0</v>
      </c>
      <c r="AY373" s="90">
        <v>0</v>
      </c>
      <c r="AZ373" s="90">
        <v>0</v>
      </c>
      <c r="BA373" s="90">
        <v>0</v>
      </c>
      <c r="BB373" s="90">
        <v>4.7950821007330235E-3</v>
      </c>
      <c r="BC373" s="90">
        <v>3.8863172535358412E-2</v>
      </c>
      <c r="BD373" s="90">
        <v>0</v>
      </c>
      <c r="BE373" s="90">
        <v>3.8863172535358412E-2</v>
      </c>
      <c r="BF373" s="90">
        <v>0</v>
      </c>
      <c r="BG373" s="90">
        <v>0</v>
      </c>
      <c r="BH373" s="90">
        <v>0</v>
      </c>
      <c r="BI373" s="90">
        <v>0</v>
      </c>
      <c r="BJ373" s="90">
        <v>0</v>
      </c>
      <c r="BK373" s="90">
        <v>0</v>
      </c>
      <c r="BL373" s="90">
        <v>0</v>
      </c>
      <c r="BM373" s="90">
        <v>0</v>
      </c>
      <c r="BN373" s="90">
        <v>0</v>
      </c>
      <c r="BO373" s="90">
        <v>3.8863172535358412E-2</v>
      </c>
      <c r="BP373" s="90">
        <v>0</v>
      </c>
      <c r="BQ373" s="90">
        <v>0</v>
      </c>
      <c r="BR373" s="90">
        <v>0</v>
      </c>
      <c r="BS373" s="90">
        <v>0</v>
      </c>
      <c r="BT373" s="90">
        <v>0</v>
      </c>
      <c r="BU373" s="90">
        <v>0</v>
      </c>
      <c r="BV373" s="90">
        <v>0</v>
      </c>
      <c r="BW373" s="90">
        <v>0</v>
      </c>
      <c r="BX373" s="90">
        <v>0</v>
      </c>
      <c r="BY373" s="90">
        <v>0</v>
      </c>
      <c r="GV373" s="254"/>
      <c r="GW373" s="254"/>
    </row>
    <row r="374" spans="45:205" x14ac:dyDescent="0.25">
      <c r="AS374" s="90" t="s">
        <v>812</v>
      </c>
      <c r="AT374" s="90" t="s">
        <v>155</v>
      </c>
      <c r="AU374" s="90" t="s">
        <v>722</v>
      </c>
      <c r="AV374" s="90">
        <v>2022</v>
      </c>
      <c r="AW374" s="90">
        <v>0.93457943925233644</v>
      </c>
      <c r="AX374" s="90">
        <v>0</v>
      </c>
      <c r="AY374" s="90">
        <v>0</v>
      </c>
      <c r="AZ374" s="90">
        <v>0</v>
      </c>
      <c r="BA374" s="90">
        <v>0</v>
      </c>
      <c r="BB374" s="90">
        <v>0</v>
      </c>
      <c r="BC374" s="90">
        <v>0</v>
      </c>
      <c r="BD374" s="90">
        <v>0</v>
      </c>
      <c r="BE374" s="90">
        <v>0</v>
      </c>
      <c r="BF374" s="90">
        <v>4.3500776956420968E-3</v>
      </c>
      <c r="BG374" s="90">
        <v>3.2004610043892878E-2</v>
      </c>
      <c r="BH374" s="90">
        <v>0</v>
      </c>
      <c r="BI374" s="90">
        <v>3.2004610043892878E-2</v>
      </c>
      <c r="BJ374" s="90">
        <v>0</v>
      </c>
      <c r="BK374" s="90">
        <v>0</v>
      </c>
      <c r="BL374" s="90">
        <v>0</v>
      </c>
      <c r="BM374" s="90">
        <v>0</v>
      </c>
      <c r="BN374" s="90">
        <v>0</v>
      </c>
      <c r="BO374" s="90">
        <v>0</v>
      </c>
      <c r="BP374" s="90">
        <v>2.9910850508311101E-2</v>
      </c>
      <c r="BQ374" s="90">
        <v>0</v>
      </c>
      <c r="BR374" s="90">
        <v>4.3500776956420968E-3</v>
      </c>
      <c r="BS374" s="90">
        <v>4.0654931734972867E-3</v>
      </c>
      <c r="BT374" s="90">
        <v>3.2004610043892878E-2</v>
      </c>
      <c r="BU374" s="90">
        <v>2.9910850508311101E-2</v>
      </c>
      <c r="BV374" s="90">
        <v>0</v>
      </c>
      <c r="BW374" s="90">
        <v>0</v>
      </c>
      <c r="BX374" s="90">
        <v>3.2004610043892878E-2</v>
      </c>
      <c r="BY374" s="90">
        <v>2.9910850508311101E-2</v>
      </c>
      <c r="GV374" s="254"/>
      <c r="GW374" s="254"/>
    </row>
    <row r="375" spans="45:205" x14ac:dyDescent="0.25">
      <c r="AS375" s="90" t="s">
        <v>812</v>
      </c>
      <c r="AT375" s="90" t="s">
        <v>155</v>
      </c>
      <c r="AU375" s="90" t="s">
        <v>722</v>
      </c>
      <c r="AV375" s="90">
        <v>2023</v>
      </c>
      <c r="AW375" s="90">
        <v>0.87343872827321156</v>
      </c>
      <c r="AX375" s="90">
        <v>0</v>
      </c>
      <c r="AY375" s="90">
        <v>0</v>
      </c>
      <c r="AZ375" s="90">
        <v>0</v>
      </c>
      <c r="BA375" s="90">
        <v>0</v>
      </c>
      <c r="BB375" s="90">
        <v>0</v>
      </c>
      <c r="BC375" s="90">
        <v>0</v>
      </c>
      <c r="BD375" s="90">
        <v>0</v>
      </c>
      <c r="BE375" s="90">
        <v>0</v>
      </c>
      <c r="BF375" s="90">
        <v>0</v>
      </c>
      <c r="BG375" s="90">
        <v>0</v>
      </c>
      <c r="BH375" s="90">
        <v>0</v>
      </c>
      <c r="BI375" s="90">
        <v>0</v>
      </c>
      <c r="BJ375" s="90">
        <v>4.3500776956420968E-3</v>
      </c>
      <c r="BK375" s="90">
        <v>3.3177527127970008E-2</v>
      </c>
      <c r="BL375" s="90">
        <v>0</v>
      </c>
      <c r="BM375" s="90">
        <v>3.3177527127970008E-2</v>
      </c>
      <c r="BN375" s="90">
        <v>0</v>
      </c>
      <c r="BO375" s="90">
        <v>0</v>
      </c>
      <c r="BP375" s="90">
        <v>0</v>
      </c>
      <c r="BQ375" s="90">
        <v>2.8978537101904102E-2</v>
      </c>
      <c r="BR375" s="90">
        <v>0</v>
      </c>
      <c r="BS375" s="90">
        <v>0</v>
      </c>
      <c r="BT375" s="90">
        <v>0</v>
      </c>
      <c r="BU375" s="90">
        <v>0</v>
      </c>
      <c r="BV375" s="90">
        <v>0</v>
      </c>
      <c r="BW375" s="90">
        <v>0</v>
      </c>
      <c r="BX375" s="90">
        <v>0</v>
      </c>
      <c r="BY375" s="90">
        <v>0</v>
      </c>
      <c r="GV375" s="254"/>
      <c r="GW375" s="254"/>
    </row>
    <row r="376" spans="45:205" x14ac:dyDescent="0.25">
      <c r="AS376" s="90" t="s">
        <v>812</v>
      </c>
      <c r="AT376" s="90" t="s">
        <v>155</v>
      </c>
      <c r="AU376" s="90" t="s">
        <v>723</v>
      </c>
      <c r="AV376" s="90">
        <v>2020</v>
      </c>
      <c r="AW376" s="90">
        <v>1</v>
      </c>
      <c r="AX376" s="90">
        <v>5.1597027378729723E-3</v>
      </c>
      <c r="AY376" s="90">
        <v>3.7419844740065232E-2</v>
      </c>
      <c r="AZ376" s="90">
        <v>0</v>
      </c>
      <c r="BA376" s="90">
        <v>3.7419844740065232E-2</v>
      </c>
      <c r="BB376" s="90">
        <v>0</v>
      </c>
      <c r="BC376" s="90">
        <v>0</v>
      </c>
      <c r="BD376" s="90">
        <v>0</v>
      </c>
      <c r="BE376" s="90">
        <v>0</v>
      </c>
      <c r="BF376" s="90">
        <v>0</v>
      </c>
      <c r="BG376" s="90">
        <v>0</v>
      </c>
      <c r="BH376" s="90">
        <v>0</v>
      </c>
      <c r="BI376" s="90">
        <v>0</v>
      </c>
      <c r="BJ376" s="90">
        <v>0</v>
      </c>
      <c r="BK376" s="90">
        <v>0</v>
      </c>
      <c r="BL376" s="90">
        <v>0</v>
      </c>
      <c r="BM376" s="90">
        <v>0</v>
      </c>
      <c r="BN376" s="90">
        <v>3.7419844740065232E-2</v>
      </c>
      <c r="BO376" s="90">
        <v>0</v>
      </c>
      <c r="BP376" s="90">
        <v>0</v>
      </c>
      <c r="BQ376" s="90">
        <v>0</v>
      </c>
      <c r="BR376" s="90">
        <v>0</v>
      </c>
      <c r="BS376" s="90">
        <v>0</v>
      </c>
      <c r="BT376" s="90">
        <v>0</v>
      </c>
      <c r="BU376" s="90">
        <v>0</v>
      </c>
      <c r="BV376" s="90">
        <v>0</v>
      </c>
      <c r="BW376" s="90">
        <v>0</v>
      </c>
      <c r="BX376" s="90">
        <v>0</v>
      </c>
      <c r="BY376" s="90">
        <v>0</v>
      </c>
      <c r="GV376" s="254"/>
      <c r="GW376" s="254"/>
    </row>
    <row r="377" spans="45:205" x14ac:dyDescent="0.25">
      <c r="AS377" s="90" t="s">
        <v>812</v>
      </c>
      <c r="AT377" s="90" t="s">
        <v>155</v>
      </c>
      <c r="AU377" s="90" t="s">
        <v>723</v>
      </c>
      <c r="AV377" s="90">
        <v>2021</v>
      </c>
      <c r="AW377" s="90">
        <v>1</v>
      </c>
      <c r="AX377" s="90">
        <v>0</v>
      </c>
      <c r="AY377" s="90">
        <v>0</v>
      </c>
      <c r="AZ377" s="90">
        <v>0</v>
      </c>
      <c r="BA377" s="90">
        <v>0</v>
      </c>
      <c r="BB377" s="90">
        <v>5.1597027378729723E-3</v>
      </c>
      <c r="BC377" s="90">
        <v>3.7419844740065232E-2</v>
      </c>
      <c r="BD377" s="90">
        <v>0</v>
      </c>
      <c r="BE377" s="90">
        <v>3.7419844740065232E-2</v>
      </c>
      <c r="BF377" s="90">
        <v>0</v>
      </c>
      <c r="BG377" s="90">
        <v>0</v>
      </c>
      <c r="BH377" s="90">
        <v>0</v>
      </c>
      <c r="BI377" s="90">
        <v>0</v>
      </c>
      <c r="BJ377" s="90">
        <v>0</v>
      </c>
      <c r="BK377" s="90">
        <v>0</v>
      </c>
      <c r="BL377" s="90">
        <v>0</v>
      </c>
      <c r="BM377" s="90">
        <v>0</v>
      </c>
      <c r="BN377" s="90">
        <v>0</v>
      </c>
      <c r="BO377" s="90">
        <v>3.7419844740065232E-2</v>
      </c>
      <c r="BP377" s="90">
        <v>0</v>
      </c>
      <c r="BQ377" s="90">
        <v>0</v>
      </c>
      <c r="BR377" s="90">
        <v>0</v>
      </c>
      <c r="BS377" s="90">
        <v>0</v>
      </c>
      <c r="BT377" s="90">
        <v>0</v>
      </c>
      <c r="BU377" s="90">
        <v>0</v>
      </c>
      <c r="BV377" s="90">
        <v>0</v>
      </c>
      <c r="BW377" s="90">
        <v>0</v>
      </c>
      <c r="BX377" s="90">
        <v>0</v>
      </c>
      <c r="BY377" s="90">
        <v>0</v>
      </c>
      <c r="GV377" s="254"/>
      <c r="GW377" s="254"/>
    </row>
    <row r="378" spans="45:205" x14ac:dyDescent="0.25">
      <c r="AS378" s="90" t="s">
        <v>812</v>
      </c>
      <c r="AT378" s="90" t="s">
        <v>155</v>
      </c>
      <c r="AU378" s="90" t="s">
        <v>723</v>
      </c>
      <c r="AV378" s="90">
        <v>2022</v>
      </c>
      <c r="AW378" s="90">
        <v>0.93457943925233644</v>
      </c>
      <c r="AX378" s="90">
        <v>0</v>
      </c>
      <c r="AY378" s="90">
        <v>0</v>
      </c>
      <c r="AZ378" s="90">
        <v>0</v>
      </c>
      <c r="BA378" s="90">
        <v>0</v>
      </c>
      <c r="BB378" s="90">
        <v>0</v>
      </c>
      <c r="BC378" s="90">
        <v>0</v>
      </c>
      <c r="BD378" s="90">
        <v>0</v>
      </c>
      <c r="BE378" s="90">
        <v>0</v>
      </c>
      <c r="BF378" s="90">
        <v>5.0970851052029361E-3</v>
      </c>
      <c r="BG378" s="90">
        <v>3.6980868347706863E-2</v>
      </c>
      <c r="BH378" s="90">
        <v>0</v>
      </c>
      <c r="BI378" s="90">
        <v>3.6980868347706863E-2</v>
      </c>
      <c r="BJ378" s="90">
        <v>0</v>
      </c>
      <c r="BK378" s="90">
        <v>0</v>
      </c>
      <c r="BL378" s="90">
        <v>0</v>
      </c>
      <c r="BM378" s="90">
        <v>0</v>
      </c>
      <c r="BN378" s="90">
        <v>0</v>
      </c>
      <c r="BO378" s="90">
        <v>0</v>
      </c>
      <c r="BP378" s="90">
        <v>3.4561559203464355E-2</v>
      </c>
      <c r="BQ378" s="90">
        <v>0</v>
      </c>
      <c r="BR378" s="90">
        <v>5.0970851052029361E-3</v>
      </c>
      <c r="BS378" s="90">
        <v>4.763630939441996E-3</v>
      </c>
      <c r="BT378" s="90">
        <v>3.6980868347706863E-2</v>
      </c>
      <c r="BU378" s="90">
        <v>3.4561559203464355E-2</v>
      </c>
      <c r="BV378" s="90">
        <v>0</v>
      </c>
      <c r="BW378" s="90">
        <v>0</v>
      </c>
      <c r="BX378" s="90">
        <v>3.6980868347706863E-2</v>
      </c>
      <c r="BY378" s="90">
        <v>3.4561559203464355E-2</v>
      </c>
      <c r="GV378" s="254"/>
      <c r="GW378" s="254"/>
    </row>
    <row r="379" spans="45:205" x14ac:dyDescent="0.25">
      <c r="AS379" s="90" t="s">
        <v>812</v>
      </c>
      <c r="AT379" s="90" t="s">
        <v>155</v>
      </c>
      <c r="AU379" s="90" t="s">
        <v>723</v>
      </c>
      <c r="AV379" s="90">
        <v>2023</v>
      </c>
      <c r="AW379" s="90">
        <v>0.87343872827321156</v>
      </c>
      <c r="AX379" s="90">
        <v>0</v>
      </c>
      <c r="AY379" s="90">
        <v>0</v>
      </c>
      <c r="AZ379" s="90">
        <v>0</v>
      </c>
      <c r="BA379" s="90">
        <v>0</v>
      </c>
      <c r="BB379" s="90">
        <v>0</v>
      </c>
      <c r="BC379" s="90">
        <v>0</v>
      </c>
      <c r="BD379" s="90">
        <v>0</v>
      </c>
      <c r="BE379" s="90">
        <v>0</v>
      </c>
      <c r="BF379" s="90">
        <v>0</v>
      </c>
      <c r="BG379" s="90">
        <v>0</v>
      </c>
      <c r="BH379" s="90">
        <v>0</v>
      </c>
      <c r="BI379" s="90">
        <v>0</v>
      </c>
      <c r="BJ379" s="90">
        <v>5.0970851052029361E-3</v>
      </c>
      <c r="BK379" s="90">
        <v>3.8336191037597896E-2</v>
      </c>
      <c r="BL379" s="90">
        <v>0</v>
      </c>
      <c r="BM379" s="90">
        <v>3.8336191037597896E-2</v>
      </c>
      <c r="BN379" s="90">
        <v>0</v>
      </c>
      <c r="BO379" s="90">
        <v>0</v>
      </c>
      <c r="BP379" s="90">
        <v>0</v>
      </c>
      <c r="BQ379" s="90">
        <v>3.34843139467184E-2</v>
      </c>
      <c r="BR379" s="90">
        <v>0</v>
      </c>
      <c r="BS379" s="90">
        <v>0</v>
      </c>
      <c r="BT379" s="90">
        <v>0</v>
      </c>
      <c r="BU379" s="90">
        <v>0</v>
      </c>
      <c r="BV379" s="90">
        <v>0</v>
      </c>
      <c r="BW379" s="90">
        <v>0</v>
      </c>
      <c r="BX379" s="90">
        <v>0</v>
      </c>
      <c r="BY379" s="90">
        <v>0</v>
      </c>
      <c r="GV379" s="254"/>
      <c r="GW379" s="254"/>
    </row>
    <row r="380" spans="45:205" x14ac:dyDescent="0.25">
      <c r="AS380" s="90" t="s">
        <v>812</v>
      </c>
      <c r="AT380" s="90" t="s">
        <v>155</v>
      </c>
      <c r="AU380" s="90" t="s">
        <v>724</v>
      </c>
      <c r="AV380" s="90">
        <v>2020</v>
      </c>
      <c r="AW380" s="90">
        <v>1</v>
      </c>
      <c r="AX380" s="90">
        <v>8.5606455565340558E-4</v>
      </c>
      <c r="AY380" s="90">
        <v>0.73717071133534673</v>
      </c>
      <c r="AZ380" s="90">
        <v>0</v>
      </c>
      <c r="BA380" s="90">
        <v>0.73717071133534673</v>
      </c>
      <c r="BB380" s="90">
        <v>0</v>
      </c>
      <c r="BC380" s="90">
        <v>0</v>
      </c>
      <c r="BD380" s="90">
        <v>0</v>
      </c>
      <c r="BE380" s="90">
        <v>0</v>
      </c>
      <c r="BF380" s="90">
        <v>0</v>
      </c>
      <c r="BG380" s="90">
        <v>0</v>
      </c>
      <c r="BH380" s="90">
        <v>0</v>
      </c>
      <c r="BI380" s="90">
        <v>0</v>
      </c>
      <c r="BJ380" s="90">
        <v>0</v>
      </c>
      <c r="BK380" s="90">
        <v>0</v>
      </c>
      <c r="BL380" s="90">
        <v>0</v>
      </c>
      <c r="BM380" s="90">
        <v>0</v>
      </c>
      <c r="BN380" s="90">
        <v>0.73717071133534673</v>
      </c>
      <c r="BO380" s="90">
        <v>0</v>
      </c>
      <c r="BP380" s="90">
        <v>0</v>
      </c>
      <c r="BQ380" s="90">
        <v>0</v>
      </c>
      <c r="BR380" s="90">
        <v>0</v>
      </c>
      <c r="BS380" s="90">
        <v>0</v>
      </c>
      <c r="BT380" s="90">
        <v>0</v>
      </c>
      <c r="BU380" s="90">
        <v>0</v>
      </c>
      <c r="BV380" s="90">
        <v>0</v>
      </c>
      <c r="BW380" s="90">
        <v>0</v>
      </c>
      <c r="BX380" s="90">
        <v>0</v>
      </c>
      <c r="BY380" s="90">
        <v>0</v>
      </c>
      <c r="GV380" s="254"/>
      <c r="GW380" s="254"/>
    </row>
    <row r="381" spans="45:205" x14ac:dyDescent="0.25">
      <c r="AS381" s="90" t="s">
        <v>812</v>
      </c>
      <c r="AT381" s="90" t="s">
        <v>155</v>
      </c>
      <c r="AU381" s="90" t="s">
        <v>724</v>
      </c>
      <c r="AV381" s="90">
        <v>2021</v>
      </c>
      <c r="AW381" s="90">
        <v>1</v>
      </c>
      <c r="AX381" s="90">
        <v>0</v>
      </c>
      <c r="AY381" s="90">
        <v>0</v>
      </c>
      <c r="AZ381" s="90">
        <v>0</v>
      </c>
      <c r="BA381" s="90">
        <v>0</v>
      </c>
      <c r="BB381" s="90">
        <v>8.5606455565340558E-4</v>
      </c>
      <c r="BC381" s="90">
        <v>0.73717071133534673</v>
      </c>
      <c r="BD381" s="90">
        <v>0</v>
      </c>
      <c r="BE381" s="90">
        <v>0.73717071133534673</v>
      </c>
      <c r="BF381" s="90">
        <v>0</v>
      </c>
      <c r="BG381" s="90">
        <v>0</v>
      </c>
      <c r="BH381" s="90">
        <v>0</v>
      </c>
      <c r="BI381" s="90">
        <v>0</v>
      </c>
      <c r="BJ381" s="90">
        <v>0</v>
      </c>
      <c r="BK381" s="90">
        <v>0</v>
      </c>
      <c r="BL381" s="90">
        <v>0</v>
      </c>
      <c r="BM381" s="90">
        <v>0</v>
      </c>
      <c r="BN381" s="90">
        <v>0</v>
      </c>
      <c r="BO381" s="90">
        <v>0.73717071133534673</v>
      </c>
      <c r="BP381" s="90">
        <v>0</v>
      </c>
      <c r="BQ381" s="90">
        <v>0</v>
      </c>
      <c r="BR381" s="90">
        <v>0</v>
      </c>
      <c r="BS381" s="90">
        <v>0</v>
      </c>
      <c r="BT381" s="90">
        <v>0</v>
      </c>
      <c r="BU381" s="90">
        <v>0</v>
      </c>
      <c r="BV381" s="90">
        <v>0</v>
      </c>
      <c r="BW381" s="90">
        <v>0</v>
      </c>
      <c r="BX381" s="90">
        <v>0</v>
      </c>
      <c r="BY381" s="90">
        <v>0</v>
      </c>
      <c r="GV381" s="254"/>
      <c r="GW381" s="254"/>
    </row>
    <row r="382" spans="45:205" x14ac:dyDescent="0.25">
      <c r="AS382" s="90" t="s">
        <v>812</v>
      </c>
      <c r="AT382" s="90" t="s">
        <v>155</v>
      </c>
      <c r="AU382" s="90" t="s">
        <v>724</v>
      </c>
      <c r="AV382" s="90">
        <v>2022</v>
      </c>
      <c r="AW382" s="90">
        <v>0.93457943925233644</v>
      </c>
      <c r="AX382" s="90">
        <v>0</v>
      </c>
      <c r="AY382" s="90">
        <v>0</v>
      </c>
      <c r="AZ382" s="90">
        <v>0</v>
      </c>
      <c r="BA382" s="90">
        <v>0</v>
      </c>
      <c r="BB382" s="90">
        <v>0</v>
      </c>
      <c r="BC382" s="90">
        <v>0</v>
      </c>
      <c r="BD382" s="90">
        <v>0</v>
      </c>
      <c r="BE382" s="90">
        <v>0</v>
      </c>
      <c r="BF382" s="90">
        <v>7.3559236133490837E-4</v>
      </c>
      <c r="BG382" s="90">
        <v>0.63555433872021139</v>
      </c>
      <c r="BH382" s="90">
        <v>0</v>
      </c>
      <c r="BI382" s="90">
        <v>0.63555433872021139</v>
      </c>
      <c r="BJ382" s="90">
        <v>0</v>
      </c>
      <c r="BK382" s="90">
        <v>0</v>
      </c>
      <c r="BL382" s="90">
        <v>0</v>
      </c>
      <c r="BM382" s="90">
        <v>0</v>
      </c>
      <c r="BN382" s="90">
        <v>0</v>
      </c>
      <c r="BO382" s="90">
        <v>0</v>
      </c>
      <c r="BP382" s="90">
        <v>0.59397601749552464</v>
      </c>
      <c r="BQ382" s="90">
        <v>0</v>
      </c>
      <c r="BR382" s="90">
        <v>7.3559236133490837E-4</v>
      </c>
      <c r="BS382" s="90">
        <v>6.8746949657468069E-4</v>
      </c>
      <c r="BT382" s="90">
        <v>0.63555433872021139</v>
      </c>
      <c r="BU382" s="90">
        <v>0.59397601749552464</v>
      </c>
      <c r="BV382" s="90">
        <v>0</v>
      </c>
      <c r="BW382" s="90">
        <v>0</v>
      </c>
      <c r="BX382" s="90">
        <v>0.63555433872021139</v>
      </c>
      <c r="BY382" s="90">
        <v>0.59397601749552464</v>
      </c>
      <c r="GV382" s="254"/>
      <c r="GW382" s="254"/>
    </row>
    <row r="383" spans="45:205" x14ac:dyDescent="0.25">
      <c r="AS383" s="90" t="s">
        <v>812</v>
      </c>
      <c r="AT383" s="90" t="s">
        <v>155</v>
      </c>
      <c r="AU383" s="90" t="s">
        <v>724</v>
      </c>
      <c r="AV383" s="90">
        <v>2023</v>
      </c>
      <c r="AW383" s="90">
        <v>0.87343872827321156</v>
      </c>
      <c r="AX383" s="90">
        <v>0</v>
      </c>
      <c r="AY383" s="90">
        <v>0</v>
      </c>
      <c r="AZ383" s="90">
        <v>0</v>
      </c>
      <c r="BA383" s="90">
        <v>0</v>
      </c>
      <c r="BB383" s="90">
        <v>0</v>
      </c>
      <c r="BC383" s="90">
        <v>0</v>
      </c>
      <c r="BD383" s="90">
        <v>0</v>
      </c>
      <c r="BE383" s="90">
        <v>0</v>
      </c>
      <c r="BF383" s="90">
        <v>0</v>
      </c>
      <c r="BG383" s="90">
        <v>0</v>
      </c>
      <c r="BH383" s="90">
        <v>0</v>
      </c>
      <c r="BI383" s="90">
        <v>0</v>
      </c>
      <c r="BJ383" s="90">
        <v>7.3559236133490837E-4</v>
      </c>
      <c r="BK383" s="90">
        <v>0.65884195772906573</v>
      </c>
      <c r="BL383" s="90">
        <v>0</v>
      </c>
      <c r="BM383" s="90">
        <v>0.65884195772906573</v>
      </c>
      <c r="BN383" s="90">
        <v>0</v>
      </c>
      <c r="BO383" s="90">
        <v>0</v>
      </c>
      <c r="BP383" s="90">
        <v>0</v>
      </c>
      <c r="BQ383" s="90">
        <v>0.57545808169190815</v>
      </c>
      <c r="BR383" s="90">
        <v>0</v>
      </c>
      <c r="BS383" s="90">
        <v>0</v>
      </c>
      <c r="BT383" s="90">
        <v>0</v>
      </c>
      <c r="BU383" s="90">
        <v>0</v>
      </c>
      <c r="BV383" s="90">
        <v>0</v>
      </c>
      <c r="BW383" s="90">
        <v>0</v>
      </c>
      <c r="BX383" s="90">
        <v>0</v>
      </c>
      <c r="BY383" s="90">
        <v>0</v>
      </c>
      <c r="GV383" s="254"/>
      <c r="GW383" s="254"/>
    </row>
    <row r="384" spans="45:205" x14ac:dyDescent="0.25">
      <c r="AS384" s="90" t="s">
        <v>812</v>
      </c>
      <c r="AT384" s="90" t="s">
        <v>155</v>
      </c>
      <c r="AU384" s="90" t="s">
        <v>725</v>
      </c>
      <c r="AV384" s="90">
        <v>2020</v>
      </c>
      <c r="AW384" s="90">
        <v>1</v>
      </c>
      <c r="AX384" s="90">
        <v>2.052117142121846E-3</v>
      </c>
      <c r="AY384" s="90">
        <v>1.3221191687631102</v>
      </c>
      <c r="AZ384" s="90">
        <v>0</v>
      </c>
      <c r="BA384" s="90">
        <v>1.3221191687631102</v>
      </c>
      <c r="BB384" s="90">
        <v>0</v>
      </c>
      <c r="BC384" s="90">
        <v>0</v>
      </c>
      <c r="BD384" s="90">
        <v>0</v>
      </c>
      <c r="BE384" s="90">
        <v>0</v>
      </c>
      <c r="BF384" s="90">
        <v>0</v>
      </c>
      <c r="BG384" s="90">
        <v>0</v>
      </c>
      <c r="BH384" s="90">
        <v>0</v>
      </c>
      <c r="BI384" s="90">
        <v>0</v>
      </c>
      <c r="BJ384" s="90">
        <v>0</v>
      </c>
      <c r="BK384" s="90">
        <v>0</v>
      </c>
      <c r="BL384" s="90">
        <v>0</v>
      </c>
      <c r="BM384" s="90">
        <v>0</v>
      </c>
      <c r="BN384" s="90">
        <v>1.3221191687631102</v>
      </c>
      <c r="BO384" s="90">
        <v>0</v>
      </c>
      <c r="BP384" s="90">
        <v>0</v>
      </c>
      <c r="BQ384" s="90">
        <v>0</v>
      </c>
      <c r="BR384" s="90">
        <v>0</v>
      </c>
      <c r="BS384" s="90">
        <v>0</v>
      </c>
      <c r="BT384" s="90">
        <v>0</v>
      </c>
      <c r="BU384" s="90">
        <v>0</v>
      </c>
      <c r="BV384" s="90">
        <v>0</v>
      </c>
      <c r="BW384" s="90">
        <v>0</v>
      </c>
      <c r="BX384" s="90">
        <v>0</v>
      </c>
      <c r="BY384" s="90">
        <v>0</v>
      </c>
      <c r="GV384" s="254"/>
      <c r="GW384" s="254"/>
    </row>
    <row r="385" spans="45:205" x14ac:dyDescent="0.25">
      <c r="AS385" s="90" t="s">
        <v>812</v>
      </c>
      <c r="AT385" s="90" t="s">
        <v>155</v>
      </c>
      <c r="AU385" s="90" t="s">
        <v>725</v>
      </c>
      <c r="AV385" s="90">
        <v>2021</v>
      </c>
      <c r="AW385" s="90">
        <v>1</v>
      </c>
      <c r="AX385" s="90">
        <v>0</v>
      </c>
      <c r="AY385" s="90">
        <v>0</v>
      </c>
      <c r="AZ385" s="90">
        <v>0</v>
      </c>
      <c r="BA385" s="90">
        <v>0</v>
      </c>
      <c r="BB385" s="90">
        <v>2.052117142121846E-3</v>
      </c>
      <c r="BC385" s="90">
        <v>1.3221191687631102</v>
      </c>
      <c r="BD385" s="90">
        <v>0</v>
      </c>
      <c r="BE385" s="90">
        <v>1.3221191687631102</v>
      </c>
      <c r="BF385" s="90">
        <v>0</v>
      </c>
      <c r="BG385" s="90">
        <v>0</v>
      </c>
      <c r="BH385" s="90">
        <v>0</v>
      </c>
      <c r="BI385" s="90">
        <v>0</v>
      </c>
      <c r="BJ385" s="90">
        <v>0</v>
      </c>
      <c r="BK385" s="90">
        <v>0</v>
      </c>
      <c r="BL385" s="90">
        <v>0</v>
      </c>
      <c r="BM385" s="90">
        <v>0</v>
      </c>
      <c r="BN385" s="90">
        <v>0</v>
      </c>
      <c r="BO385" s="90">
        <v>1.3221191687631102</v>
      </c>
      <c r="BP385" s="90">
        <v>0</v>
      </c>
      <c r="BQ385" s="90">
        <v>0</v>
      </c>
      <c r="BR385" s="90">
        <v>0</v>
      </c>
      <c r="BS385" s="90">
        <v>0</v>
      </c>
      <c r="BT385" s="90">
        <v>0</v>
      </c>
      <c r="BU385" s="90">
        <v>0</v>
      </c>
      <c r="BV385" s="90">
        <v>0</v>
      </c>
      <c r="BW385" s="90">
        <v>0</v>
      </c>
      <c r="BX385" s="90">
        <v>0</v>
      </c>
      <c r="BY385" s="90">
        <v>0</v>
      </c>
      <c r="GV385" s="254"/>
      <c r="GW385" s="254"/>
    </row>
    <row r="386" spans="45:205" x14ac:dyDescent="0.25">
      <c r="AS386" s="90" t="s">
        <v>812</v>
      </c>
      <c r="AT386" s="90" t="s">
        <v>155</v>
      </c>
      <c r="AU386" s="90" t="s">
        <v>725</v>
      </c>
      <c r="AV386" s="90">
        <v>2022</v>
      </c>
      <c r="AW386" s="90">
        <v>0.93457943925233644</v>
      </c>
      <c r="AX386" s="90">
        <v>0</v>
      </c>
      <c r="AY386" s="90">
        <v>0</v>
      </c>
      <c r="AZ386" s="90">
        <v>0</v>
      </c>
      <c r="BA386" s="90">
        <v>0</v>
      </c>
      <c r="BB386" s="90">
        <v>0</v>
      </c>
      <c r="BC386" s="90">
        <v>0</v>
      </c>
      <c r="BD386" s="90">
        <v>0</v>
      </c>
      <c r="BE386" s="90">
        <v>0</v>
      </c>
      <c r="BF386" s="90">
        <v>1.9612488055574953E-3</v>
      </c>
      <c r="BG386" s="90">
        <v>1.2786722226978213</v>
      </c>
      <c r="BH386" s="90">
        <v>0</v>
      </c>
      <c r="BI386" s="90">
        <v>1.2786722226978213</v>
      </c>
      <c r="BJ386" s="90">
        <v>0</v>
      </c>
      <c r="BK386" s="90">
        <v>0</v>
      </c>
      <c r="BL386" s="90">
        <v>0</v>
      </c>
      <c r="BM386" s="90">
        <v>0</v>
      </c>
      <c r="BN386" s="90">
        <v>0</v>
      </c>
      <c r="BO386" s="90">
        <v>0</v>
      </c>
      <c r="BP386" s="90">
        <v>1.1950207688764685</v>
      </c>
      <c r="BQ386" s="90">
        <v>0</v>
      </c>
      <c r="BR386" s="90">
        <v>1.9612488055574953E-3</v>
      </c>
      <c r="BS386" s="90">
        <v>1.8329428089322386E-3</v>
      </c>
      <c r="BT386" s="90">
        <v>1.2786722226978213</v>
      </c>
      <c r="BU386" s="90">
        <v>1.1950207688764685</v>
      </c>
      <c r="BV386" s="90">
        <v>0</v>
      </c>
      <c r="BW386" s="90">
        <v>0</v>
      </c>
      <c r="BX386" s="90">
        <v>1.2786722226978213</v>
      </c>
      <c r="BY386" s="90">
        <v>1.1950207688764685</v>
      </c>
      <c r="GV386" s="254"/>
      <c r="GW386" s="254"/>
    </row>
    <row r="387" spans="45:205" x14ac:dyDescent="0.25">
      <c r="AS387" s="90" t="s">
        <v>812</v>
      </c>
      <c r="AT387" s="90" t="s">
        <v>155</v>
      </c>
      <c r="AU387" s="90" t="s">
        <v>725</v>
      </c>
      <c r="AV387" s="90">
        <v>2023</v>
      </c>
      <c r="AW387" s="90">
        <v>0.87343872827321156</v>
      </c>
      <c r="AX387" s="90">
        <v>0</v>
      </c>
      <c r="AY387" s="90">
        <v>0</v>
      </c>
      <c r="AZ387" s="90">
        <v>0</v>
      </c>
      <c r="BA387" s="90">
        <v>0</v>
      </c>
      <c r="BB387" s="90">
        <v>0</v>
      </c>
      <c r="BC387" s="90">
        <v>0</v>
      </c>
      <c r="BD387" s="90">
        <v>0</v>
      </c>
      <c r="BE387" s="90">
        <v>0</v>
      </c>
      <c r="BF387" s="90">
        <v>0</v>
      </c>
      <c r="BG387" s="90">
        <v>0</v>
      </c>
      <c r="BH387" s="90">
        <v>0</v>
      </c>
      <c r="BI387" s="90">
        <v>0</v>
      </c>
      <c r="BJ387" s="90">
        <v>1.9612488055574953E-3</v>
      </c>
      <c r="BK387" s="90">
        <v>1.3255276315352145</v>
      </c>
      <c r="BL387" s="90">
        <v>0</v>
      </c>
      <c r="BM387" s="90">
        <v>1.3255276315352145</v>
      </c>
      <c r="BN387" s="90">
        <v>0</v>
      </c>
      <c r="BO387" s="90">
        <v>0</v>
      </c>
      <c r="BP387" s="90">
        <v>0</v>
      </c>
      <c r="BQ387" s="90">
        <v>1.1577671687791198</v>
      </c>
      <c r="BR387" s="90">
        <v>0</v>
      </c>
      <c r="BS387" s="90">
        <v>0</v>
      </c>
      <c r="BT387" s="90">
        <v>0</v>
      </c>
      <c r="BU387" s="90">
        <v>0</v>
      </c>
      <c r="BV387" s="90">
        <v>0</v>
      </c>
      <c r="BW387" s="90">
        <v>0</v>
      </c>
      <c r="BX387" s="90">
        <v>0</v>
      </c>
      <c r="BY387" s="90">
        <v>0</v>
      </c>
      <c r="GV387" s="254"/>
      <c r="GW387" s="254"/>
    </row>
    <row r="388" spans="45:205" x14ac:dyDescent="0.25">
      <c r="AS388" s="90" t="s">
        <v>812</v>
      </c>
      <c r="AT388" s="90" t="s">
        <v>155</v>
      </c>
      <c r="AU388" s="90" t="s">
        <v>726</v>
      </c>
      <c r="AV388" s="90">
        <v>2020</v>
      </c>
      <c r="AW388" s="90">
        <v>1</v>
      </c>
      <c r="AX388" s="90">
        <v>4.8895068912187787E-4</v>
      </c>
      <c r="AY388" s="90">
        <v>0.27037423699278007</v>
      </c>
      <c r="AZ388" s="90">
        <v>0</v>
      </c>
      <c r="BA388" s="90">
        <v>0.27037423699278007</v>
      </c>
      <c r="BB388" s="90">
        <v>0</v>
      </c>
      <c r="BC388" s="90">
        <v>0</v>
      </c>
      <c r="BD388" s="90">
        <v>0</v>
      </c>
      <c r="BE388" s="90">
        <v>0</v>
      </c>
      <c r="BF388" s="90">
        <v>0</v>
      </c>
      <c r="BG388" s="90">
        <v>0</v>
      </c>
      <c r="BH388" s="90">
        <v>0</v>
      </c>
      <c r="BI388" s="90">
        <v>0</v>
      </c>
      <c r="BJ388" s="90">
        <v>0</v>
      </c>
      <c r="BK388" s="90">
        <v>0</v>
      </c>
      <c r="BL388" s="90">
        <v>0</v>
      </c>
      <c r="BM388" s="90">
        <v>0</v>
      </c>
      <c r="BN388" s="90">
        <v>0.27037423699278007</v>
      </c>
      <c r="BO388" s="90">
        <v>0</v>
      </c>
      <c r="BP388" s="90">
        <v>0</v>
      </c>
      <c r="BQ388" s="90">
        <v>0</v>
      </c>
      <c r="BR388" s="90">
        <v>0</v>
      </c>
      <c r="BS388" s="90">
        <v>0</v>
      </c>
      <c r="BT388" s="90">
        <v>0</v>
      </c>
      <c r="BU388" s="90">
        <v>0</v>
      </c>
      <c r="BV388" s="90">
        <v>0</v>
      </c>
      <c r="BW388" s="90">
        <v>0</v>
      </c>
      <c r="BX388" s="90">
        <v>0</v>
      </c>
      <c r="BY388" s="90">
        <v>0</v>
      </c>
      <c r="GV388" s="254"/>
      <c r="GW388" s="254"/>
    </row>
    <row r="389" spans="45:205" x14ac:dyDescent="0.25">
      <c r="AS389" s="90" t="s">
        <v>812</v>
      </c>
      <c r="AT389" s="90" t="s">
        <v>155</v>
      </c>
      <c r="AU389" s="90" t="s">
        <v>726</v>
      </c>
      <c r="AV389" s="90">
        <v>2021</v>
      </c>
      <c r="AW389" s="90">
        <v>1</v>
      </c>
      <c r="AX389" s="90">
        <v>0</v>
      </c>
      <c r="AY389" s="90">
        <v>0</v>
      </c>
      <c r="AZ389" s="90">
        <v>0</v>
      </c>
      <c r="BA389" s="90">
        <v>0</v>
      </c>
      <c r="BB389" s="90">
        <v>4.8895068912187787E-4</v>
      </c>
      <c r="BC389" s="90">
        <v>0.27037423699278007</v>
      </c>
      <c r="BD389" s="90">
        <v>0</v>
      </c>
      <c r="BE389" s="90">
        <v>0.27037423699278007</v>
      </c>
      <c r="BF389" s="90">
        <v>0</v>
      </c>
      <c r="BG389" s="90">
        <v>0</v>
      </c>
      <c r="BH389" s="90">
        <v>0</v>
      </c>
      <c r="BI389" s="90">
        <v>0</v>
      </c>
      <c r="BJ389" s="90">
        <v>0</v>
      </c>
      <c r="BK389" s="90">
        <v>0</v>
      </c>
      <c r="BL389" s="90">
        <v>0</v>
      </c>
      <c r="BM389" s="90">
        <v>0</v>
      </c>
      <c r="BN389" s="90">
        <v>0</v>
      </c>
      <c r="BO389" s="90">
        <v>0.27037423699278007</v>
      </c>
      <c r="BP389" s="90">
        <v>0</v>
      </c>
      <c r="BQ389" s="90">
        <v>0</v>
      </c>
      <c r="BR389" s="90">
        <v>0</v>
      </c>
      <c r="BS389" s="90">
        <v>0</v>
      </c>
      <c r="BT389" s="90">
        <v>0</v>
      </c>
      <c r="BU389" s="90">
        <v>0</v>
      </c>
      <c r="BV389" s="90">
        <v>0</v>
      </c>
      <c r="BW389" s="90">
        <v>0</v>
      </c>
      <c r="BX389" s="90">
        <v>0</v>
      </c>
      <c r="BY389" s="90">
        <v>0</v>
      </c>
      <c r="GV389" s="254"/>
      <c r="GW389" s="254"/>
    </row>
    <row r="390" spans="45:205" x14ac:dyDescent="0.25">
      <c r="AS390" s="90" t="s">
        <v>812</v>
      </c>
      <c r="AT390" s="90" t="s">
        <v>155</v>
      </c>
      <c r="AU390" s="90" t="s">
        <v>726</v>
      </c>
      <c r="AV390" s="90">
        <v>2022</v>
      </c>
      <c r="AW390" s="90">
        <v>0.93457943925233644</v>
      </c>
      <c r="AX390" s="90">
        <v>0</v>
      </c>
      <c r="AY390" s="90">
        <v>0</v>
      </c>
      <c r="AZ390" s="90">
        <v>0</v>
      </c>
      <c r="BA390" s="90">
        <v>0</v>
      </c>
      <c r="BB390" s="90">
        <v>0</v>
      </c>
      <c r="BC390" s="90">
        <v>0</v>
      </c>
      <c r="BD390" s="90">
        <v>0</v>
      </c>
      <c r="BE390" s="90">
        <v>0</v>
      </c>
      <c r="BF390" s="90">
        <v>7.0449087985863137E-4</v>
      </c>
      <c r="BG390" s="90">
        <v>0.35831685934923807</v>
      </c>
      <c r="BH390" s="90">
        <v>0</v>
      </c>
      <c r="BI390" s="90">
        <v>0.35831685934923807</v>
      </c>
      <c r="BJ390" s="90">
        <v>0</v>
      </c>
      <c r="BK390" s="90">
        <v>0</v>
      </c>
      <c r="BL390" s="90">
        <v>0</v>
      </c>
      <c r="BM390" s="90">
        <v>0</v>
      </c>
      <c r="BN390" s="90">
        <v>0</v>
      </c>
      <c r="BO390" s="90">
        <v>0</v>
      </c>
      <c r="BP390" s="90">
        <v>0.3348755694852692</v>
      </c>
      <c r="BQ390" s="90">
        <v>0</v>
      </c>
      <c r="BR390" s="90">
        <v>7.0449087985863137E-4</v>
      </c>
      <c r="BS390" s="90">
        <v>6.5840269145666481E-4</v>
      </c>
      <c r="BT390" s="90">
        <v>0.35831685934923807</v>
      </c>
      <c r="BU390" s="90">
        <v>0.3348755694852692</v>
      </c>
      <c r="BV390" s="90">
        <v>0</v>
      </c>
      <c r="BW390" s="90">
        <v>0</v>
      </c>
      <c r="BX390" s="90">
        <v>0.35831685934923807</v>
      </c>
      <c r="BY390" s="90">
        <v>0.3348755694852692</v>
      </c>
      <c r="GV390" s="254"/>
      <c r="GW390" s="254"/>
    </row>
    <row r="391" spans="45:205" x14ac:dyDescent="0.25">
      <c r="AS391" s="90" t="s">
        <v>812</v>
      </c>
      <c r="AT391" s="90" t="s">
        <v>155</v>
      </c>
      <c r="AU391" s="90" t="s">
        <v>726</v>
      </c>
      <c r="AV391" s="90">
        <v>2023</v>
      </c>
      <c r="AW391" s="90">
        <v>0.87343872827321156</v>
      </c>
      <c r="AX391" s="90">
        <v>0</v>
      </c>
      <c r="AY391" s="90">
        <v>0</v>
      </c>
      <c r="AZ391" s="90">
        <v>0</v>
      </c>
      <c r="BA391" s="90">
        <v>0</v>
      </c>
      <c r="BB391" s="90">
        <v>0</v>
      </c>
      <c r="BC391" s="90">
        <v>0</v>
      </c>
      <c r="BD391" s="90">
        <v>0</v>
      </c>
      <c r="BE391" s="90">
        <v>0</v>
      </c>
      <c r="BF391" s="90">
        <v>0</v>
      </c>
      <c r="BG391" s="90">
        <v>0</v>
      </c>
      <c r="BH391" s="90">
        <v>0</v>
      </c>
      <c r="BI391" s="90">
        <v>0</v>
      </c>
      <c r="BJ391" s="90">
        <v>7.0449087985863137E-4</v>
      </c>
      <c r="BK391" s="90">
        <v>0.37144714574018972</v>
      </c>
      <c r="BL391" s="90">
        <v>0</v>
      </c>
      <c r="BM391" s="90">
        <v>0.37144714574018972</v>
      </c>
      <c r="BN391" s="90">
        <v>0</v>
      </c>
      <c r="BO391" s="90">
        <v>0</v>
      </c>
      <c r="BP391" s="90">
        <v>0</v>
      </c>
      <c r="BQ391" s="90">
        <v>0.32443632259602556</v>
      </c>
      <c r="BR391" s="90">
        <v>0</v>
      </c>
      <c r="BS391" s="90">
        <v>0</v>
      </c>
      <c r="BT391" s="90">
        <v>0</v>
      </c>
      <c r="BU391" s="90">
        <v>0</v>
      </c>
      <c r="BV391" s="90">
        <v>0</v>
      </c>
      <c r="BW391" s="90">
        <v>0</v>
      </c>
      <c r="BX391" s="90">
        <v>0</v>
      </c>
      <c r="BY391" s="90">
        <v>0</v>
      </c>
      <c r="GV391" s="254"/>
      <c r="GW391" s="254"/>
    </row>
    <row r="392" spans="45:205" x14ac:dyDescent="0.25">
      <c r="AS392" s="90" t="s">
        <v>812</v>
      </c>
      <c r="AT392" s="90" t="s">
        <v>155</v>
      </c>
      <c r="AU392" s="90" t="s">
        <v>727</v>
      </c>
      <c r="AV392" s="90">
        <v>2020</v>
      </c>
      <c r="AW392" s="90">
        <v>1</v>
      </c>
      <c r="AX392" s="90">
        <v>1.5020575927711568E-3</v>
      </c>
      <c r="AY392" s="90">
        <v>0.84730113739851343</v>
      </c>
      <c r="AZ392" s="90">
        <v>0</v>
      </c>
      <c r="BA392" s="90">
        <v>0.84730113739851343</v>
      </c>
      <c r="BB392" s="90">
        <v>0</v>
      </c>
      <c r="BC392" s="90">
        <v>0</v>
      </c>
      <c r="BD392" s="90">
        <v>0</v>
      </c>
      <c r="BE392" s="90">
        <v>0</v>
      </c>
      <c r="BF392" s="90">
        <v>0</v>
      </c>
      <c r="BG392" s="90">
        <v>0</v>
      </c>
      <c r="BH392" s="90">
        <v>0</v>
      </c>
      <c r="BI392" s="90">
        <v>0</v>
      </c>
      <c r="BJ392" s="90">
        <v>0</v>
      </c>
      <c r="BK392" s="90">
        <v>0</v>
      </c>
      <c r="BL392" s="90">
        <v>0</v>
      </c>
      <c r="BM392" s="90">
        <v>0</v>
      </c>
      <c r="BN392" s="90">
        <v>0.84730113739851343</v>
      </c>
      <c r="BO392" s="90">
        <v>0</v>
      </c>
      <c r="BP392" s="90">
        <v>0</v>
      </c>
      <c r="BQ392" s="90">
        <v>0</v>
      </c>
      <c r="BR392" s="90">
        <v>0</v>
      </c>
      <c r="BS392" s="90">
        <v>0</v>
      </c>
      <c r="BT392" s="90">
        <v>0</v>
      </c>
      <c r="BU392" s="90">
        <v>0</v>
      </c>
      <c r="BV392" s="90">
        <v>0</v>
      </c>
      <c r="BW392" s="90">
        <v>0</v>
      </c>
      <c r="BX392" s="90">
        <v>0</v>
      </c>
      <c r="BY392" s="90">
        <v>0</v>
      </c>
      <c r="GV392" s="254"/>
      <c r="GW392" s="254"/>
    </row>
    <row r="393" spans="45:205" x14ac:dyDescent="0.25">
      <c r="AS393" s="90" t="s">
        <v>812</v>
      </c>
      <c r="AT393" s="90" t="s">
        <v>155</v>
      </c>
      <c r="AU393" s="90" t="s">
        <v>727</v>
      </c>
      <c r="AV393" s="90">
        <v>2021</v>
      </c>
      <c r="AW393" s="90">
        <v>1</v>
      </c>
      <c r="AX393" s="90">
        <v>0</v>
      </c>
      <c r="AY393" s="90">
        <v>0</v>
      </c>
      <c r="AZ393" s="90">
        <v>0</v>
      </c>
      <c r="BA393" s="90">
        <v>0</v>
      </c>
      <c r="BB393" s="90">
        <v>1.5020575927711568E-3</v>
      </c>
      <c r="BC393" s="90">
        <v>0.84730113739851343</v>
      </c>
      <c r="BD393" s="90">
        <v>0</v>
      </c>
      <c r="BE393" s="90">
        <v>0.84730113739851343</v>
      </c>
      <c r="BF393" s="90">
        <v>0</v>
      </c>
      <c r="BG393" s="90">
        <v>0</v>
      </c>
      <c r="BH393" s="90">
        <v>0</v>
      </c>
      <c r="BI393" s="90">
        <v>0</v>
      </c>
      <c r="BJ393" s="90">
        <v>0</v>
      </c>
      <c r="BK393" s="90">
        <v>0</v>
      </c>
      <c r="BL393" s="90">
        <v>0</v>
      </c>
      <c r="BM393" s="90">
        <v>0</v>
      </c>
      <c r="BN393" s="90">
        <v>0</v>
      </c>
      <c r="BO393" s="90">
        <v>0.84730113739851343</v>
      </c>
      <c r="BP393" s="90">
        <v>0</v>
      </c>
      <c r="BQ393" s="90">
        <v>0</v>
      </c>
      <c r="BR393" s="90">
        <v>0</v>
      </c>
      <c r="BS393" s="90">
        <v>0</v>
      </c>
      <c r="BT393" s="90">
        <v>0</v>
      </c>
      <c r="BU393" s="90">
        <v>0</v>
      </c>
      <c r="BV393" s="90">
        <v>0</v>
      </c>
      <c r="BW393" s="90">
        <v>0</v>
      </c>
      <c r="BX393" s="90">
        <v>0</v>
      </c>
      <c r="BY393" s="90">
        <v>0</v>
      </c>
      <c r="GV393" s="254"/>
      <c r="GW393" s="254"/>
    </row>
    <row r="394" spans="45:205" x14ac:dyDescent="0.25">
      <c r="AS394" s="90" t="s">
        <v>812</v>
      </c>
      <c r="AT394" s="90" t="s">
        <v>155</v>
      </c>
      <c r="AU394" s="90" t="s">
        <v>727</v>
      </c>
      <c r="AV394" s="90">
        <v>2022</v>
      </c>
      <c r="AW394" s="90">
        <v>0.93457943925233644</v>
      </c>
      <c r="AX394" s="90">
        <v>0</v>
      </c>
      <c r="AY394" s="90">
        <v>0</v>
      </c>
      <c r="AZ394" s="90">
        <v>0</v>
      </c>
      <c r="BA394" s="90">
        <v>0</v>
      </c>
      <c r="BB394" s="90">
        <v>0</v>
      </c>
      <c r="BC394" s="90">
        <v>0</v>
      </c>
      <c r="BD394" s="90">
        <v>0</v>
      </c>
      <c r="BE394" s="90">
        <v>0</v>
      </c>
      <c r="BF394" s="90">
        <v>1.3940411858704576E-3</v>
      </c>
      <c r="BG394" s="90">
        <v>0.78382408597821962</v>
      </c>
      <c r="BH394" s="90">
        <v>0</v>
      </c>
      <c r="BI394" s="90">
        <v>0.78382408597821962</v>
      </c>
      <c r="BJ394" s="90">
        <v>0</v>
      </c>
      <c r="BK394" s="90">
        <v>0</v>
      </c>
      <c r="BL394" s="90">
        <v>0</v>
      </c>
      <c r="BM394" s="90">
        <v>0</v>
      </c>
      <c r="BN394" s="90">
        <v>0</v>
      </c>
      <c r="BO394" s="90">
        <v>0</v>
      </c>
      <c r="BP394" s="90">
        <v>0.73254587474599964</v>
      </c>
      <c r="BQ394" s="90">
        <v>0</v>
      </c>
      <c r="BR394" s="90">
        <v>1.3940411858704576E-3</v>
      </c>
      <c r="BS394" s="90">
        <v>1.3028422297854745E-3</v>
      </c>
      <c r="BT394" s="90">
        <v>0.78382408597821962</v>
      </c>
      <c r="BU394" s="90">
        <v>0.73254587474599964</v>
      </c>
      <c r="BV394" s="90">
        <v>0</v>
      </c>
      <c r="BW394" s="90">
        <v>0</v>
      </c>
      <c r="BX394" s="90">
        <v>0.78382408597821962</v>
      </c>
      <c r="BY394" s="90">
        <v>0.73254587474599964</v>
      </c>
      <c r="GV394" s="254"/>
      <c r="GW394" s="254"/>
    </row>
    <row r="395" spans="45:205" x14ac:dyDescent="0.25">
      <c r="AS395" s="90" t="s">
        <v>812</v>
      </c>
      <c r="AT395" s="90" t="s">
        <v>155</v>
      </c>
      <c r="AU395" s="90" t="s">
        <v>727</v>
      </c>
      <c r="AV395" s="90">
        <v>2023</v>
      </c>
      <c r="AW395" s="90">
        <v>0.87343872827321156</v>
      </c>
      <c r="AX395" s="90">
        <v>0</v>
      </c>
      <c r="AY395" s="90">
        <v>0</v>
      </c>
      <c r="AZ395" s="90">
        <v>0</v>
      </c>
      <c r="BA395" s="90">
        <v>0</v>
      </c>
      <c r="BB395" s="90">
        <v>0</v>
      </c>
      <c r="BC395" s="90">
        <v>0</v>
      </c>
      <c r="BD395" s="90">
        <v>0</v>
      </c>
      <c r="BE395" s="90">
        <v>0</v>
      </c>
      <c r="BF395" s="90">
        <v>0</v>
      </c>
      <c r="BG395" s="90">
        <v>0</v>
      </c>
      <c r="BH395" s="90">
        <v>0</v>
      </c>
      <c r="BI395" s="90">
        <v>0</v>
      </c>
      <c r="BJ395" s="90">
        <v>1.3940411858704576E-3</v>
      </c>
      <c r="BK395" s="90">
        <v>0.81254573946404651</v>
      </c>
      <c r="BL395" s="90">
        <v>0</v>
      </c>
      <c r="BM395" s="90">
        <v>0.81254573946404651</v>
      </c>
      <c r="BN395" s="90">
        <v>0</v>
      </c>
      <c r="BO395" s="90">
        <v>0</v>
      </c>
      <c r="BP395" s="90">
        <v>0</v>
      </c>
      <c r="BQ395" s="90">
        <v>0.70970891734129304</v>
      </c>
      <c r="BR395" s="90">
        <v>0</v>
      </c>
      <c r="BS395" s="90">
        <v>0</v>
      </c>
      <c r="BT395" s="90">
        <v>0</v>
      </c>
      <c r="BU395" s="90">
        <v>0</v>
      </c>
      <c r="BV395" s="90">
        <v>0</v>
      </c>
      <c r="BW395" s="90">
        <v>0</v>
      </c>
      <c r="BX395" s="90">
        <v>0</v>
      </c>
      <c r="BY395" s="90">
        <v>0</v>
      </c>
      <c r="GV395" s="254"/>
      <c r="GW395" s="254"/>
    </row>
    <row r="396" spans="45:205" x14ac:dyDescent="0.25">
      <c r="AS396" s="90" t="s">
        <v>812</v>
      </c>
      <c r="AT396" s="90" t="s">
        <v>155</v>
      </c>
      <c r="AU396" s="90" t="s">
        <v>728</v>
      </c>
      <c r="AV396" s="90">
        <v>2020</v>
      </c>
      <c r="AW396" s="90">
        <v>1</v>
      </c>
      <c r="AX396" s="90">
        <v>7.1428479158672459E-4</v>
      </c>
      <c r="AY396" s="90">
        <v>0.33404425496534473</v>
      </c>
      <c r="AZ396" s="90">
        <v>0</v>
      </c>
      <c r="BA396" s="90">
        <v>0.33404425496534473</v>
      </c>
      <c r="BB396" s="90">
        <v>0</v>
      </c>
      <c r="BC396" s="90">
        <v>0</v>
      </c>
      <c r="BD396" s="90">
        <v>0</v>
      </c>
      <c r="BE396" s="90">
        <v>0</v>
      </c>
      <c r="BF396" s="90">
        <v>0</v>
      </c>
      <c r="BG396" s="90">
        <v>0</v>
      </c>
      <c r="BH396" s="90">
        <v>0</v>
      </c>
      <c r="BI396" s="90">
        <v>0</v>
      </c>
      <c r="BJ396" s="90">
        <v>0</v>
      </c>
      <c r="BK396" s="90">
        <v>0</v>
      </c>
      <c r="BL396" s="90">
        <v>0</v>
      </c>
      <c r="BM396" s="90">
        <v>0</v>
      </c>
      <c r="BN396" s="90">
        <v>0.33404425496534473</v>
      </c>
      <c r="BO396" s="90">
        <v>0</v>
      </c>
      <c r="BP396" s="90">
        <v>0</v>
      </c>
      <c r="BQ396" s="90">
        <v>0</v>
      </c>
      <c r="BR396" s="90">
        <v>0</v>
      </c>
      <c r="BS396" s="90">
        <v>0</v>
      </c>
      <c r="BT396" s="90">
        <v>0</v>
      </c>
      <c r="BU396" s="90">
        <v>0</v>
      </c>
      <c r="BV396" s="90">
        <v>0</v>
      </c>
      <c r="BW396" s="90">
        <v>0</v>
      </c>
      <c r="BX396" s="90">
        <v>0</v>
      </c>
      <c r="BY396" s="90">
        <v>0</v>
      </c>
      <c r="GV396" s="254"/>
      <c r="GW396" s="254"/>
    </row>
    <row r="397" spans="45:205" x14ac:dyDescent="0.25">
      <c r="AS397" s="90" t="s">
        <v>812</v>
      </c>
      <c r="AT397" s="90" t="s">
        <v>155</v>
      </c>
      <c r="AU397" s="90" t="s">
        <v>728</v>
      </c>
      <c r="AV397" s="90">
        <v>2021</v>
      </c>
      <c r="AW397" s="90">
        <v>1</v>
      </c>
      <c r="AX397" s="90">
        <v>0</v>
      </c>
      <c r="AY397" s="90">
        <v>0</v>
      </c>
      <c r="AZ397" s="90">
        <v>0</v>
      </c>
      <c r="BA397" s="90">
        <v>0</v>
      </c>
      <c r="BB397" s="90">
        <v>7.1428479158672459E-4</v>
      </c>
      <c r="BC397" s="90">
        <v>0.33404425496534473</v>
      </c>
      <c r="BD397" s="90">
        <v>0</v>
      </c>
      <c r="BE397" s="90">
        <v>0.33404425496534473</v>
      </c>
      <c r="BF397" s="90">
        <v>0</v>
      </c>
      <c r="BG397" s="90">
        <v>0</v>
      </c>
      <c r="BH397" s="90">
        <v>0</v>
      </c>
      <c r="BI397" s="90">
        <v>0</v>
      </c>
      <c r="BJ397" s="90">
        <v>0</v>
      </c>
      <c r="BK397" s="90">
        <v>0</v>
      </c>
      <c r="BL397" s="90">
        <v>0</v>
      </c>
      <c r="BM397" s="90">
        <v>0</v>
      </c>
      <c r="BN397" s="90">
        <v>0</v>
      </c>
      <c r="BO397" s="90">
        <v>0.33404425496534473</v>
      </c>
      <c r="BP397" s="90">
        <v>0</v>
      </c>
      <c r="BQ397" s="90">
        <v>0</v>
      </c>
      <c r="BR397" s="90">
        <v>0</v>
      </c>
      <c r="BS397" s="90">
        <v>0</v>
      </c>
      <c r="BT397" s="90">
        <v>0</v>
      </c>
      <c r="BU397" s="90">
        <v>0</v>
      </c>
      <c r="BV397" s="90">
        <v>0</v>
      </c>
      <c r="BW397" s="90">
        <v>0</v>
      </c>
      <c r="BX397" s="90">
        <v>0</v>
      </c>
      <c r="BY397" s="90">
        <v>0</v>
      </c>
      <c r="GV397" s="254"/>
      <c r="GW397" s="254"/>
    </row>
    <row r="398" spans="45:205" x14ac:dyDescent="0.25">
      <c r="AS398" s="90" t="s">
        <v>812</v>
      </c>
      <c r="AT398" s="90" t="s">
        <v>155</v>
      </c>
      <c r="AU398" s="90" t="s">
        <v>728</v>
      </c>
      <c r="AV398" s="90">
        <v>2022</v>
      </c>
      <c r="AW398" s="90">
        <v>0.93457943925233644</v>
      </c>
      <c r="AX398" s="90">
        <v>0</v>
      </c>
      <c r="AY398" s="90">
        <v>0</v>
      </c>
      <c r="AZ398" s="90">
        <v>0</v>
      </c>
      <c r="BA398" s="90">
        <v>0</v>
      </c>
      <c r="BB398" s="90">
        <v>0</v>
      </c>
      <c r="BC398" s="90">
        <v>0</v>
      </c>
      <c r="BD398" s="90">
        <v>0</v>
      </c>
      <c r="BE398" s="90">
        <v>0</v>
      </c>
      <c r="BF398" s="90">
        <v>8.2476403822446458E-4</v>
      </c>
      <c r="BG398" s="90">
        <v>0.37534409841767197</v>
      </c>
      <c r="BH398" s="90">
        <v>0</v>
      </c>
      <c r="BI398" s="90">
        <v>0.37534409841767197</v>
      </c>
      <c r="BJ398" s="90">
        <v>0</v>
      </c>
      <c r="BK398" s="90">
        <v>0</v>
      </c>
      <c r="BL398" s="90">
        <v>0</v>
      </c>
      <c r="BM398" s="90">
        <v>0</v>
      </c>
      <c r="BN398" s="90">
        <v>0</v>
      </c>
      <c r="BO398" s="90">
        <v>0</v>
      </c>
      <c r="BP398" s="90">
        <v>0.35078887702586165</v>
      </c>
      <c r="BQ398" s="90">
        <v>0</v>
      </c>
      <c r="BR398" s="90">
        <v>8.2476403822446458E-4</v>
      </c>
      <c r="BS398" s="90">
        <v>7.7080751235931273E-4</v>
      </c>
      <c r="BT398" s="90">
        <v>0.37534409841767197</v>
      </c>
      <c r="BU398" s="90">
        <v>0.35078887702586165</v>
      </c>
      <c r="BV398" s="90">
        <v>0</v>
      </c>
      <c r="BW398" s="90">
        <v>0</v>
      </c>
      <c r="BX398" s="90">
        <v>0.37534409841767197</v>
      </c>
      <c r="BY398" s="90">
        <v>0.35078887702586165</v>
      </c>
      <c r="GV398" s="254"/>
      <c r="GW398" s="254"/>
    </row>
    <row r="399" spans="45:205" x14ac:dyDescent="0.25">
      <c r="AS399" s="90" t="s">
        <v>812</v>
      </c>
      <c r="AT399" s="90" t="s">
        <v>155</v>
      </c>
      <c r="AU399" s="90" t="s">
        <v>728</v>
      </c>
      <c r="AV399" s="90">
        <v>2023</v>
      </c>
      <c r="AW399" s="90">
        <v>0.87343872827321156</v>
      </c>
      <c r="AX399" s="90">
        <v>0</v>
      </c>
      <c r="AY399" s="90">
        <v>0</v>
      </c>
      <c r="AZ399" s="90">
        <v>0</v>
      </c>
      <c r="BA399" s="90">
        <v>0</v>
      </c>
      <c r="BB399" s="90">
        <v>0</v>
      </c>
      <c r="BC399" s="90">
        <v>0</v>
      </c>
      <c r="BD399" s="90">
        <v>0</v>
      </c>
      <c r="BE399" s="90">
        <v>0</v>
      </c>
      <c r="BF399" s="90">
        <v>0</v>
      </c>
      <c r="BG399" s="90">
        <v>0</v>
      </c>
      <c r="BH399" s="90">
        <v>0</v>
      </c>
      <c r="BI399" s="90">
        <v>0</v>
      </c>
      <c r="BJ399" s="90">
        <v>8.2476403822446458E-4</v>
      </c>
      <c r="BK399" s="90">
        <v>0.38909778494109587</v>
      </c>
      <c r="BL399" s="90">
        <v>0</v>
      </c>
      <c r="BM399" s="90">
        <v>0.38909778494109587</v>
      </c>
      <c r="BN399" s="90">
        <v>0</v>
      </c>
      <c r="BO399" s="90">
        <v>0</v>
      </c>
      <c r="BP399" s="90">
        <v>0</v>
      </c>
      <c r="BQ399" s="90">
        <v>0.33985307445287433</v>
      </c>
      <c r="BR399" s="90">
        <v>0</v>
      </c>
      <c r="BS399" s="90">
        <v>0</v>
      </c>
      <c r="BT399" s="90">
        <v>0</v>
      </c>
      <c r="BU399" s="90">
        <v>0</v>
      </c>
      <c r="BV399" s="90">
        <v>0</v>
      </c>
      <c r="BW399" s="90">
        <v>0</v>
      </c>
      <c r="BX399" s="90">
        <v>0</v>
      </c>
      <c r="BY399" s="90">
        <v>0</v>
      </c>
      <c r="GV399" s="254"/>
      <c r="GW399" s="254"/>
    </row>
    <row r="400" spans="45:205" x14ac:dyDescent="0.25">
      <c r="AS400" s="90" t="s">
        <v>812</v>
      </c>
      <c r="AT400" s="90" t="s">
        <v>155</v>
      </c>
      <c r="AU400" s="90" t="s">
        <v>729</v>
      </c>
      <c r="AV400" s="90">
        <v>2020</v>
      </c>
      <c r="AW400" s="90">
        <v>1</v>
      </c>
      <c r="AX400" s="90">
        <v>2.836971772343671E-3</v>
      </c>
      <c r="AY400" s="90">
        <v>0.9938583296350525</v>
      </c>
      <c r="AZ400" s="90">
        <v>0</v>
      </c>
      <c r="BA400" s="90">
        <v>0.9938583296350525</v>
      </c>
      <c r="BB400" s="90">
        <v>0</v>
      </c>
      <c r="BC400" s="90">
        <v>0</v>
      </c>
      <c r="BD400" s="90">
        <v>0</v>
      </c>
      <c r="BE400" s="90">
        <v>0</v>
      </c>
      <c r="BF400" s="90">
        <v>0</v>
      </c>
      <c r="BG400" s="90">
        <v>0</v>
      </c>
      <c r="BH400" s="90">
        <v>0</v>
      </c>
      <c r="BI400" s="90">
        <v>0</v>
      </c>
      <c r="BJ400" s="90">
        <v>0</v>
      </c>
      <c r="BK400" s="90">
        <v>0</v>
      </c>
      <c r="BL400" s="90">
        <v>0</v>
      </c>
      <c r="BM400" s="90">
        <v>0</v>
      </c>
      <c r="BN400" s="90">
        <v>0.9938583296350525</v>
      </c>
      <c r="BO400" s="90">
        <v>0</v>
      </c>
      <c r="BP400" s="90">
        <v>0</v>
      </c>
      <c r="BQ400" s="90">
        <v>0</v>
      </c>
      <c r="BR400" s="90">
        <v>0</v>
      </c>
      <c r="BS400" s="90">
        <v>0</v>
      </c>
      <c r="BT400" s="90">
        <v>0</v>
      </c>
      <c r="BU400" s="90">
        <v>0</v>
      </c>
      <c r="BV400" s="90">
        <v>0</v>
      </c>
      <c r="BW400" s="90">
        <v>0</v>
      </c>
      <c r="BX400" s="90">
        <v>0</v>
      </c>
      <c r="BY400" s="90">
        <v>0</v>
      </c>
      <c r="GV400" s="254"/>
      <c r="GW400" s="254"/>
    </row>
    <row r="401" spans="45:205" x14ac:dyDescent="0.25">
      <c r="AS401" s="90" t="s">
        <v>812</v>
      </c>
      <c r="AT401" s="90" t="s">
        <v>155</v>
      </c>
      <c r="AU401" s="90" t="s">
        <v>729</v>
      </c>
      <c r="AV401" s="90">
        <v>2021</v>
      </c>
      <c r="AW401" s="90">
        <v>1</v>
      </c>
      <c r="AX401" s="90">
        <v>0</v>
      </c>
      <c r="AY401" s="90">
        <v>0</v>
      </c>
      <c r="AZ401" s="90">
        <v>0</v>
      </c>
      <c r="BA401" s="90">
        <v>0</v>
      </c>
      <c r="BB401" s="90">
        <v>2.836971772343671E-3</v>
      </c>
      <c r="BC401" s="90">
        <v>0.9938583296350525</v>
      </c>
      <c r="BD401" s="90">
        <v>0</v>
      </c>
      <c r="BE401" s="90">
        <v>0.9938583296350525</v>
      </c>
      <c r="BF401" s="90">
        <v>0</v>
      </c>
      <c r="BG401" s="90">
        <v>0</v>
      </c>
      <c r="BH401" s="90">
        <v>0</v>
      </c>
      <c r="BI401" s="90">
        <v>0</v>
      </c>
      <c r="BJ401" s="90">
        <v>0</v>
      </c>
      <c r="BK401" s="90">
        <v>0</v>
      </c>
      <c r="BL401" s="90">
        <v>0</v>
      </c>
      <c r="BM401" s="90">
        <v>0</v>
      </c>
      <c r="BN401" s="90">
        <v>0</v>
      </c>
      <c r="BO401" s="90">
        <v>0.9938583296350525</v>
      </c>
      <c r="BP401" s="90">
        <v>0</v>
      </c>
      <c r="BQ401" s="90">
        <v>0</v>
      </c>
      <c r="BR401" s="90">
        <v>0</v>
      </c>
      <c r="BS401" s="90">
        <v>0</v>
      </c>
      <c r="BT401" s="90">
        <v>0</v>
      </c>
      <c r="BU401" s="90">
        <v>0</v>
      </c>
      <c r="BV401" s="90">
        <v>0</v>
      </c>
      <c r="BW401" s="90">
        <v>0</v>
      </c>
      <c r="BX401" s="90">
        <v>0</v>
      </c>
      <c r="BY401" s="90">
        <v>0</v>
      </c>
      <c r="GV401" s="254"/>
      <c r="GW401" s="254"/>
    </row>
    <row r="402" spans="45:205" x14ac:dyDescent="0.25">
      <c r="AS402" s="90" t="s">
        <v>812</v>
      </c>
      <c r="AT402" s="90" t="s">
        <v>155</v>
      </c>
      <c r="AU402" s="90" t="s">
        <v>729</v>
      </c>
      <c r="AV402" s="90">
        <v>2022</v>
      </c>
      <c r="AW402" s="90">
        <v>0.93457943925233644</v>
      </c>
      <c r="AX402" s="90">
        <v>0</v>
      </c>
      <c r="AY402" s="90">
        <v>0</v>
      </c>
      <c r="AZ402" s="90">
        <v>0</v>
      </c>
      <c r="BA402" s="90">
        <v>0</v>
      </c>
      <c r="BB402" s="90">
        <v>0</v>
      </c>
      <c r="BC402" s="90">
        <v>0</v>
      </c>
      <c r="BD402" s="90">
        <v>0</v>
      </c>
      <c r="BE402" s="90">
        <v>0</v>
      </c>
      <c r="BF402" s="90">
        <v>2.3064883215041412E-3</v>
      </c>
      <c r="BG402" s="90">
        <v>0.81772802195914118</v>
      </c>
      <c r="BH402" s="90">
        <v>0</v>
      </c>
      <c r="BI402" s="90">
        <v>0.81772802195914118</v>
      </c>
      <c r="BJ402" s="90">
        <v>0</v>
      </c>
      <c r="BK402" s="90">
        <v>0</v>
      </c>
      <c r="BL402" s="90">
        <v>0</v>
      </c>
      <c r="BM402" s="90">
        <v>0</v>
      </c>
      <c r="BN402" s="90">
        <v>0</v>
      </c>
      <c r="BO402" s="90">
        <v>0</v>
      </c>
      <c r="BP402" s="90">
        <v>0.76423179622349646</v>
      </c>
      <c r="BQ402" s="90">
        <v>0</v>
      </c>
      <c r="BR402" s="90">
        <v>2.3064883215041412E-3</v>
      </c>
      <c r="BS402" s="90">
        <v>2.1555965621534029E-3</v>
      </c>
      <c r="BT402" s="90">
        <v>0.81772802195914118</v>
      </c>
      <c r="BU402" s="90">
        <v>0.76423179622349646</v>
      </c>
      <c r="BV402" s="90">
        <v>0</v>
      </c>
      <c r="BW402" s="90">
        <v>0</v>
      </c>
      <c r="BX402" s="90">
        <v>0.81772802195914118</v>
      </c>
      <c r="BY402" s="90">
        <v>0.76423179622349646</v>
      </c>
      <c r="GV402" s="254"/>
      <c r="GW402" s="254"/>
    </row>
    <row r="403" spans="45:205" x14ac:dyDescent="0.25">
      <c r="AS403" s="90" t="s">
        <v>812</v>
      </c>
      <c r="AT403" s="90" t="s">
        <v>155</v>
      </c>
      <c r="AU403" s="90" t="s">
        <v>729</v>
      </c>
      <c r="AV403" s="90">
        <v>2023</v>
      </c>
      <c r="AW403" s="90">
        <v>0.87343872827321156</v>
      </c>
      <c r="AX403" s="90">
        <v>0</v>
      </c>
      <c r="AY403" s="90">
        <v>0</v>
      </c>
      <c r="AZ403" s="90">
        <v>0</v>
      </c>
      <c r="BA403" s="90">
        <v>0</v>
      </c>
      <c r="BB403" s="90">
        <v>0</v>
      </c>
      <c r="BC403" s="90">
        <v>0</v>
      </c>
      <c r="BD403" s="90">
        <v>0</v>
      </c>
      <c r="BE403" s="90">
        <v>0</v>
      </c>
      <c r="BF403" s="90">
        <v>0</v>
      </c>
      <c r="BG403" s="90">
        <v>0</v>
      </c>
      <c r="BH403" s="90">
        <v>0</v>
      </c>
      <c r="BI403" s="90">
        <v>0</v>
      </c>
      <c r="BJ403" s="90">
        <v>2.3064883215041412E-3</v>
      </c>
      <c r="BK403" s="90">
        <v>0.84769089892543947</v>
      </c>
      <c r="BL403" s="90">
        <v>0</v>
      </c>
      <c r="BM403" s="90">
        <v>0.84769089892543947</v>
      </c>
      <c r="BN403" s="90">
        <v>0</v>
      </c>
      <c r="BO403" s="90">
        <v>0</v>
      </c>
      <c r="BP403" s="90">
        <v>0</v>
      </c>
      <c r="BQ403" s="90">
        <v>0.7404060607262114</v>
      </c>
      <c r="BR403" s="90">
        <v>0</v>
      </c>
      <c r="BS403" s="90">
        <v>0</v>
      </c>
      <c r="BT403" s="90">
        <v>0</v>
      </c>
      <c r="BU403" s="90">
        <v>0</v>
      </c>
      <c r="BV403" s="90">
        <v>0</v>
      </c>
      <c r="BW403" s="90">
        <v>0</v>
      </c>
      <c r="BX403" s="90">
        <v>0</v>
      </c>
      <c r="BY403" s="90">
        <v>0</v>
      </c>
      <c r="GV403" s="254"/>
      <c r="GW403" s="254"/>
    </row>
    <row r="404" spans="45:205" x14ac:dyDescent="0.25">
      <c r="AS404" s="90" t="s">
        <v>812</v>
      </c>
      <c r="AT404" s="90" t="s">
        <v>155</v>
      </c>
      <c r="AU404" s="90" t="s">
        <v>730</v>
      </c>
      <c r="AV404" s="90">
        <v>2020</v>
      </c>
      <c r="AW404" s="90">
        <v>1</v>
      </c>
      <c r="AX404" s="90">
        <v>3.907795995656568E-3</v>
      </c>
      <c r="AY404" s="90">
        <v>1.0430726923148854</v>
      </c>
      <c r="AZ404" s="90">
        <v>0</v>
      </c>
      <c r="BA404" s="90">
        <v>1.0430726923148854</v>
      </c>
      <c r="BB404" s="90">
        <v>0</v>
      </c>
      <c r="BC404" s="90">
        <v>0</v>
      </c>
      <c r="BD404" s="90">
        <v>0</v>
      </c>
      <c r="BE404" s="90">
        <v>0</v>
      </c>
      <c r="BF404" s="90">
        <v>0</v>
      </c>
      <c r="BG404" s="90">
        <v>0</v>
      </c>
      <c r="BH404" s="90">
        <v>0</v>
      </c>
      <c r="BI404" s="90">
        <v>0</v>
      </c>
      <c r="BJ404" s="90">
        <v>0</v>
      </c>
      <c r="BK404" s="90">
        <v>0</v>
      </c>
      <c r="BL404" s="90">
        <v>0</v>
      </c>
      <c r="BM404" s="90">
        <v>0</v>
      </c>
      <c r="BN404" s="90">
        <v>1.0430726923148854</v>
      </c>
      <c r="BO404" s="90">
        <v>0</v>
      </c>
      <c r="BP404" s="90">
        <v>0</v>
      </c>
      <c r="BQ404" s="90">
        <v>0</v>
      </c>
      <c r="BR404" s="90">
        <v>0</v>
      </c>
      <c r="BS404" s="90">
        <v>0</v>
      </c>
      <c r="BT404" s="90">
        <v>0</v>
      </c>
      <c r="BU404" s="90">
        <v>0</v>
      </c>
      <c r="BV404" s="90">
        <v>0</v>
      </c>
      <c r="BW404" s="90">
        <v>0</v>
      </c>
      <c r="BX404" s="90">
        <v>0</v>
      </c>
      <c r="BY404" s="90">
        <v>0</v>
      </c>
      <c r="GV404" s="254"/>
      <c r="GW404" s="254"/>
    </row>
    <row r="405" spans="45:205" x14ac:dyDescent="0.25">
      <c r="AS405" s="90" t="s">
        <v>812</v>
      </c>
      <c r="AT405" s="90" t="s">
        <v>155</v>
      </c>
      <c r="AU405" s="90" t="s">
        <v>730</v>
      </c>
      <c r="AV405" s="90">
        <v>2021</v>
      </c>
      <c r="AW405" s="90">
        <v>1</v>
      </c>
      <c r="AX405" s="90">
        <v>0</v>
      </c>
      <c r="AY405" s="90">
        <v>0</v>
      </c>
      <c r="AZ405" s="90">
        <v>0</v>
      </c>
      <c r="BA405" s="90">
        <v>0</v>
      </c>
      <c r="BB405" s="90">
        <v>3.907795995656568E-3</v>
      </c>
      <c r="BC405" s="90">
        <v>1.0430726923148854</v>
      </c>
      <c r="BD405" s="90">
        <v>0</v>
      </c>
      <c r="BE405" s="90">
        <v>1.0430726923148854</v>
      </c>
      <c r="BF405" s="90">
        <v>0</v>
      </c>
      <c r="BG405" s="90">
        <v>0</v>
      </c>
      <c r="BH405" s="90">
        <v>0</v>
      </c>
      <c r="BI405" s="90">
        <v>0</v>
      </c>
      <c r="BJ405" s="90">
        <v>0</v>
      </c>
      <c r="BK405" s="90">
        <v>0</v>
      </c>
      <c r="BL405" s="90">
        <v>0</v>
      </c>
      <c r="BM405" s="90">
        <v>0</v>
      </c>
      <c r="BN405" s="90">
        <v>0</v>
      </c>
      <c r="BO405" s="90">
        <v>1.0430726923148854</v>
      </c>
      <c r="BP405" s="90">
        <v>0</v>
      </c>
      <c r="BQ405" s="90">
        <v>0</v>
      </c>
      <c r="BR405" s="90">
        <v>0</v>
      </c>
      <c r="BS405" s="90">
        <v>0</v>
      </c>
      <c r="BT405" s="90">
        <v>0</v>
      </c>
      <c r="BU405" s="90">
        <v>0</v>
      </c>
      <c r="BV405" s="90">
        <v>0</v>
      </c>
      <c r="BW405" s="90">
        <v>0</v>
      </c>
      <c r="BX405" s="90">
        <v>0</v>
      </c>
      <c r="BY405" s="90">
        <v>0</v>
      </c>
      <c r="GV405" s="254"/>
      <c r="GW405" s="254"/>
    </row>
    <row r="406" spans="45:205" x14ac:dyDescent="0.25">
      <c r="AS406" s="90" t="s">
        <v>812</v>
      </c>
      <c r="AT406" s="90" t="s">
        <v>155</v>
      </c>
      <c r="AU406" s="90" t="s">
        <v>730</v>
      </c>
      <c r="AV406" s="90">
        <v>2022</v>
      </c>
      <c r="AW406" s="90">
        <v>0.93457943925233644</v>
      </c>
      <c r="AX406" s="90">
        <v>0</v>
      </c>
      <c r="AY406" s="90">
        <v>0</v>
      </c>
      <c r="AZ406" s="90">
        <v>0</v>
      </c>
      <c r="BA406" s="90">
        <v>0</v>
      </c>
      <c r="BB406" s="90">
        <v>0</v>
      </c>
      <c r="BC406" s="90">
        <v>0</v>
      </c>
      <c r="BD406" s="90">
        <v>0</v>
      </c>
      <c r="BE406" s="90">
        <v>0</v>
      </c>
      <c r="BF406" s="90">
        <v>3.3127652692961996E-3</v>
      </c>
      <c r="BG406" s="90">
        <v>0.91445762585041501</v>
      </c>
      <c r="BH406" s="90">
        <v>0</v>
      </c>
      <c r="BI406" s="90">
        <v>0.91445762585041501</v>
      </c>
      <c r="BJ406" s="90">
        <v>0</v>
      </c>
      <c r="BK406" s="90">
        <v>0</v>
      </c>
      <c r="BL406" s="90">
        <v>0</v>
      </c>
      <c r="BM406" s="90">
        <v>0</v>
      </c>
      <c r="BN406" s="90">
        <v>0</v>
      </c>
      <c r="BO406" s="90">
        <v>0</v>
      </c>
      <c r="BP406" s="90">
        <v>0.8546332951873038</v>
      </c>
      <c r="BQ406" s="90">
        <v>0</v>
      </c>
      <c r="BR406" s="90">
        <v>3.3127652692961996E-3</v>
      </c>
      <c r="BS406" s="90">
        <v>3.0960423077534575E-3</v>
      </c>
      <c r="BT406" s="90">
        <v>0.91445762585041501</v>
      </c>
      <c r="BU406" s="90">
        <v>0.8546332951873038</v>
      </c>
      <c r="BV406" s="90">
        <v>0</v>
      </c>
      <c r="BW406" s="90">
        <v>0</v>
      </c>
      <c r="BX406" s="90">
        <v>0.91445762585041501</v>
      </c>
      <c r="BY406" s="90">
        <v>0.8546332951873038</v>
      </c>
      <c r="GV406" s="254"/>
      <c r="GW406" s="254"/>
    </row>
    <row r="407" spans="45:205" x14ac:dyDescent="0.25">
      <c r="AS407" s="90" t="s">
        <v>812</v>
      </c>
      <c r="AT407" s="90" t="s">
        <v>155</v>
      </c>
      <c r="AU407" s="90" t="s">
        <v>730</v>
      </c>
      <c r="AV407" s="90">
        <v>2023</v>
      </c>
      <c r="AW407" s="90">
        <v>0.87343872827321156</v>
      </c>
      <c r="AX407" s="90">
        <v>0</v>
      </c>
      <c r="AY407" s="90">
        <v>0</v>
      </c>
      <c r="AZ407" s="90">
        <v>0</v>
      </c>
      <c r="BA407" s="90">
        <v>0</v>
      </c>
      <c r="BB407" s="90">
        <v>0</v>
      </c>
      <c r="BC407" s="90">
        <v>0</v>
      </c>
      <c r="BD407" s="90">
        <v>0</v>
      </c>
      <c r="BE407" s="90">
        <v>0</v>
      </c>
      <c r="BF407" s="90">
        <v>0</v>
      </c>
      <c r="BG407" s="90">
        <v>0</v>
      </c>
      <c r="BH407" s="90">
        <v>0</v>
      </c>
      <c r="BI407" s="90">
        <v>0</v>
      </c>
      <c r="BJ407" s="90">
        <v>3.3127652692961996E-3</v>
      </c>
      <c r="BK407" s="90">
        <v>0.94796603987141248</v>
      </c>
      <c r="BL407" s="90">
        <v>0</v>
      </c>
      <c r="BM407" s="90">
        <v>0.94796603987141248</v>
      </c>
      <c r="BN407" s="90">
        <v>0</v>
      </c>
      <c r="BO407" s="90">
        <v>0</v>
      </c>
      <c r="BP407" s="90">
        <v>0</v>
      </c>
      <c r="BQ407" s="90">
        <v>0.82799025231147905</v>
      </c>
      <c r="BR407" s="90">
        <v>0</v>
      </c>
      <c r="BS407" s="90">
        <v>0</v>
      </c>
      <c r="BT407" s="90">
        <v>0</v>
      </c>
      <c r="BU407" s="90">
        <v>0</v>
      </c>
      <c r="BV407" s="90">
        <v>0</v>
      </c>
      <c r="BW407" s="90">
        <v>0</v>
      </c>
      <c r="BX407" s="90">
        <v>0</v>
      </c>
      <c r="BY407" s="90">
        <v>0</v>
      </c>
      <c r="GV407" s="254"/>
      <c r="GW407" s="254"/>
    </row>
    <row r="408" spans="45:205" x14ac:dyDescent="0.25">
      <c r="AS408" s="90" t="s">
        <v>812</v>
      </c>
      <c r="AT408" s="90" t="s">
        <v>155</v>
      </c>
      <c r="AU408" s="90" t="s">
        <v>731</v>
      </c>
      <c r="AV408" s="90">
        <v>2020</v>
      </c>
      <c r="AW408" s="90">
        <v>1</v>
      </c>
      <c r="AX408" s="90">
        <v>2.8091110731916454E-3</v>
      </c>
      <c r="AY408" s="90">
        <v>0.98629530315598213</v>
      </c>
      <c r="AZ408" s="90">
        <v>0</v>
      </c>
      <c r="BA408" s="90">
        <v>0.98629530315598213</v>
      </c>
      <c r="BB408" s="90">
        <v>0</v>
      </c>
      <c r="BC408" s="90">
        <v>0</v>
      </c>
      <c r="BD408" s="90">
        <v>0</v>
      </c>
      <c r="BE408" s="90">
        <v>0</v>
      </c>
      <c r="BF408" s="90">
        <v>0</v>
      </c>
      <c r="BG408" s="90">
        <v>0</v>
      </c>
      <c r="BH408" s="90">
        <v>0</v>
      </c>
      <c r="BI408" s="90">
        <v>0</v>
      </c>
      <c r="BJ408" s="90">
        <v>0</v>
      </c>
      <c r="BK408" s="90">
        <v>0</v>
      </c>
      <c r="BL408" s="90">
        <v>0</v>
      </c>
      <c r="BM408" s="90">
        <v>0</v>
      </c>
      <c r="BN408" s="90">
        <v>0.98629530315598213</v>
      </c>
      <c r="BO408" s="90">
        <v>0</v>
      </c>
      <c r="BP408" s="90">
        <v>0</v>
      </c>
      <c r="BQ408" s="90">
        <v>0</v>
      </c>
      <c r="BR408" s="90">
        <v>0</v>
      </c>
      <c r="BS408" s="90">
        <v>0</v>
      </c>
      <c r="BT408" s="90">
        <v>0</v>
      </c>
      <c r="BU408" s="90">
        <v>0</v>
      </c>
      <c r="BV408" s="90">
        <v>0</v>
      </c>
      <c r="BW408" s="90">
        <v>0</v>
      </c>
      <c r="BX408" s="90">
        <v>0</v>
      </c>
      <c r="BY408" s="90">
        <v>0</v>
      </c>
      <c r="GV408" s="254"/>
      <c r="GW408" s="254"/>
    </row>
    <row r="409" spans="45:205" x14ac:dyDescent="0.25">
      <c r="AS409" s="90" t="s">
        <v>812</v>
      </c>
      <c r="AT409" s="90" t="s">
        <v>155</v>
      </c>
      <c r="AU409" s="90" t="s">
        <v>731</v>
      </c>
      <c r="AV409" s="90">
        <v>2021</v>
      </c>
      <c r="AW409" s="90">
        <v>1</v>
      </c>
      <c r="AX409" s="90">
        <v>0</v>
      </c>
      <c r="AY409" s="90">
        <v>0</v>
      </c>
      <c r="AZ409" s="90">
        <v>0</v>
      </c>
      <c r="BA409" s="90">
        <v>0</v>
      </c>
      <c r="BB409" s="90">
        <v>2.8091110731916454E-3</v>
      </c>
      <c r="BC409" s="90">
        <v>0.98629530315598213</v>
      </c>
      <c r="BD409" s="90">
        <v>0</v>
      </c>
      <c r="BE409" s="90">
        <v>0.98629530315598213</v>
      </c>
      <c r="BF409" s="90">
        <v>0</v>
      </c>
      <c r="BG409" s="90">
        <v>0</v>
      </c>
      <c r="BH409" s="90">
        <v>0</v>
      </c>
      <c r="BI409" s="90">
        <v>0</v>
      </c>
      <c r="BJ409" s="90">
        <v>0</v>
      </c>
      <c r="BK409" s="90">
        <v>0</v>
      </c>
      <c r="BL409" s="90">
        <v>0</v>
      </c>
      <c r="BM409" s="90">
        <v>0</v>
      </c>
      <c r="BN409" s="90">
        <v>0</v>
      </c>
      <c r="BO409" s="90">
        <v>0.98629530315598213</v>
      </c>
      <c r="BP409" s="90">
        <v>0</v>
      </c>
      <c r="BQ409" s="90">
        <v>0</v>
      </c>
      <c r="BR409" s="90">
        <v>0</v>
      </c>
      <c r="BS409" s="90">
        <v>0</v>
      </c>
      <c r="BT409" s="90">
        <v>0</v>
      </c>
      <c r="BU409" s="90">
        <v>0</v>
      </c>
      <c r="BV409" s="90">
        <v>0</v>
      </c>
      <c r="BW409" s="90">
        <v>0</v>
      </c>
      <c r="BX409" s="90">
        <v>0</v>
      </c>
      <c r="BY409" s="90">
        <v>0</v>
      </c>
      <c r="GV409" s="254"/>
      <c r="GW409" s="254"/>
    </row>
    <row r="410" spans="45:205" x14ac:dyDescent="0.25">
      <c r="AS410" s="90" t="s">
        <v>812</v>
      </c>
      <c r="AT410" s="90" t="s">
        <v>155</v>
      </c>
      <c r="AU410" s="90" t="s">
        <v>731</v>
      </c>
      <c r="AV410" s="90">
        <v>2022</v>
      </c>
      <c r="AW410" s="90">
        <v>0.93457943925233644</v>
      </c>
      <c r="AX410" s="90">
        <v>0</v>
      </c>
      <c r="AY410" s="90">
        <v>0</v>
      </c>
      <c r="AZ410" s="90">
        <v>0</v>
      </c>
      <c r="BA410" s="90">
        <v>0</v>
      </c>
      <c r="BB410" s="90">
        <v>0</v>
      </c>
      <c r="BC410" s="90">
        <v>0</v>
      </c>
      <c r="BD410" s="90">
        <v>0</v>
      </c>
      <c r="BE410" s="90">
        <v>0</v>
      </c>
      <c r="BF410" s="90">
        <v>3.4986073016524833E-3</v>
      </c>
      <c r="BG410" s="90">
        <v>1.077867753930303</v>
      </c>
      <c r="BH410" s="90">
        <v>0</v>
      </c>
      <c r="BI410" s="90">
        <v>1.077867753930303</v>
      </c>
      <c r="BJ410" s="90">
        <v>0</v>
      </c>
      <c r="BK410" s="90">
        <v>0</v>
      </c>
      <c r="BL410" s="90">
        <v>0</v>
      </c>
      <c r="BM410" s="90">
        <v>0</v>
      </c>
      <c r="BN410" s="90">
        <v>0</v>
      </c>
      <c r="BO410" s="90">
        <v>0</v>
      </c>
      <c r="BP410" s="90">
        <v>1.0073530410563578</v>
      </c>
      <c r="BQ410" s="90">
        <v>0</v>
      </c>
      <c r="BR410" s="90">
        <v>3.4986073016524833E-3</v>
      </c>
      <c r="BS410" s="90">
        <v>3.2697264501425076E-3</v>
      </c>
      <c r="BT410" s="90">
        <v>1.077867753930303</v>
      </c>
      <c r="BU410" s="90">
        <v>1.0073530410563578</v>
      </c>
      <c r="BV410" s="90">
        <v>0</v>
      </c>
      <c r="BW410" s="90">
        <v>0</v>
      </c>
      <c r="BX410" s="90">
        <v>1.077867753930303</v>
      </c>
      <c r="BY410" s="90">
        <v>1.0073530410563578</v>
      </c>
      <c r="GV410" s="254"/>
      <c r="GW410" s="254"/>
    </row>
    <row r="411" spans="45:205" x14ac:dyDescent="0.25">
      <c r="AS411" s="90" t="s">
        <v>812</v>
      </c>
      <c r="AT411" s="90" t="s">
        <v>155</v>
      </c>
      <c r="AU411" s="90" t="s">
        <v>731</v>
      </c>
      <c r="AV411" s="90">
        <v>2023</v>
      </c>
      <c r="AW411" s="90">
        <v>0.87343872827321156</v>
      </c>
      <c r="AX411" s="90">
        <v>0</v>
      </c>
      <c r="AY411" s="90">
        <v>0</v>
      </c>
      <c r="AZ411" s="90">
        <v>0</v>
      </c>
      <c r="BA411" s="90">
        <v>0</v>
      </c>
      <c r="BB411" s="90">
        <v>0</v>
      </c>
      <c r="BC411" s="90">
        <v>0</v>
      </c>
      <c r="BD411" s="90">
        <v>0</v>
      </c>
      <c r="BE411" s="90">
        <v>0</v>
      </c>
      <c r="BF411" s="90">
        <v>0</v>
      </c>
      <c r="BG411" s="90">
        <v>0</v>
      </c>
      <c r="BH411" s="90">
        <v>0</v>
      </c>
      <c r="BI411" s="90">
        <v>0</v>
      </c>
      <c r="BJ411" s="90">
        <v>3.4986073016524833E-3</v>
      </c>
      <c r="BK411" s="90">
        <v>1.1173641931452161</v>
      </c>
      <c r="BL411" s="90">
        <v>0</v>
      </c>
      <c r="BM411" s="90">
        <v>1.1173641931452161</v>
      </c>
      <c r="BN411" s="90">
        <v>0</v>
      </c>
      <c r="BO411" s="90">
        <v>0</v>
      </c>
      <c r="BP411" s="90">
        <v>0</v>
      </c>
      <c r="BQ411" s="90">
        <v>0.97594915987878061</v>
      </c>
      <c r="BR411" s="90">
        <v>0</v>
      </c>
      <c r="BS411" s="90">
        <v>0</v>
      </c>
      <c r="BT411" s="90">
        <v>0</v>
      </c>
      <c r="BU411" s="90">
        <v>0</v>
      </c>
      <c r="BV411" s="90">
        <v>0</v>
      </c>
      <c r="BW411" s="90">
        <v>0</v>
      </c>
      <c r="BX411" s="90">
        <v>0</v>
      </c>
      <c r="BY411" s="90">
        <v>0</v>
      </c>
      <c r="GV411" s="254"/>
      <c r="GW411" s="254"/>
    </row>
    <row r="412" spans="45:205" x14ac:dyDescent="0.25">
      <c r="AS412" s="90" t="s">
        <v>812</v>
      </c>
      <c r="AT412" s="90" t="s">
        <v>155</v>
      </c>
      <c r="AU412" s="90" t="s">
        <v>732</v>
      </c>
      <c r="AV412" s="90">
        <v>2020</v>
      </c>
      <c r="AW412" s="90">
        <v>1</v>
      </c>
      <c r="AX412" s="90">
        <v>8.6515821508179676E-4</v>
      </c>
      <c r="AY412" s="90">
        <v>0.29130297417012319</v>
      </c>
      <c r="AZ412" s="90">
        <v>0</v>
      </c>
      <c r="BA412" s="90">
        <v>0.29130297417012319</v>
      </c>
      <c r="BB412" s="90">
        <v>0</v>
      </c>
      <c r="BC412" s="90">
        <v>0</v>
      </c>
      <c r="BD412" s="90">
        <v>0</v>
      </c>
      <c r="BE412" s="90">
        <v>0</v>
      </c>
      <c r="BF412" s="90">
        <v>0</v>
      </c>
      <c r="BG412" s="90">
        <v>0</v>
      </c>
      <c r="BH412" s="90">
        <v>0</v>
      </c>
      <c r="BI412" s="90">
        <v>0</v>
      </c>
      <c r="BJ412" s="90">
        <v>0</v>
      </c>
      <c r="BK412" s="90">
        <v>0</v>
      </c>
      <c r="BL412" s="90">
        <v>0</v>
      </c>
      <c r="BM412" s="90">
        <v>0</v>
      </c>
      <c r="BN412" s="90">
        <v>0.29130297417012319</v>
      </c>
      <c r="BO412" s="90">
        <v>0</v>
      </c>
      <c r="BP412" s="90">
        <v>0</v>
      </c>
      <c r="BQ412" s="90">
        <v>0</v>
      </c>
      <c r="BR412" s="90">
        <v>0</v>
      </c>
      <c r="BS412" s="90">
        <v>0</v>
      </c>
      <c r="BT412" s="90">
        <v>0</v>
      </c>
      <c r="BU412" s="90">
        <v>0</v>
      </c>
      <c r="BV412" s="90">
        <v>0</v>
      </c>
      <c r="BW412" s="90">
        <v>0</v>
      </c>
      <c r="BX412" s="90">
        <v>0</v>
      </c>
      <c r="BY412" s="90">
        <v>0</v>
      </c>
      <c r="GV412" s="254"/>
      <c r="GW412" s="254"/>
    </row>
    <row r="413" spans="45:205" x14ac:dyDescent="0.25">
      <c r="AS413" s="90" t="s">
        <v>812</v>
      </c>
      <c r="AT413" s="90" t="s">
        <v>155</v>
      </c>
      <c r="AU413" s="90" t="s">
        <v>732</v>
      </c>
      <c r="AV413" s="90">
        <v>2021</v>
      </c>
      <c r="AW413" s="90">
        <v>1</v>
      </c>
      <c r="AX413" s="90">
        <v>0</v>
      </c>
      <c r="AY413" s="90">
        <v>0</v>
      </c>
      <c r="AZ413" s="90">
        <v>0</v>
      </c>
      <c r="BA413" s="90">
        <v>0</v>
      </c>
      <c r="BB413" s="90">
        <v>8.6515821508179676E-4</v>
      </c>
      <c r="BC413" s="90">
        <v>0.29130297417012319</v>
      </c>
      <c r="BD413" s="90">
        <v>0</v>
      </c>
      <c r="BE413" s="90">
        <v>0.29130297417012319</v>
      </c>
      <c r="BF413" s="90">
        <v>0</v>
      </c>
      <c r="BG413" s="90">
        <v>0</v>
      </c>
      <c r="BH413" s="90">
        <v>0</v>
      </c>
      <c r="BI413" s="90">
        <v>0</v>
      </c>
      <c r="BJ413" s="90">
        <v>0</v>
      </c>
      <c r="BK413" s="90">
        <v>0</v>
      </c>
      <c r="BL413" s="90">
        <v>0</v>
      </c>
      <c r="BM413" s="90">
        <v>0</v>
      </c>
      <c r="BN413" s="90">
        <v>0</v>
      </c>
      <c r="BO413" s="90">
        <v>0.29130297417012319</v>
      </c>
      <c r="BP413" s="90">
        <v>0</v>
      </c>
      <c r="BQ413" s="90">
        <v>0</v>
      </c>
      <c r="BR413" s="90">
        <v>0</v>
      </c>
      <c r="BS413" s="90">
        <v>0</v>
      </c>
      <c r="BT413" s="90">
        <v>0</v>
      </c>
      <c r="BU413" s="90">
        <v>0</v>
      </c>
      <c r="BV413" s="90">
        <v>0</v>
      </c>
      <c r="BW413" s="90">
        <v>0</v>
      </c>
      <c r="BX413" s="90">
        <v>0</v>
      </c>
      <c r="BY413" s="90">
        <v>0</v>
      </c>
      <c r="GV413" s="254"/>
      <c r="GW413" s="254"/>
    </row>
    <row r="414" spans="45:205" x14ac:dyDescent="0.25">
      <c r="AS414" s="90" t="s">
        <v>812</v>
      </c>
      <c r="AT414" s="90" t="s">
        <v>155</v>
      </c>
      <c r="AU414" s="90" t="s">
        <v>732</v>
      </c>
      <c r="AV414" s="90">
        <v>2022</v>
      </c>
      <c r="AW414" s="90">
        <v>0.93457943925233644</v>
      </c>
      <c r="AX414" s="90">
        <v>0</v>
      </c>
      <c r="AY414" s="90">
        <v>0</v>
      </c>
      <c r="AZ414" s="90">
        <v>0</v>
      </c>
      <c r="BA414" s="90">
        <v>0</v>
      </c>
      <c r="BB414" s="90">
        <v>0</v>
      </c>
      <c r="BC414" s="90">
        <v>0</v>
      </c>
      <c r="BD414" s="90">
        <v>0</v>
      </c>
      <c r="BE414" s="90">
        <v>0</v>
      </c>
      <c r="BF414" s="90">
        <v>1.3621820424544117E-3</v>
      </c>
      <c r="BG414" s="90">
        <v>0.48361629864751687</v>
      </c>
      <c r="BH414" s="90">
        <v>0</v>
      </c>
      <c r="BI414" s="90">
        <v>0.48361629864751687</v>
      </c>
      <c r="BJ414" s="90">
        <v>0</v>
      </c>
      <c r="BK414" s="90">
        <v>0</v>
      </c>
      <c r="BL414" s="90">
        <v>0</v>
      </c>
      <c r="BM414" s="90">
        <v>0</v>
      </c>
      <c r="BN414" s="90">
        <v>0</v>
      </c>
      <c r="BO414" s="90">
        <v>0</v>
      </c>
      <c r="BP414" s="90">
        <v>0.45197784920328682</v>
      </c>
      <c r="BQ414" s="90">
        <v>0</v>
      </c>
      <c r="BR414" s="90">
        <v>1.3621820424544117E-3</v>
      </c>
      <c r="BS414" s="90">
        <v>1.2730673293966464E-3</v>
      </c>
      <c r="BT414" s="90">
        <v>0.48361629864751687</v>
      </c>
      <c r="BU414" s="90">
        <v>0.45197784920328682</v>
      </c>
      <c r="BV414" s="90">
        <v>0</v>
      </c>
      <c r="BW414" s="90">
        <v>0</v>
      </c>
      <c r="BX414" s="90">
        <v>0.48361629864751687</v>
      </c>
      <c r="BY414" s="90">
        <v>0.45197784920328682</v>
      </c>
      <c r="GV414" s="254"/>
      <c r="GW414" s="254"/>
    </row>
    <row r="415" spans="45:205" x14ac:dyDescent="0.25">
      <c r="AS415" s="90" t="s">
        <v>812</v>
      </c>
      <c r="AT415" s="90" t="s">
        <v>155</v>
      </c>
      <c r="AU415" s="90" t="s">
        <v>732</v>
      </c>
      <c r="AV415" s="90">
        <v>2023</v>
      </c>
      <c r="AW415" s="90">
        <v>0.87343872827321156</v>
      </c>
      <c r="AX415" s="90">
        <v>0</v>
      </c>
      <c r="AY415" s="90">
        <v>0</v>
      </c>
      <c r="AZ415" s="90">
        <v>0</v>
      </c>
      <c r="BA415" s="90">
        <v>0</v>
      </c>
      <c r="BB415" s="90">
        <v>0</v>
      </c>
      <c r="BC415" s="90">
        <v>0</v>
      </c>
      <c r="BD415" s="90">
        <v>0</v>
      </c>
      <c r="BE415" s="90">
        <v>0</v>
      </c>
      <c r="BF415" s="90">
        <v>0</v>
      </c>
      <c r="BG415" s="90">
        <v>0</v>
      </c>
      <c r="BH415" s="90">
        <v>0</v>
      </c>
      <c r="BI415" s="90">
        <v>0</v>
      </c>
      <c r="BJ415" s="90">
        <v>1.3621820424544117E-3</v>
      </c>
      <c r="BK415" s="90">
        <v>0.50133769351193347</v>
      </c>
      <c r="BL415" s="90">
        <v>0</v>
      </c>
      <c r="BM415" s="90">
        <v>0.50133769351193347</v>
      </c>
      <c r="BN415" s="90">
        <v>0</v>
      </c>
      <c r="BO415" s="90">
        <v>0</v>
      </c>
      <c r="BP415" s="90">
        <v>0</v>
      </c>
      <c r="BQ415" s="90">
        <v>0.43788775745648828</v>
      </c>
      <c r="BR415" s="90">
        <v>0</v>
      </c>
      <c r="BS415" s="90">
        <v>0</v>
      </c>
      <c r="BT415" s="90">
        <v>0</v>
      </c>
      <c r="BU415" s="90">
        <v>0</v>
      </c>
      <c r="BV415" s="90">
        <v>0</v>
      </c>
      <c r="BW415" s="90">
        <v>0</v>
      </c>
      <c r="BX415" s="90">
        <v>0</v>
      </c>
      <c r="BY415" s="90">
        <v>0</v>
      </c>
      <c r="GV415" s="254"/>
      <c r="GW415" s="254"/>
    </row>
    <row r="416" spans="45:205" x14ac:dyDescent="0.25">
      <c r="AS416" s="90" t="s">
        <v>812</v>
      </c>
      <c r="AT416" s="90" t="s">
        <v>155</v>
      </c>
      <c r="AU416" s="90" t="s">
        <v>735</v>
      </c>
      <c r="AV416" s="90">
        <v>2020</v>
      </c>
      <c r="AW416" s="90">
        <v>1</v>
      </c>
      <c r="AX416" s="90">
        <v>4.1991158214665664E-4</v>
      </c>
      <c r="AY416" s="90">
        <v>0.17644355962116756</v>
      </c>
      <c r="AZ416" s="90">
        <v>0</v>
      </c>
      <c r="BA416" s="90">
        <v>0.17644355962116756</v>
      </c>
      <c r="BB416" s="90">
        <v>0</v>
      </c>
      <c r="BC416" s="90">
        <v>0</v>
      </c>
      <c r="BD416" s="90">
        <v>0</v>
      </c>
      <c r="BE416" s="90">
        <v>0</v>
      </c>
      <c r="BF416" s="90">
        <v>0</v>
      </c>
      <c r="BG416" s="90">
        <v>0</v>
      </c>
      <c r="BH416" s="90">
        <v>0</v>
      </c>
      <c r="BI416" s="90">
        <v>0</v>
      </c>
      <c r="BJ416" s="90">
        <v>0</v>
      </c>
      <c r="BK416" s="90">
        <v>0</v>
      </c>
      <c r="BL416" s="90">
        <v>0</v>
      </c>
      <c r="BM416" s="90">
        <v>0</v>
      </c>
      <c r="BN416" s="90">
        <v>0.17644355962116756</v>
      </c>
      <c r="BO416" s="90">
        <v>0</v>
      </c>
      <c r="BP416" s="90">
        <v>0</v>
      </c>
      <c r="BQ416" s="90">
        <v>0</v>
      </c>
      <c r="BR416" s="90">
        <v>0</v>
      </c>
      <c r="BS416" s="90">
        <v>0</v>
      </c>
      <c r="BT416" s="90">
        <v>0</v>
      </c>
      <c r="BU416" s="90">
        <v>0</v>
      </c>
      <c r="BV416" s="90">
        <v>0</v>
      </c>
      <c r="BW416" s="90">
        <v>0</v>
      </c>
      <c r="BX416" s="90">
        <v>0</v>
      </c>
      <c r="BY416" s="90">
        <v>0</v>
      </c>
      <c r="GV416" s="254"/>
      <c r="GW416" s="254"/>
    </row>
    <row r="417" spans="45:205" x14ac:dyDescent="0.25">
      <c r="AS417" s="90" t="s">
        <v>812</v>
      </c>
      <c r="AT417" s="90" t="s">
        <v>155</v>
      </c>
      <c r="AU417" s="90" t="s">
        <v>735</v>
      </c>
      <c r="AV417" s="90">
        <v>2021</v>
      </c>
      <c r="AW417" s="90">
        <v>1</v>
      </c>
      <c r="AX417" s="90">
        <v>0</v>
      </c>
      <c r="AY417" s="90">
        <v>0</v>
      </c>
      <c r="AZ417" s="90">
        <v>0</v>
      </c>
      <c r="BA417" s="90">
        <v>0</v>
      </c>
      <c r="BB417" s="90">
        <v>4.1991158214665664E-4</v>
      </c>
      <c r="BC417" s="90">
        <v>0.17644355962116756</v>
      </c>
      <c r="BD417" s="90">
        <v>0</v>
      </c>
      <c r="BE417" s="90">
        <v>0.17644355962116756</v>
      </c>
      <c r="BF417" s="90">
        <v>0</v>
      </c>
      <c r="BG417" s="90">
        <v>0</v>
      </c>
      <c r="BH417" s="90">
        <v>0</v>
      </c>
      <c r="BI417" s="90">
        <v>0</v>
      </c>
      <c r="BJ417" s="90">
        <v>0</v>
      </c>
      <c r="BK417" s="90">
        <v>0</v>
      </c>
      <c r="BL417" s="90">
        <v>0</v>
      </c>
      <c r="BM417" s="90">
        <v>0</v>
      </c>
      <c r="BN417" s="90">
        <v>0</v>
      </c>
      <c r="BO417" s="90">
        <v>0.17644355962116756</v>
      </c>
      <c r="BP417" s="90">
        <v>0</v>
      </c>
      <c r="BQ417" s="90">
        <v>0</v>
      </c>
      <c r="BR417" s="90">
        <v>0</v>
      </c>
      <c r="BS417" s="90">
        <v>0</v>
      </c>
      <c r="BT417" s="90">
        <v>0</v>
      </c>
      <c r="BU417" s="90">
        <v>0</v>
      </c>
      <c r="BV417" s="90">
        <v>0</v>
      </c>
      <c r="BW417" s="90">
        <v>0</v>
      </c>
      <c r="BX417" s="90">
        <v>0</v>
      </c>
      <c r="BY417" s="90">
        <v>0</v>
      </c>
      <c r="GV417" s="254"/>
      <c r="GW417" s="254"/>
    </row>
    <row r="418" spans="45:205" x14ac:dyDescent="0.25">
      <c r="AS418" s="90" t="s">
        <v>812</v>
      </c>
      <c r="AT418" s="90" t="s">
        <v>155</v>
      </c>
      <c r="AU418" s="90" t="s">
        <v>735</v>
      </c>
      <c r="AV418" s="90">
        <v>2022</v>
      </c>
      <c r="AW418" s="90">
        <v>0.93457943925233644</v>
      </c>
      <c r="AX418" s="90">
        <v>0</v>
      </c>
      <c r="AY418" s="90">
        <v>0</v>
      </c>
      <c r="AZ418" s="90">
        <v>0</v>
      </c>
      <c r="BA418" s="90">
        <v>0</v>
      </c>
      <c r="BB418" s="90">
        <v>0</v>
      </c>
      <c r="BC418" s="90">
        <v>0</v>
      </c>
      <c r="BD418" s="90">
        <v>0</v>
      </c>
      <c r="BE418" s="90">
        <v>0</v>
      </c>
      <c r="BF418" s="90">
        <v>2.8463545468697729E-4</v>
      </c>
      <c r="BG418" s="90">
        <v>9.4851683917567708E-2</v>
      </c>
      <c r="BH418" s="90">
        <v>0</v>
      </c>
      <c r="BI418" s="90">
        <v>9.4851683917567708E-2</v>
      </c>
      <c r="BJ418" s="90">
        <v>0</v>
      </c>
      <c r="BK418" s="90">
        <v>0</v>
      </c>
      <c r="BL418" s="90">
        <v>0</v>
      </c>
      <c r="BM418" s="90">
        <v>0</v>
      </c>
      <c r="BN418" s="90">
        <v>0</v>
      </c>
      <c r="BO418" s="90">
        <v>0</v>
      </c>
      <c r="BP418" s="90">
        <v>8.8646433567820287E-2</v>
      </c>
      <c r="BQ418" s="90">
        <v>0</v>
      </c>
      <c r="BR418" s="90">
        <v>2.8463545468697729E-4</v>
      </c>
      <c r="BS418" s="90">
        <v>2.6601444363268903E-4</v>
      </c>
      <c r="BT418" s="90">
        <v>9.4851683917567708E-2</v>
      </c>
      <c r="BU418" s="90">
        <v>8.8646433567820287E-2</v>
      </c>
      <c r="BV418" s="90">
        <v>0</v>
      </c>
      <c r="BW418" s="90">
        <v>0</v>
      </c>
      <c r="BX418" s="90">
        <v>9.4851683917567708E-2</v>
      </c>
      <c r="BY418" s="90">
        <v>8.8646433567820287E-2</v>
      </c>
      <c r="GV418" s="254"/>
      <c r="GW418" s="254"/>
    </row>
    <row r="419" spans="45:205" x14ac:dyDescent="0.25">
      <c r="AS419" s="90" t="s">
        <v>812</v>
      </c>
      <c r="AT419" s="90" t="s">
        <v>155</v>
      </c>
      <c r="AU419" s="90" t="s">
        <v>735</v>
      </c>
      <c r="AV419" s="90">
        <v>2023</v>
      </c>
      <c r="AW419" s="90">
        <v>0.87343872827321156</v>
      </c>
      <c r="AX419" s="90">
        <v>0</v>
      </c>
      <c r="AY419" s="90">
        <v>0</v>
      </c>
      <c r="AZ419" s="90">
        <v>0</v>
      </c>
      <c r="BA419" s="90">
        <v>0</v>
      </c>
      <c r="BB419" s="90">
        <v>0</v>
      </c>
      <c r="BC419" s="90">
        <v>0</v>
      </c>
      <c r="BD419" s="90">
        <v>0</v>
      </c>
      <c r="BE419" s="90">
        <v>0</v>
      </c>
      <c r="BF419" s="90">
        <v>0</v>
      </c>
      <c r="BG419" s="90">
        <v>0</v>
      </c>
      <c r="BH419" s="90">
        <v>0</v>
      </c>
      <c r="BI419" s="90">
        <v>0</v>
      </c>
      <c r="BJ419" s="90">
        <v>2.8463545468697729E-4</v>
      </c>
      <c r="BK419" s="90">
        <v>9.8327341328979315E-2</v>
      </c>
      <c r="BL419" s="90">
        <v>0</v>
      </c>
      <c r="BM419" s="90">
        <v>9.8327341328979315E-2</v>
      </c>
      <c r="BN419" s="90">
        <v>0</v>
      </c>
      <c r="BO419" s="90">
        <v>0</v>
      </c>
      <c r="BP419" s="90">
        <v>0</v>
      </c>
      <c r="BQ419" s="90">
        <v>8.5882907964869692E-2</v>
      </c>
      <c r="BR419" s="90">
        <v>0</v>
      </c>
      <c r="BS419" s="90">
        <v>0</v>
      </c>
      <c r="BT419" s="90">
        <v>0</v>
      </c>
      <c r="BU419" s="90">
        <v>0</v>
      </c>
      <c r="BV419" s="90">
        <v>0</v>
      </c>
      <c r="BW419" s="90">
        <v>0</v>
      </c>
      <c r="BX419" s="90">
        <v>0</v>
      </c>
      <c r="BY419" s="90">
        <v>0</v>
      </c>
      <c r="GV419" s="254"/>
      <c r="GW419" s="254"/>
    </row>
    <row r="420" spans="45:205" x14ac:dyDescent="0.25">
      <c r="AS420" s="90" t="s">
        <v>812</v>
      </c>
      <c r="AT420" s="90" t="s">
        <v>155</v>
      </c>
      <c r="AU420" s="90" t="s">
        <v>736</v>
      </c>
      <c r="AV420" s="90">
        <v>2020</v>
      </c>
      <c r="AW420" s="90">
        <v>1</v>
      </c>
      <c r="AX420" s="90">
        <v>5.6303497856598477E-3</v>
      </c>
      <c r="AY420" s="90">
        <v>0.75167529742656725</v>
      </c>
      <c r="AZ420" s="90">
        <v>0</v>
      </c>
      <c r="BA420" s="90">
        <v>0.75167529742656725</v>
      </c>
      <c r="BB420" s="90">
        <v>0</v>
      </c>
      <c r="BC420" s="90">
        <v>0</v>
      </c>
      <c r="BD420" s="90">
        <v>0</v>
      </c>
      <c r="BE420" s="90">
        <v>0</v>
      </c>
      <c r="BF420" s="90">
        <v>0</v>
      </c>
      <c r="BG420" s="90">
        <v>0</v>
      </c>
      <c r="BH420" s="90">
        <v>0</v>
      </c>
      <c r="BI420" s="90">
        <v>0</v>
      </c>
      <c r="BJ420" s="90">
        <v>0</v>
      </c>
      <c r="BK420" s="90">
        <v>0</v>
      </c>
      <c r="BL420" s="90">
        <v>0</v>
      </c>
      <c r="BM420" s="90">
        <v>0</v>
      </c>
      <c r="BN420" s="90">
        <v>0.75167529742656725</v>
      </c>
      <c r="BO420" s="90">
        <v>0</v>
      </c>
      <c r="BP420" s="90">
        <v>0</v>
      </c>
      <c r="BQ420" s="90">
        <v>0</v>
      </c>
      <c r="BR420" s="90">
        <v>0</v>
      </c>
      <c r="BS420" s="90">
        <v>0</v>
      </c>
      <c r="BT420" s="90">
        <v>0</v>
      </c>
      <c r="BU420" s="90">
        <v>0</v>
      </c>
      <c r="BV420" s="90">
        <v>0</v>
      </c>
      <c r="BW420" s="90">
        <v>0</v>
      </c>
      <c r="BX420" s="90">
        <v>0</v>
      </c>
      <c r="BY420" s="90">
        <v>0</v>
      </c>
      <c r="GV420" s="254"/>
      <c r="GW420" s="254"/>
    </row>
    <row r="421" spans="45:205" x14ac:dyDescent="0.25">
      <c r="AS421" s="90" t="s">
        <v>812</v>
      </c>
      <c r="AT421" s="90" t="s">
        <v>155</v>
      </c>
      <c r="AU421" s="90" t="s">
        <v>736</v>
      </c>
      <c r="AV421" s="90">
        <v>2021</v>
      </c>
      <c r="AW421" s="90">
        <v>1</v>
      </c>
      <c r="AX421" s="90">
        <v>0</v>
      </c>
      <c r="AY421" s="90">
        <v>0</v>
      </c>
      <c r="AZ421" s="90">
        <v>0</v>
      </c>
      <c r="BA421" s="90">
        <v>0</v>
      </c>
      <c r="BB421" s="90">
        <v>5.6303497856598477E-3</v>
      </c>
      <c r="BC421" s="90">
        <v>0.75167529742656725</v>
      </c>
      <c r="BD421" s="90">
        <v>0</v>
      </c>
      <c r="BE421" s="90">
        <v>0.75167529742656725</v>
      </c>
      <c r="BF421" s="90">
        <v>0</v>
      </c>
      <c r="BG421" s="90">
        <v>0</v>
      </c>
      <c r="BH421" s="90">
        <v>0</v>
      </c>
      <c r="BI421" s="90">
        <v>0</v>
      </c>
      <c r="BJ421" s="90">
        <v>0</v>
      </c>
      <c r="BK421" s="90">
        <v>0</v>
      </c>
      <c r="BL421" s="90">
        <v>0</v>
      </c>
      <c r="BM421" s="90">
        <v>0</v>
      </c>
      <c r="BN421" s="90">
        <v>0</v>
      </c>
      <c r="BO421" s="90">
        <v>0.75167529742656725</v>
      </c>
      <c r="BP421" s="90">
        <v>0</v>
      </c>
      <c r="BQ421" s="90">
        <v>0</v>
      </c>
      <c r="BR421" s="90">
        <v>0</v>
      </c>
      <c r="BS421" s="90">
        <v>0</v>
      </c>
      <c r="BT421" s="90">
        <v>0</v>
      </c>
      <c r="BU421" s="90">
        <v>0</v>
      </c>
      <c r="BV421" s="90">
        <v>0</v>
      </c>
      <c r="BW421" s="90">
        <v>0</v>
      </c>
      <c r="BX421" s="90">
        <v>0</v>
      </c>
      <c r="BY421" s="90">
        <v>0</v>
      </c>
      <c r="GV421" s="254"/>
      <c r="GW421" s="254"/>
    </row>
    <row r="422" spans="45:205" x14ac:dyDescent="0.25">
      <c r="AS422" s="90" t="s">
        <v>812</v>
      </c>
      <c r="AT422" s="90" t="s">
        <v>155</v>
      </c>
      <c r="AU422" s="90" t="s">
        <v>736</v>
      </c>
      <c r="AV422" s="90">
        <v>2022</v>
      </c>
      <c r="AW422" s="90">
        <v>0.93457943925233644</v>
      </c>
      <c r="AX422" s="90">
        <v>0</v>
      </c>
      <c r="AY422" s="90">
        <v>0</v>
      </c>
      <c r="AZ422" s="90">
        <v>0</v>
      </c>
      <c r="BA422" s="90">
        <v>0</v>
      </c>
      <c r="BB422" s="90">
        <v>0</v>
      </c>
      <c r="BC422" s="90">
        <v>0</v>
      </c>
      <c r="BD422" s="90">
        <v>0</v>
      </c>
      <c r="BE422" s="90">
        <v>0</v>
      </c>
      <c r="BF422" s="90">
        <v>5.3013091706741846E-3</v>
      </c>
      <c r="BG422" s="90">
        <v>0.70936733796698259</v>
      </c>
      <c r="BH422" s="90">
        <v>0</v>
      </c>
      <c r="BI422" s="90">
        <v>0.70936733796698259</v>
      </c>
      <c r="BJ422" s="90">
        <v>0</v>
      </c>
      <c r="BK422" s="90">
        <v>0</v>
      </c>
      <c r="BL422" s="90">
        <v>0</v>
      </c>
      <c r="BM422" s="90">
        <v>0</v>
      </c>
      <c r="BN422" s="90">
        <v>0</v>
      </c>
      <c r="BO422" s="90">
        <v>0</v>
      </c>
      <c r="BP422" s="90">
        <v>0.66296012894110523</v>
      </c>
      <c r="BQ422" s="90">
        <v>0</v>
      </c>
      <c r="BR422" s="90">
        <v>5.3013091706741846E-3</v>
      </c>
      <c r="BS422" s="90">
        <v>4.9544945520319482E-3</v>
      </c>
      <c r="BT422" s="90">
        <v>0.70936733796698259</v>
      </c>
      <c r="BU422" s="90">
        <v>0.66296012894110523</v>
      </c>
      <c r="BV422" s="90">
        <v>0</v>
      </c>
      <c r="BW422" s="90">
        <v>0</v>
      </c>
      <c r="BX422" s="90">
        <v>0.70936733796698259</v>
      </c>
      <c r="BY422" s="90">
        <v>0.66296012894110523</v>
      </c>
      <c r="GV422" s="254"/>
      <c r="GW422" s="254"/>
    </row>
    <row r="423" spans="45:205" x14ac:dyDescent="0.25">
      <c r="AS423" s="90" t="s">
        <v>812</v>
      </c>
      <c r="AT423" s="90" t="s">
        <v>155</v>
      </c>
      <c r="AU423" s="90" t="s">
        <v>736</v>
      </c>
      <c r="AV423" s="90">
        <v>2023</v>
      </c>
      <c r="AW423" s="90">
        <v>0.87343872827321156</v>
      </c>
      <c r="AX423" s="90">
        <v>0</v>
      </c>
      <c r="AY423" s="90">
        <v>0</v>
      </c>
      <c r="AZ423" s="90">
        <v>0</v>
      </c>
      <c r="BA423" s="90">
        <v>0</v>
      </c>
      <c r="BB423" s="90">
        <v>0</v>
      </c>
      <c r="BC423" s="90">
        <v>0</v>
      </c>
      <c r="BD423" s="90">
        <v>0</v>
      </c>
      <c r="BE423" s="90">
        <v>0</v>
      </c>
      <c r="BF423" s="90">
        <v>0</v>
      </c>
      <c r="BG423" s="90">
        <v>0</v>
      </c>
      <c r="BH423" s="90">
        <v>0</v>
      </c>
      <c r="BI423" s="90">
        <v>0</v>
      </c>
      <c r="BJ423" s="90">
        <v>5.3013091706741846E-3</v>
      </c>
      <c r="BK423" s="90">
        <v>0.7353602174535222</v>
      </c>
      <c r="BL423" s="90">
        <v>0</v>
      </c>
      <c r="BM423" s="90">
        <v>0.7353602174535222</v>
      </c>
      <c r="BN423" s="90">
        <v>0</v>
      </c>
      <c r="BO423" s="90">
        <v>0</v>
      </c>
      <c r="BP423" s="90">
        <v>0</v>
      </c>
      <c r="BQ423" s="90">
        <v>0.64229209315531677</v>
      </c>
      <c r="BR423" s="90">
        <v>0</v>
      </c>
      <c r="BS423" s="90">
        <v>0</v>
      </c>
      <c r="BT423" s="90">
        <v>0</v>
      </c>
      <c r="BU423" s="90">
        <v>0</v>
      </c>
      <c r="BV423" s="90">
        <v>0</v>
      </c>
      <c r="BW423" s="90">
        <v>0</v>
      </c>
      <c r="BX423" s="90">
        <v>0</v>
      </c>
      <c r="BY423" s="90">
        <v>0</v>
      </c>
      <c r="GV423" s="254"/>
      <c r="GW423" s="254"/>
    </row>
    <row r="424" spans="45:205" x14ac:dyDescent="0.25">
      <c r="AS424" s="90" t="s">
        <v>812</v>
      </c>
      <c r="AT424" s="90" t="s">
        <v>155</v>
      </c>
      <c r="AU424" s="90" t="s">
        <v>737</v>
      </c>
      <c r="AV424" s="90">
        <v>2020</v>
      </c>
      <c r="AW424" s="90">
        <v>1</v>
      </c>
      <c r="AX424" s="90">
        <v>7.1956911408042976E-3</v>
      </c>
      <c r="AY424" s="90">
        <v>0.95358642545596084</v>
      </c>
      <c r="AZ424" s="90">
        <v>0</v>
      </c>
      <c r="BA424" s="90">
        <v>0.95358642545596084</v>
      </c>
      <c r="BB424" s="90">
        <v>0</v>
      </c>
      <c r="BC424" s="90">
        <v>0</v>
      </c>
      <c r="BD424" s="90">
        <v>0</v>
      </c>
      <c r="BE424" s="90">
        <v>0</v>
      </c>
      <c r="BF424" s="90">
        <v>0</v>
      </c>
      <c r="BG424" s="90">
        <v>0</v>
      </c>
      <c r="BH424" s="90">
        <v>0</v>
      </c>
      <c r="BI424" s="90">
        <v>0</v>
      </c>
      <c r="BJ424" s="90">
        <v>0</v>
      </c>
      <c r="BK424" s="90">
        <v>0</v>
      </c>
      <c r="BL424" s="90">
        <v>0</v>
      </c>
      <c r="BM424" s="90">
        <v>0</v>
      </c>
      <c r="BN424" s="90">
        <v>0.95358642545596084</v>
      </c>
      <c r="BO424" s="90">
        <v>0</v>
      </c>
      <c r="BP424" s="90">
        <v>0</v>
      </c>
      <c r="BQ424" s="90">
        <v>0</v>
      </c>
      <c r="BR424" s="90">
        <v>0</v>
      </c>
      <c r="BS424" s="90">
        <v>0</v>
      </c>
      <c r="BT424" s="90">
        <v>0</v>
      </c>
      <c r="BU424" s="90">
        <v>0</v>
      </c>
      <c r="BV424" s="90">
        <v>0</v>
      </c>
      <c r="BW424" s="90">
        <v>0</v>
      </c>
      <c r="BX424" s="90">
        <v>0</v>
      </c>
      <c r="BY424" s="90">
        <v>0</v>
      </c>
      <c r="GV424" s="254"/>
      <c r="GW424" s="254"/>
    </row>
    <row r="425" spans="45:205" x14ac:dyDescent="0.25">
      <c r="AS425" s="90" t="s">
        <v>812</v>
      </c>
      <c r="AT425" s="90" t="s">
        <v>155</v>
      </c>
      <c r="AU425" s="90" t="s">
        <v>737</v>
      </c>
      <c r="AV425" s="90">
        <v>2021</v>
      </c>
      <c r="AW425" s="90">
        <v>1</v>
      </c>
      <c r="AX425" s="90">
        <v>0</v>
      </c>
      <c r="AY425" s="90">
        <v>0</v>
      </c>
      <c r="AZ425" s="90">
        <v>0</v>
      </c>
      <c r="BA425" s="90">
        <v>0</v>
      </c>
      <c r="BB425" s="90">
        <v>7.1956911408042976E-3</v>
      </c>
      <c r="BC425" s="90">
        <v>0.95358642545596084</v>
      </c>
      <c r="BD425" s="90">
        <v>0</v>
      </c>
      <c r="BE425" s="90">
        <v>0.95358642545596084</v>
      </c>
      <c r="BF425" s="90">
        <v>0</v>
      </c>
      <c r="BG425" s="90">
        <v>0</v>
      </c>
      <c r="BH425" s="90">
        <v>0</v>
      </c>
      <c r="BI425" s="90">
        <v>0</v>
      </c>
      <c r="BJ425" s="90">
        <v>0</v>
      </c>
      <c r="BK425" s="90">
        <v>0</v>
      </c>
      <c r="BL425" s="90">
        <v>0</v>
      </c>
      <c r="BM425" s="90">
        <v>0</v>
      </c>
      <c r="BN425" s="90">
        <v>0</v>
      </c>
      <c r="BO425" s="90">
        <v>0.95358642545596084</v>
      </c>
      <c r="BP425" s="90">
        <v>0</v>
      </c>
      <c r="BQ425" s="90">
        <v>0</v>
      </c>
      <c r="BR425" s="90">
        <v>0</v>
      </c>
      <c r="BS425" s="90">
        <v>0</v>
      </c>
      <c r="BT425" s="90">
        <v>0</v>
      </c>
      <c r="BU425" s="90">
        <v>0</v>
      </c>
      <c r="BV425" s="90">
        <v>0</v>
      </c>
      <c r="BW425" s="90">
        <v>0</v>
      </c>
      <c r="BX425" s="90">
        <v>0</v>
      </c>
      <c r="BY425" s="90">
        <v>0</v>
      </c>
      <c r="GV425" s="254"/>
      <c r="GW425" s="254"/>
    </row>
    <row r="426" spans="45:205" x14ac:dyDescent="0.25">
      <c r="AS426" s="90" t="s">
        <v>812</v>
      </c>
      <c r="AT426" s="90" t="s">
        <v>155</v>
      </c>
      <c r="AU426" s="90" t="s">
        <v>737</v>
      </c>
      <c r="AV426" s="90">
        <v>2022</v>
      </c>
      <c r="AW426" s="90">
        <v>0.93457943925233644</v>
      </c>
      <c r="AX426" s="90">
        <v>0</v>
      </c>
      <c r="AY426" s="90">
        <v>0</v>
      </c>
      <c r="AZ426" s="90">
        <v>0</v>
      </c>
      <c r="BA426" s="90">
        <v>0</v>
      </c>
      <c r="BB426" s="90">
        <v>0</v>
      </c>
      <c r="BC426" s="90">
        <v>0</v>
      </c>
      <c r="BD426" s="90">
        <v>0</v>
      </c>
      <c r="BE426" s="90">
        <v>0</v>
      </c>
      <c r="BF426" s="90">
        <v>7.4577151767803405E-3</v>
      </c>
      <c r="BG426" s="90">
        <v>0.97194803643276351</v>
      </c>
      <c r="BH426" s="90">
        <v>0</v>
      </c>
      <c r="BI426" s="90">
        <v>0.97194803643276351</v>
      </c>
      <c r="BJ426" s="90">
        <v>0</v>
      </c>
      <c r="BK426" s="90">
        <v>0</v>
      </c>
      <c r="BL426" s="90">
        <v>0</v>
      </c>
      <c r="BM426" s="90">
        <v>0</v>
      </c>
      <c r="BN426" s="90">
        <v>0</v>
      </c>
      <c r="BO426" s="90">
        <v>0</v>
      </c>
      <c r="BP426" s="90">
        <v>0.90836265087174162</v>
      </c>
      <c r="BQ426" s="90">
        <v>0</v>
      </c>
      <c r="BR426" s="90">
        <v>7.4577151767803405E-3</v>
      </c>
      <c r="BS426" s="90">
        <v>6.9698272680190094E-3</v>
      </c>
      <c r="BT426" s="90">
        <v>0.97194803643276351</v>
      </c>
      <c r="BU426" s="90">
        <v>0.90836265087174162</v>
      </c>
      <c r="BV426" s="90">
        <v>0</v>
      </c>
      <c r="BW426" s="90">
        <v>0</v>
      </c>
      <c r="BX426" s="90">
        <v>0.97194803643276351</v>
      </c>
      <c r="BY426" s="90">
        <v>0.90836265087174162</v>
      </c>
      <c r="GV426" s="254"/>
      <c r="GW426" s="254"/>
    </row>
    <row r="427" spans="45:205" x14ac:dyDescent="0.25">
      <c r="AS427" s="90" t="s">
        <v>812</v>
      </c>
      <c r="AT427" s="90" t="s">
        <v>155</v>
      </c>
      <c r="AU427" s="90" t="s">
        <v>737</v>
      </c>
      <c r="AV427" s="90">
        <v>2023</v>
      </c>
      <c r="AW427" s="90">
        <v>0.87343872827321156</v>
      </c>
      <c r="AX427" s="90">
        <v>0</v>
      </c>
      <c r="AY427" s="90">
        <v>0</v>
      </c>
      <c r="AZ427" s="90">
        <v>0</v>
      </c>
      <c r="BA427" s="90">
        <v>0</v>
      </c>
      <c r="BB427" s="90">
        <v>0</v>
      </c>
      <c r="BC427" s="90">
        <v>0</v>
      </c>
      <c r="BD427" s="90">
        <v>0</v>
      </c>
      <c r="BE427" s="90">
        <v>0</v>
      </c>
      <c r="BF427" s="90">
        <v>0</v>
      </c>
      <c r="BG427" s="90">
        <v>0</v>
      </c>
      <c r="BH427" s="90">
        <v>0</v>
      </c>
      <c r="BI427" s="90">
        <v>0</v>
      </c>
      <c r="BJ427" s="90">
        <v>7.4577151767803405E-3</v>
      </c>
      <c r="BK427" s="90">
        <v>1.0075625985550118</v>
      </c>
      <c r="BL427" s="90">
        <v>0</v>
      </c>
      <c r="BM427" s="90">
        <v>1.0075625985550118</v>
      </c>
      <c r="BN427" s="90">
        <v>0</v>
      </c>
      <c r="BO427" s="90">
        <v>0</v>
      </c>
      <c r="BP427" s="90">
        <v>0</v>
      </c>
      <c r="BQ427" s="90">
        <v>0.88004419473754192</v>
      </c>
      <c r="BR427" s="90">
        <v>0</v>
      </c>
      <c r="BS427" s="90">
        <v>0</v>
      </c>
      <c r="BT427" s="90">
        <v>0</v>
      </c>
      <c r="BU427" s="90">
        <v>0</v>
      </c>
      <c r="BV427" s="90">
        <v>0</v>
      </c>
      <c r="BW427" s="90">
        <v>0</v>
      </c>
      <c r="BX427" s="90">
        <v>0</v>
      </c>
      <c r="BY427" s="90">
        <v>0</v>
      </c>
      <c r="GV427" s="254"/>
      <c r="GW427" s="254"/>
    </row>
    <row r="428" spans="45:205" x14ac:dyDescent="0.25">
      <c r="AS428" s="90" t="s">
        <v>812</v>
      </c>
      <c r="AT428" s="90" t="s">
        <v>155</v>
      </c>
      <c r="AU428" s="90" t="s">
        <v>738</v>
      </c>
      <c r="AV428" s="90">
        <v>2020</v>
      </c>
      <c r="AW428" s="90">
        <v>1</v>
      </c>
      <c r="AX428" s="90">
        <v>3.1034826291138234E-3</v>
      </c>
      <c r="AY428" s="90">
        <v>0.42031219126474406</v>
      </c>
      <c r="AZ428" s="90">
        <v>0</v>
      </c>
      <c r="BA428" s="90">
        <v>0.42031219126474406</v>
      </c>
      <c r="BB428" s="90">
        <v>0</v>
      </c>
      <c r="BC428" s="90">
        <v>0</v>
      </c>
      <c r="BD428" s="90">
        <v>0</v>
      </c>
      <c r="BE428" s="90">
        <v>0</v>
      </c>
      <c r="BF428" s="90">
        <v>0</v>
      </c>
      <c r="BG428" s="90">
        <v>0</v>
      </c>
      <c r="BH428" s="90">
        <v>0</v>
      </c>
      <c r="BI428" s="90">
        <v>0</v>
      </c>
      <c r="BJ428" s="90">
        <v>0</v>
      </c>
      <c r="BK428" s="90">
        <v>0</v>
      </c>
      <c r="BL428" s="90">
        <v>0</v>
      </c>
      <c r="BM428" s="90">
        <v>0</v>
      </c>
      <c r="BN428" s="90">
        <v>0.42031219126474406</v>
      </c>
      <c r="BO428" s="90">
        <v>0</v>
      </c>
      <c r="BP428" s="90">
        <v>0</v>
      </c>
      <c r="BQ428" s="90">
        <v>0</v>
      </c>
      <c r="BR428" s="90">
        <v>0</v>
      </c>
      <c r="BS428" s="90">
        <v>0</v>
      </c>
      <c r="BT428" s="90">
        <v>0</v>
      </c>
      <c r="BU428" s="90">
        <v>0</v>
      </c>
      <c r="BV428" s="90">
        <v>0</v>
      </c>
      <c r="BW428" s="90">
        <v>0</v>
      </c>
      <c r="BX428" s="90">
        <v>0</v>
      </c>
      <c r="BY428" s="90">
        <v>0</v>
      </c>
      <c r="GV428" s="254"/>
      <c r="GW428" s="254"/>
    </row>
    <row r="429" spans="45:205" x14ac:dyDescent="0.25">
      <c r="AS429" s="90" t="s">
        <v>812</v>
      </c>
      <c r="AT429" s="90" t="s">
        <v>155</v>
      </c>
      <c r="AU429" s="90" t="s">
        <v>738</v>
      </c>
      <c r="AV429" s="90">
        <v>2021</v>
      </c>
      <c r="AW429" s="90">
        <v>1</v>
      </c>
      <c r="AX429" s="90">
        <v>0</v>
      </c>
      <c r="AY429" s="90">
        <v>0</v>
      </c>
      <c r="AZ429" s="90">
        <v>0</v>
      </c>
      <c r="BA429" s="90">
        <v>0</v>
      </c>
      <c r="BB429" s="90">
        <v>3.1034826291138234E-3</v>
      </c>
      <c r="BC429" s="90">
        <v>0.42031219126474406</v>
      </c>
      <c r="BD429" s="90">
        <v>0</v>
      </c>
      <c r="BE429" s="90">
        <v>0.42031219126474406</v>
      </c>
      <c r="BF429" s="90">
        <v>0</v>
      </c>
      <c r="BG429" s="90">
        <v>0</v>
      </c>
      <c r="BH429" s="90">
        <v>0</v>
      </c>
      <c r="BI429" s="90">
        <v>0</v>
      </c>
      <c r="BJ429" s="90">
        <v>0</v>
      </c>
      <c r="BK429" s="90">
        <v>0</v>
      </c>
      <c r="BL429" s="90">
        <v>0</v>
      </c>
      <c r="BM429" s="90">
        <v>0</v>
      </c>
      <c r="BN429" s="90">
        <v>0</v>
      </c>
      <c r="BO429" s="90">
        <v>0.42031219126474406</v>
      </c>
      <c r="BP429" s="90">
        <v>0</v>
      </c>
      <c r="BQ429" s="90">
        <v>0</v>
      </c>
      <c r="BR429" s="90">
        <v>0</v>
      </c>
      <c r="BS429" s="90">
        <v>0</v>
      </c>
      <c r="BT429" s="90">
        <v>0</v>
      </c>
      <c r="BU429" s="90">
        <v>0</v>
      </c>
      <c r="BV429" s="90">
        <v>0</v>
      </c>
      <c r="BW429" s="90">
        <v>0</v>
      </c>
      <c r="BX429" s="90">
        <v>0</v>
      </c>
      <c r="BY429" s="90">
        <v>0</v>
      </c>
      <c r="GV429" s="254"/>
      <c r="GW429" s="254"/>
    </row>
    <row r="430" spans="45:205" x14ac:dyDescent="0.25">
      <c r="AS430" s="90" t="s">
        <v>812</v>
      </c>
      <c r="AT430" s="90" t="s">
        <v>155</v>
      </c>
      <c r="AU430" s="90" t="s">
        <v>738</v>
      </c>
      <c r="AV430" s="90">
        <v>2022</v>
      </c>
      <c r="AW430" s="90">
        <v>0.93457943925233644</v>
      </c>
      <c r="AX430" s="90">
        <v>0</v>
      </c>
      <c r="AY430" s="90">
        <v>0</v>
      </c>
      <c r="AZ430" s="90">
        <v>0</v>
      </c>
      <c r="BA430" s="90">
        <v>0</v>
      </c>
      <c r="BB430" s="90">
        <v>0</v>
      </c>
      <c r="BC430" s="90">
        <v>0</v>
      </c>
      <c r="BD430" s="90">
        <v>0</v>
      </c>
      <c r="BE430" s="90">
        <v>0</v>
      </c>
      <c r="BF430" s="90">
        <v>2.6998214825690505E-3</v>
      </c>
      <c r="BG430" s="90">
        <v>0.38267836317644299</v>
      </c>
      <c r="BH430" s="90">
        <v>0</v>
      </c>
      <c r="BI430" s="90">
        <v>0.38267836317644299</v>
      </c>
      <c r="BJ430" s="90">
        <v>0</v>
      </c>
      <c r="BK430" s="90">
        <v>0</v>
      </c>
      <c r="BL430" s="90">
        <v>0</v>
      </c>
      <c r="BM430" s="90">
        <v>0</v>
      </c>
      <c r="BN430" s="90">
        <v>0</v>
      </c>
      <c r="BO430" s="90">
        <v>0</v>
      </c>
      <c r="BP430" s="90">
        <v>0.35764333007144206</v>
      </c>
      <c r="BQ430" s="90">
        <v>0</v>
      </c>
      <c r="BR430" s="90">
        <v>2.6998214825690505E-3</v>
      </c>
      <c r="BS430" s="90">
        <v>2.5231976472607949E-3</v>
      </c>
      <c r="BT430" s="90">
        <v>0.38267836317644299</v>
      </c>
      <c r="BU430" s="90">
        <v>0.35764333007144206</v>
      </c>
      <c r="BV430" s="90">
        <v>0</v>
      </c>
      <c r="BW430" s="90">
        <v>0</v>
      </c>
      <c r="BX430" s="90">
        <v>0.38267836317644299</v>
      </c>
      <c r="BY430" s="90">
        <v>0.35764333007144206</v>
      </c>
      <c r="GV430" s="254"/>
      <c r="GW430" s="254"/>
    </row>
    <row r="431" spans="45:205" x14ac:dyDescent="0.25">
      <c r="AS431" s="90" t="s">
        <v>812</v>
      </c>
      <c r="AT431" s="90" t="s">
        <v>155</v>
      </c>
      <c r="AU431" s="90" t="s">
        <v>738</v>
      </c>
      <c r="AV431" s="90">
        <v>2023</v>
      </c>
      <c r="AW431" s="90">
        <v>0.87343872827321156</v>
      </c>
      <c r="AX431" s="90">
        <v>0</v>
      </c>
      <c r="AY431" s="90">
        <v>0</v>
      </c>
      <c r="AZ431" s="90">
        <v>0</v>
      </c>
      <c r="BA431" s="90">
        <v>0</v>
      </c>
      <c r="BB431" s="90">
        <v>0</v>
      </c>
      <c r="BC431" s="90">
        <v>0</v>
      </c>
      <c r="BD431" s="90">
        <v>0</v>
      </c>
      <c r="BE431" s="90">
        <v>0</v>
      </c>
      <c r="BF431" s="90">
        <v>0</v>
      </c>
      <c r="BG431" s="90">
        <v>0</v>
      </c>
      <c r="BH431" s="90">
        <v>0</v>
      </c>
      <c r="BI431" s="90">
        <v>0</v>
      </c>
      <c r="BJ431" s="90">
        <v>2.6998214825690505E-3</v>
      </c>
      <c r="BK431" s="90">
        <v>0.39670133980786865</v>
      </c>
      <c r="BL431" s="90">
        <v>0</v>
      </c>
      <c r="BM431" s="90">
        <v>0.39670133980786865</v>
      </c>
      <c r="BN431" s="90">
        <v>0</v>
      </c>
      <c r="BO431" s="90">
        <v>0</v>
      </c>
      <c r="BP431" s="90">
        <v>0</v>
      </c>
      <c r="BQ431" s="90">
        <v>0.34649431374606393</v>
      </c>
      <c r="BR431" s="90">
        <v>0</v>
      </c>
      <c r="BS431" s="90">
        <v>0</v>
      </c>
      <c r="BT431" s="90">
        <v>0</v>
      </c>
      <c r="BU431" s="90">
        <v>0</v>
      </c>
      <c r="BV431" s="90">
        <v>0</v>
      </c>
      <c r="BW431" s="90">
        <v>0</v>
      </c>
      <c r="BX431" s="90">
        <v>0</v>
      </c>
      <c r="BY431" s="90">
        <v>0</v>
      </c>
      <c r="GV431" s="254"/>
      <c r="GW431" s="254"/>
    </row>
    <row r="432" spans="45:205" x14ac:dyDescent="0.25">
      <c r="AS432" s="90" t="s">
        <v>812</v>
      </c>
      <c r="AT432" s="90" t="s">
        <v>155</v>
      </c>
      <c r="AU432" s="90" t="s">
        <v>739</v>
      </c>
      <c r="AV432" s="90">
        <v>2020</v>
      </c>
      <c r="AW432" s="90">
        <v>1</v>
      </c>
      <c r="AX432" s="90">
        <v>2.6781256868629705E-3</v>
      </c>
      <c r="AY432" s="90">
        <v>0.4242973136436336</v>
      </c>
      <c r="AZ432" s="90">
        <v>0</v>
      </c>
      <c r="BA432" s="90">
        <v>0.4242973136436336</v>
      </c>
      <c r="BB432" s="90">
        <v>0</v>
      </c>
      <c r="BC432" s="90">
        <v>0</v>
      </c>
      <c r="BD432" s="90">
        <v>0</v>
      </c>
      <c r="BE432" s="90">
        <v>0</v>
      </c>
      <c r="BF432" s="90">
        <v>0</v>
      </c>
      <c r="BG432" s="90">
        <v>0</v>
      </c>
      <c r="BH432" s="90">
        <v>0</v>
      </c>
      <c r="BI432" s="90">
        <v>0</v>
      </c>
      <c r="BJ432" s="90">
        <v>0</v>
      </c>
      <c r="BK432" s="90">
        <v>0</v>
      </c>
      <c r="BL432" s="90">
        <v>0</v>
      </c>
      <c r="BM432" s="90">
        <v>0</v>
      </c>
      <c r="BN432" s="90">
        <v>0.4242973136436336</v>
      </c>
      <c r="BO432" s="90">
        <v>0</v>
      </c>
      <c r="BP432" s="90">
        <v>0</v>
      </c>
      <c r="BQ432" s="90">
        <v>0</v>
      </c>
      <c r="BR432" s="90">
        <v>0</v>
      </c>
      <c r="BS432" s="90">
        <v>0</v>
      </c>
      <c r="BT432" s="90">
        <v>0</v>
      </c>
      <c r="BU432" s="90">
        <v>0</v>
      </c>
      <c r="BV432" s="90">
        <v>0</v>
      </c>
      <c r="BW432" s="90">
        <v>0</v>
      </c>
      <c r="BX432" s="90">
        <v>0</v>
      </c>
      <c r="BY432" s="90">
        <v>0</v>
      </c>
      <c r="GV432" s="254"/>
      <c r="GW432" s="254"/>
    </row>
    <row r="433" spans="45:205" x14ac:dyDescent="0.25">
      <c r="AS433" s="90" t="s">
        <v>812</v>
      </c>
      <c r="AT433" s="90" t="s">
        <v>155</v>
      </c>
      <c r="AU433" s="90" t="s">
        <v>739</v>
      </c>
      <c r="AV433" s="90">
        <v>2021</v>
      </c>
      <c r="AW433" s="90">
        <v>1</v>
      </c>
      <c r="AX433" s="90">
        <v>0</v>
      </c>
      <c r="AY433" s="90">
        <v>0</v>
      </c>
      <c r="AZ433" s="90">
        <v>0</v>
      </c>
      <c r="BA433" s="90">
        <v>0</v>
      </c>
      <c r="BB433" s="90">
        <v>2.6781256868629705E-3</v>
      </c>
      <c r="BC433" s="90">
        <v>0.4242973136436336</v>
      </c>
      <c r="BD433" s="90">
        <v>0</v>
      </c>
      <c r="BE433" s="90">
        <v>0.4242973136436336</v>
      </c>
      <c r="BF433" s="90">
        <v>0</v>
      </c>
      <c r="BG433" s="90">
        <v>0</v>
      </c>
      <c r="BH433" s="90">
        <v>0</v>
      </c>
      <c r="BI433" s="90">
        <v>0</v>
      </c>
      <c r="BJ433" s="90">
        <v>0</v>
      </c>
      <c r="BK433" s="90">
        <v>0</v>
      </c>
      <c r="BL433" s="90">
        <v>0</v>
      </c>
      <c r="BM433" s="90">
        <v>0</v>
      </c>
      <c r="BN433" s="90">
        <v>0</v>
      </c>
      <c r="BO433" s="90">
        <v>0.4242973136436336</v>
      </c>
      <c r="BP433" s="90">
        <v>0</v>
      </c>
      <c r="BQ433" s="90">
        <v>0</v>
      </c>
      <c r="BR433" s="90">
        <v>0</v>
      </c>
      <c r="BS433" s="90">
        <v>0</v>
      </c>
      <c r="BT433" s="90">
        <v>0</v>
      </c>
      <c r="BU433" s="90">
        <v>0</v>
      </c>
      <c r="BV433" s="90">
        <v>0</v>
      </c>
      <c r="BW433" s="90">
        <v>0</v>
      </c>
      <c r="BX433" s="90">
        <v>0</v>
      </c>
      <c r="BY433" s="90">
        <v>0</v>
      </c>
      <c r="GV433" s="254"/>
      <c r="GW433" s="254"/>
    </row>
    <row r="434" spans="45:205" x14ac:dyDescent="0.25">
      <c r="AS434" s="90" t="s">
        <v>812</v>
      </c>
      <c r="AT434" s="90" t="s">
        <v>155</v>
      </c>
      <c r="AU434" s="90" t="s">
        <v>739</v>
      </c>
      <c r="AV434" s="90">
        <v>2022</v>
      </c>
      <c r="AW434" s="90">
        <v>0.93457943925233644</v>
      </c>
      <c r="AX434" s="90">
        <v>0</v>
      </c>
      <c r="AY434" s="90">
        <v>0</v>
      </c>
      <c r="AZ434" s="90">
        <v>0</v>
      </c>
      <c r="BA434" s="90">
        <v>0</v>
      </c>
      <c r="BB434" s="90">
        <v>0</v>
      </c>
      <c r="BC434" s="90">
        <v>0</v>
      </c>
      <c r="BD434" s="90">
        <v>0</v>
      </c>
      <c r="BE434" s="90">
        <v>0</v>
      </c>
      <c r="BF434" s="90">
        <v>2.7977695939851604E-3</v>
      </c>
      <c r="BG434" s="90">
        <v>0.44206173929782561</v>
      </c>
      <c r="BH434" s="90">
        <v>0</v>
      </c>
      <c r="BI434" s="90">
        <v>0.44206173929782561</v>
      </c>
      <c r="BJ434" s="90">
        <v>0</v>
      </c>
      <c r="BK434" s="90">
        <v>0</v>
      </c>
      <c r="BL434" s="90">
        <v>0</v>
      </c>
      <c r="BM434" s="90">
        <v>0</v>
      </c>
      <c r="BN434" s="90">
        <v>0</v>
      </c>
      <c r="BO434" s="90">
        <v>0</v>
      </c>
      <c r="BP434" s="90">
        <v>0.4131418124278744</v>
      </c>
      <c r="BQ434" s="90">
        <v>0</v>
      </c>
      <c r="BR434" s="90">
        <v>2.7977695939851604E-3</v>
      </c>
      <c r="BS434" s="90">
        <v>2.6147379383038884E-3</v>
      </c>
      <c r="BT434" s="90">
        <v>0.44206173929782561</v>
      </c>
      <c r="BU434" s="90">
        <v>0.4131418124278744</v>
      </c>
      <c r="BV434" s="90">
        <v>0</v>
      </c>
      <c r="BW434" s="90">
        <v>0</v>
      </c>
      <c r="BX434" s="90">
        <v>0.44206173929782561</v>
      </c>
      <c r="BY434" s="90">
        <v>0.4131418124278744</v>
      </c>
      <c r="GV434" s="254"/>
      <c r="GW434" s="254"/>
    </row>
    <row r="435" spans="45:205" x14ac:dyDescent="0.25">
      <c r="AS435" s="90" t="s">
        <v>812</v>
      </c>
      <c r="AT435" s="90" t="s">
        <v>155</v>
      </c>
      <c r="AU435" s="90" t="s">
        <v>739</v>
      </c>
      <c r="AV435" s="90">
        <v>2023</v>
      </c>
      <c r="AW435" s="90">
        <v>0.87343872827321156</v>
      </c>
      <c r="AX435" s="90">
        <v>0</v>
      </c>
      <c r="AY435" s="90">
        <v>0</v>
      </c>
      <c r="AZ435" s="90">
        <v>0</v>
      </c>
      <c r="BA435" s="90">
        <v>0</v>
      </c>
      <c r="BB435" s="90">
        <v>0</v>
      </c>
      <c r="BC435" s="90">
        <v>0</v>
      </c>
      <c r="BD435" s="90">
        <v>0</v>
      </c>
      <c r="BE435" s="90">
        <v>0</v>
      </c>
      <c r="BF435" s="90">
        <v>0</v>
      </c>
      <c r="BG435" s="90">
        <v>0</v>
      </c>
      <c r="BH435" s="90">
        <v>0</v>
      </c>
      <c r="BI435" s="90">
        <v>0</v>
      </c>
      <c r="BJ435" s="90">
        <v>2.7977695939851604E-3</v>
      </c>
      <c r="BK435" s="90">
        <v>0.4582599026975514</v>
      </c>
      <c r="BL435" s="90">
        <v>0</v>
      </c>
      <c r="BM435" s="90">
        <v>0.4582599026975514</v>
      </c>
      <c r="BN435" s="90">
        <v>0</v>
      </c>
      <c r="BO435" s="90">
        <v>0</v>
      </c>
      <c r="BP435" s="90">
        <v>0</v>
      </c>
      <c r="BQ435" s="90">
        <v>0.40026194663075498</v>
      </c>
      <c r="BR435" s="90">
        <v>0</v>
      </c>
      <c r="BS435" s="90">
        <v>0</v>
      </c>
      <c r="BT435" s="90">
        <v>0</v>
      </c>
      <c r="BU435" s="90">
        <v>0</v>
      </c>
      <c r="BV435" s="90">
        <v>0</v>
      </c>
      <c r="BW435" s="90">
        <v>0</v>
      </c>
      <c r="BX435" s="90">
        <v>0</v>
      </c>
      <c r="BY435" s="90">
        <v>0</v>
      </c>
      <c r="GV435" s="254"/>
      <c r="GW435" s="254"/>
    </row>
    <row r="436" spans="45:205" x14ac:dyDescent="0.25">
      <c r="AS436" s="90" t="s">
        <v>812</v>
      </c>
      <c r="AT436" s="90" t="s">
        <v>155</v>
      </c>
      <c r="AU436" s="90" t="s">
        <v>740</v>
      </c>
      <c r="AV436" s="90">
        <v>2020</v>
      </c>
      <c r="AW436" s="90">
        <v>1</v>
      </c>
      <c r="AX436" s="90">
        <v>1.322087202441745E-3</v>
      </c>
      <c r="AY436" s="90">
        <v>0.17087297459561512</v>
      </c>
      <c r="AZ436" s="90">
        <v>0</v>
      </c>
      <c r="BA436" s="90">
        <v>0.17087297459561512</v>
      </c>
      <c r="BB436" s="90">
        <v>0</v>
      </c>
      <c r="BC436" s="90">
        <v>0</v>
      </c>
      <c r="BD436" s="90">
        <v>0</v>
      </c>
      <c r="BE436" s="90">
        <v>0</v>
      </c>
      <c r="BF436" s="90">
        <v>0</v>
      </c>
      <c r="BG436" s="90">
        <v>0</v>
      </c>
      <c r="BH436" s="90">
        <v>0</v>
      </c>
      <c r="BI436" s="90">
        <v>0</v>
      </c>
      <c r="BJ436" s="90">
        <v>0</v>
      </c>
      <c r="BK436" s="90">
        <v>0</v>
      </c>
      <c r="BL436" s="90">
        <v>0</v>
      </c>
      <c r="BM436" s="90">
        <v>0</v>
      </c>
      <c r="BN436" s="90">
        <v>0.17087297459561512</v>
      </c>
      <c r="BO436" s="90">
        <v>0</v>
      </c>
      <c r="BP436" s="90">
        <v>0</v>
      </c>
      <c r="BQ436" s="90">
        <v>0</v>
      </c>
      <c r="BR436" s="90">
        <v>0</v>
      </c>
      <c r="BS436" s="90">
        <v>0</v>
      </c>
      <c r="BT436" s="90">
        <v>0</v>
      </c>
      <c r="BU436" s="90">
        <v>0</v>
      </c>
      <c r="BV436" s="90">
        <v>0</v>
      </c>
      <c r="BW436" s="90">
        <v>0</v>
      </c>
      <c r="BX436" s="90">
        <v>0</v>
      </c>
      <c r="BY436" s="90">
        <v>0</v>
      </c>
      <c r="GV436" s="254"/>
      <c r="GW436" s="254"/>
    </row>
    <row r="437" spans="45:205" x14ac:dyDescent="0.25">
      <c r="AS437" s="90" t="s">
        <v>812</v>
      </c>
      <c r="AT437" s="90" t="s">
        <v>155</v>
      </c>
      <c r="AU437" s="90" t="s">
        <v>740</v>
      </c>
      <c r="AV437" s="90">
        <v>2021</v>
      </c>
      <c r="AW437" s="90">
        <v>1</v>
      </c>
      <c r="AX437" s="90">
        <v>0</v>
      </c>
      <c r="AY437" s="90">
        <v>0</v>
      </c>
      <c r="AZ437" s="90">
        <v>0</v>
      </c>
      <c r="BA437" s="90">
        <v>0</v>
      </c>
      <c r="BB437" s="90">
        <v>1.322087202441745E-3</v>
      </c>
      <c r="BC437" s="90">
        <v>0.17087297459561512</v>
      </c>
      <c r="BD437" s="90">
        <v>0</v>
      </c>
      <c r="BE437" s="90">
        <v>0.17087297459561512</v>
      </c>
      <c r="BF437" s="90">
        <v>0</v>
      </c>
      <c r="BG437" s="90">
        <v>0</v>
      </c>
      <c r="BH437" s="90">
        <v>0</v>
      </c>
      <c r="BI437" s="90">
        <v>0</v>
      </c>
      <c r="BJ437" s="90">
        <v>0</v>
      </c>
      <c r="BK437" s="90">
        <v>0</v>
      </c>
      <c r="BL437" s="90">
        <v>0</v>
      </c>
      <c r="BM437" s="90">
        <v>0</v>
      </c>
      <c r="BN437" s="90">
        <v>0</v>
      </c>
      <c r="BO437" s="90">
        <v>0.17087297459561512</v>
      </c>
      <c r="BP437" s="90">
        <v>0</v>
      </c>
      <c r="BQ437" s="90">
        <v>0</v>
      </c>
      <c r="BR437" s="90">
        <v>0</v>
      </c>
      <c r="BS437" s="90">
        <v>0</v>
      </c>
      <c r="BT437" s="90">
        <v>0</v>
      </c>
      <c r="BU437" s="90">
        <v>0</v>
      </c>
      <c r="BV437" s="90">
        <v>0</v>
      </c>
      <c r="BW437" s="90">
        <v>0</v>
      </c>
      <c r="BX437" s="90">
        <v>0</v>
      </c>
      <c r="BY437" s="90">
        <v>0</v>
      </c>
      <c r="GV437" s="254"/>
      <c r="GW437" s="254"/>
    </row>
    <row r="438" spans="45:205" x14ac:dyDescent="0.25">
      <c r="AS438" s="90" t="s">
        <v>812</v>
      </c>
      <c r="AT438" s="90" t="s">
        <v>155</v>
      </c>
      <c r="AU438" s="90" t="s">
        <v>740</v>
      </c>
      <c r="AV438" s="90">
        <v>2022</v>
      </c>
      <c r="AW438" s="90">
        <v>0.93457943925233644</v>
      </c>
      <c r="AX438" s="90">
        <v>0</v>
      </c>
      <c r="AY438" s="90">
        <v>0</v>
      </c>
      <c r="AZ438" s="90">
        <v>0</v>
      </c>
      <c r="BA438" s="90">
        <v>0</v>
      </c>
      <c r="BB438" s="90">
        <v>0</v>
      </c>
      <c r="BC438" s="90">
        <v>0</v>
      </c>
      <c r="BD438" s="90">
        <v>0</v>
      </c>
      <c r="BE438" s="90">
        <v>0</v>
      </c>
      <c r="BF438" s="90">
        <v>1.6830358899410126E-3</v>
      </c>
      <c r="BG438" s="90">
        <v>0.18573309282329803</v>
      </c>
      <c r="BH438" s="90">
        <v>0</v>
      </c>
      <c r="BI438" s="90">
        <v>0.18573309282329803</v>
      </c>
      <c r="BJ438" s="90">
        <v>0</v>
      </c>
      <c r="BK438" s="90">
        <v>0</v>
      </c>
      <c r="BL438" s="90">
        <v>0</v>
      </c>
      <c r="BM438" s="90">
        <v>0</v>
      </c>
      <c r="BN438" s="90">
        <v>0</v>
      </c>
      <c r="BO438" s="90">
        <v>0</v>
      </c>
      <c r="BP438" s="90">
        <v>0.17358232974140003</v>
      </c>
      <c r="BQ438" s="90">
        <v>0</v>
      </c>
      <c r="BR438" s="90">
        <v>1.6830358899410126E-3</v>
      </c>
      <c r="BS438" s="90">
        <v>1.5729307382626287E-3</v>
      </c>
      <c r="BT438" s="90">
        <v>0.18573309282329803</v>
      </c>
      <c r="BU438" s="90">
        <v>0.17358232974140003</v>
      </c>
      <c r="BV438" s="90">
        <v>0</v>
      </c>
      <c r="BW438" s="90">
        <v>0</v>
      </c>
      <c r="BX438" s="90">
        <v>0.18573309282329803</v>
      </c>
      <c r="BY438" s="90">
        <v>0.17358232974140003</v>
      </c>
      <c r="GV438" s="254"/>
      <c r="GW438" s="254"/>
    </row>
    <row r="439" spans="45:205" x14ac:dyDescent="0.25">
      <c r="AS439" s="90" t="s">
        <v>812</v>
      </c>
      <c r="AT439" s="90" t="s">
        <v>155</v>
      </c>
      <c r="AU439" s="90" t="s">
        <v>740</v>
      </c>
      <c r="AV439" s="90">
        <v>2023</v>
      </c>
      <c r="AW439" s="90">
        <v>0.87343872827321156</v>
      </c>
      <c r="AX439" s="90">
        <v>0</v>
      </c>
      <c r="AY439" s="90">
        <v>0</v>
      </c>
      <c r="AZ439" s="90">
        <v>0</v>
      </c>
      <c r="BA439" s="90">
        <v>0</v>
      </c>
      <c r="BB439" s="90">
        <v>0</v>
      </c>
      <c r="BC439" s="90">
        <v>0</v>
      </c>
      <c r="BD439" s="90">
        <v>0</v>
      </c>
      <c r="BE439" s="90">
        <v>0</v>
      </c>
      <c r="BF439" s="90">
        <v>0</v>
      </c>
      <c r="BG439" s="90">
        <v>0</v>
      </c>
      <c r="BH439" s="90">
        <v>0</v>
      </c>
      <c r="BI439" s="90">
        <v>0</v>
      </c>
      <c r="BJ439" s="90">
        <v>1.6830358899410126E-3</v>
      </c>
      <c r="BK439" s="90">
        <v>0.19253842363438869</v>
      </c>
      <c r="BL439" s="90">
        <v>0</v>
      </c>
      <c r="BM439" s="90">
        <v>0.19253842363438869</v>
      </c>
      <c r="BN439" s="90">
        <v>0</v>
      </c>
      <c r="BO439" s="90">
        <v>0</v>
      </c>
      <c r="BP439" s="90">
        <v>0</v>
      </c>
      <c r="BQ439" s="90">
        <v>0.16817051588294932</v>
      </c>
      <c r="BR439" s="90">
        <v>0</v>
      </c>
      <c r="BS439" s="90">
        <v>0</v>
      </c>
      <c r="BT439" s="90">
        <v>0</v>
      </c>
      <c r="BU439" s="90">
        <v>0</v>
      </c>
      <c r="BV439" s="90">
        <v>0</v>
      </c>
      <c r="BW439" s="90">
        <v>0</v>
      </c>
      <c r="BX439" s="90">
        <v>0</v>
      </c>
      <c r="BY439" s="90">
        <v>0</v>
      </c>
      <c r="GV439" s="254"/>
      <c r="GW439" s="254"/>
    </row>
    <row r="440" spans="45:205" x14ac:dyDescent="0.25">
      <c r="AS440" s="90" t="s">
        <v>812</v>
      </c>
      <c r="AT440" s="90" t="s">
        <v>155</v>
      </c>
      <c r="AU440" s="90" t="s">
        <v>741</v>
      </c>
      <c r="AV440" s="90">
        <v>2020</v>
      </c>
      <c r="AW440" s="90">
        <v>1</v>
      </c>
      <c r="AX440" s="90">
        <v>7.6253597436927905E-3</v>
      </c>
      <c r="AY440" s="90">
        <v>0.39611772419540403</v>
      </c>
      <c r="AZ440" s="90">
        <v>0</v>
      </c>
      <c r="BA440" s="90">
        <v>0.39611772419540403</v>
      </c>
      <c r="BB440" s="90">
        <v>0</v>
      </c>
      <c r="BC440" s="90">
        <v>0</v>
      </c>
      <c r="BD440" s="90">
        <v>0</v>
      </c>
      <c r="BE440" s="90">
        <v>0</v>
      </c>
      <c r="BF440" s="90">
        <v>0</v>
      </c>
      <c r="BG440" s="90">
        <v>0</v>
      </c>
      <c r="BH440" s="90">
        <v>0</v>
      </c>
      <c r="BI440" s="90">
        <v>0</v>
      </c>
      <c r="BJ440" s="90">
        <v>0</v>
      </c>
      <c r="BK440" s="90">
        <v>0</v>
      </c>
      <c r="BL440" s="90">
        <v>0</v>
      </c>
      <c r="BM440" s="90">
        <v>0</v>
      </c>
      <c r="BN440" s="90">
        <v>0.39611772419540403</v>
      </c>
      <c r="BO440" s="90">
        <v>0</v>
      </c>
      <c r="BP440" s="90">
        <v>0</v>
      </c>
      <c r="BQ440" s="90">
        <v>0</v>
      </c>
      <c r="BR440" s="90">
        <v>0</v>
      </c>
      <c r="BS440" s="90">
        <v>0</v>
      </c>
      <c r="BT440" s="90">
        <v>0</v>
      </c>
      <c r="BU440" s="90">
        <v>0</v>
      </c>
      <c r="BV440" s="90">
        <v>0</v>
      </c>
      <c r="BW440" s="90">
        <v>0</v>
      </c>
      <c r="BX440" s="90">
        <v>0</v>
      </c>
      <c r="BY440" s="90">
        <v>0</v>
      </c>
      <c r="GV440" s="254"/>
      <c r="GW440" s="254"/>
    </row>
    <row r="441" spans="45:205" x14ac:dyDescent="0.25">
      <c r="AS441" s="90" t="s">
        <v>812</v>
      </c>
      <c r="AT441" s="90" t="s">
        <v>155</v>
      </c>
      <c r="AU441" s="90" t="s">
        <v>741</v>
      </c>
      <c r="AV441" s="90">
        <v>2021</v>
      </c>
      <c r="AW441" s="90">
        <v>1</v>
      </c>
      <c r="AX441" s="90">
        <v>0</v>
      </c>
      <c r="AY441" s="90">
        <v>0</v>
      </c>
      <c r="AZ441" s="90">
        <v>0</v>
      </c>
      <c r="BA441" s="90">
        <v>0</v>
      </c>
      <c r="BB441" s="90">
        <v>7.6253597436927905E-3</v>
      </c>
      <c r="BC441" s="90">
        <v>0.39611772419540403</v>
      </c>
      <c r="BD441" s="90">
        <v>0</v>
      </c>
      <c r="BE441" s="90">
        <v>0.39611772419540403</v>
      </c>
      <c r="BF441" s="90">
        <v>0</v>
      </c>
      <c r="BG441" s="90">
        <v>0</v>
      </c>
      <c r="BH441" s="90">
        <v>0</v>
      </c>
      <c r="BI441" s="90">
        <v>0</v>
      </c>
      <c r="BJ441" s="90">
        <v>0</v>
      </c>
      <c r="BK441" s="90">
        <v>0</v>
      </c>
      <c r="BL441" s="90">
        <v>0</v>
      </c>
      <c r="BM441" s="90">
        <v>0</v>
      </c>
      <c r="BN441" s="90">
        <v>0</v>
      </c>
      <c r="BO441" s="90">
        <v>0.39611772419540403</v>
      </c>
      <c r="BP441" s="90">
        <v>0</v>
      </c>
      <c r="BQ441" s="90">
        <v>0</v>
      </c>
      <c r="BR441" s="90">
        <v>0</v>
      </c>
      <c r="BS441" s="90">
        <v>0</v>
      </c>
      <c r="BT441" s="90">
        <v>0</v>
      </c>
      <c r="BU441" s="90">
        <v>0</v>
      </c>
      <c r="BV441" s="90">
        <v>0</v>
      </c>
      <c r="BW441" s="90">
        <v>0</v>
      </c>
      <c r="BX441" s="90">
        <v>0</v>
      </c>
      <c r="BY441" s="90">
        <v>0</v>
      </c>
      <c r="GV441" s="254"/>
      <c r="GW441" s="254"/>
    </row>
    <row r="442" spans="45:205" x14ac:dyDescent="0.25">
      <c r="AS442" s="90" t="s">
        <v>812</v>
      </c>
      <c r="AT442" s="90" t="s">
        <v>155</v>
      </c>
      <c r="AU442" s="90" t="s">
        <v>741</v>
      </c>
      <c r="AV442" s="90">
        <v>2022</v>
      </c>
      <c r="AW442" s="90">
        <v>0.93457943925233644</v>
      </c>
      <c r="AX442" s="90">
        <v>0</v>
      </c>
      <c r="AY442" s="90">
        <v>0</v>
      </c>
      <c r="AZ442" s="90">
        <v>0</v>
      </c>
      <c r="BA442" s="90">
        <v>0</v>
      </c>
      <c r="BB442" s="90">
        <v>0</v>
      </c>
      <c r="BC442" s="90">
        <v>0</v>
      </c>
      <c r="BD442" s="90">
        <v>0</v>
      </c>
      <c r="BE442" s="90">
        <v>0</v>
      </c>
      <c r="BF442" s="90">
        <v>7.6113614370368369E-3</v>
      </c>
      <c r="BG442" s="90">
        <v>0.39114657274089748</v>
      </c>
      <c r="BH442" s="90">
        <v>0</v>
      </c>
      <c r="BI442" s="90">
        <v>0.39114657274089748</v>
      </c>
      <c r="BJ442" s="90">
        <v>0</v>
      </c>
      <c r="BK442" s="90">
        <v>0</v>
      </c>
      <c r="BL442" s="90">
        <v>0</v>
      </c>
      <c r="BM442" s="90">
        <v>0</v>
      </c>
      <c r="BN442" s="90">
        <v>0</v>
      </c>
      <c r="BO442" s="90">
        <v>0</v>
      </c>
      <c r="BP442" s="90">
        <v>0.36555754461766121</v>
      </c>
      <c r="BQ442" s="90">
        <v>0</v>
      </c>
      <c r="BR442" s="90">
        <v>7.6113614370368369E-3</v>
      </c>
      <c r="BS442" s="90">
        <v>7.113421903772745E-3</v>
      </c>
      <c r="BT442" s="90">
        <v>0.39114657274089748</v>
      </c>
      <c r="BU442" s="90">
        <v>0.36555754461766121</v>
      </c>
      <c r="BV442" s="90">
        <v>0</v>
      </c>
      <c r="BW442" s="90">
        <v>0</v>
      </c>
      <c r="BX442" s="90">
        <v>0.39114657274089748</v>
      </c>
      <c r="BY442" s="90">
        <v>0.36555754461766121</v>
      </c>
      <c r="GV442" s="254"/>
      <c r="GW442" s="254"/>
    </row>
    <row r="443" spans="45:205" x14ac:dyDescent="0.25">
      <c r="AS443" s="90" t="s">
        <v>812</v>
      </c>
      <c r="AT443" s="90" t="s">
        <v>155</v>
      </c>
      <c r="AU443" s="90" t="s">
        <v>741</v>
      </c>
      <c r="AV443" s="90">
        <v>2023</v>
      </c>
      <c r="AW443" s="90">
        <v>0.87343872827321156</v>
      </c>
      <c r="AX443" s="90">
        <v>0</v>
      </c>
      <c r="AY443" s="90">
        <v>0</v>
      </c>
      <c r="AZ443" s="90">
        <v>0</v>
      </c>
      <c r="BA443" s="90">
        <v>0</v>
      </c>
      <c r="BB443" s="90">
        <v>0</v>
      </c>
      <c r="BC443" s="90">
        <v>0</v>
      </c>
      <c r="BD443" s="90">
        <v>0</v>
      </c>
      <c r="BE443" s="90">
        <v>0</v>
      </c>
      <c r="BF443" s="90">
        <v>0</v>
      </c>
      <c r="BG443" s="90">
        <v>0</v>
      </c>
      <c r="BH443" s="90">
        <v>0</v>
      </c>
      <c r="BI443" s="90">
        <v>0</v>
      </c>
      <c r="BJ443" s="90">
        <v>7.6113614370368369E-3</v>
      </c>
      <c r="BK443" s="90">
        <v>0.40547887592076243</v>
      </c>
      <c r="BL443" s="90">
        <v>0</v>
      </c>
      <c r="BM443" s="90">
        <v>0.40547887592076243</v>
      </c>
      <c r="BN443" s="90">
        <v>0</v>
      </c>
      <c r="BO443" s="90">
        <v>0</v>
      </c>
      <c r="BP443" s="90">
        <v>0</v>
      </c>
      <c r="BQ443" s="90">
        <v>0.35416095372588208</v>
      </c>
      <c r="BR443" s="90">
        <v>0</v>
      </c>
      <c r="BS443" s="90">
        <v>0</v>
      </c>
      <c r="BT443" s="90">
        <v>0</v>
      </c>
      <c r="BU443" s="90">
        <v>0</v>
      </c>
      <c r="BV443" s="90">
        <v>0</v>
      </c>
      <c r="BW443" s="90">
        <v>0</v>
      </c>
      <c r="BX443" s="90">
        <v>0</v>
      </c>
      <c r="BY443" s="90">
        <v>0</v>
      </c>
      <c r="GV443" s="254"/>
      <c r="GW443" s="254"/>
    </row>
    <row r="444" spans="45:205" x14ac:dyDescent="0.25">
      <c r="AS444" s="90" t="s">
        <v>812</v>
      </c>
      <c r="AT444" s="90" t="s">
        <v>155</v>
      </c>
      <c r="AU444" s="90" t="s">
        <v>742</v>
      </c>
      <c r="AV444" s="90">
        <v>2020</v>
      </c>
      <c r="AW444" s="90">
        <v>1</v>
      </c>
      <c r="AX444" s="90">
        <v>6.9144552437389473E-3</v>
      </c>
      <c r="AY444" s="90">
        <v>0.30855517522753956</v>
      </c>
      <c r="AZ444" s="90">
        <v>0</v>
      </c>
      <c r="BA444" s="90">
        <v>0.30855517522753956</v>
      </c>
      <c r="BB444" s="90">
        <v>0</v>
      </c>
      <c r="BC444" s="90">
        <v>0</v>
      </c>
      <c r="BD444" s="90">
        <v>0</v>
      </c>
      <c r="BE444" s="90">
        <v>0</v>
      </c>
      <c r="BF444" s="90">
        <v>0</v>
      </c>
      <c r="BG444" s="90">
        <v>0</v>
      </c>
      <c r="BH444" s="90">
        <v>0</v>
      </c>
      <c r="BI444" s="90">
        <v>0</v>
      </c>
      <c r="BJ444" s="90">
        <v>0</v>
      </c>
      <c r="BK444" s="90">
        <v>0</v>
      </c>
      <c r="BL444" s="90">
        <v>0</v>
      </c>
      <c r="BM444" s="90">
        <v>0</v>
      </c>
      <c r="BN444" s="90">
        <v>0.30855517522753956</v>
      </c>
      <c r="BO444" s="90">
        <v>0</v>
      </c>
      <c r="BP444" s="90">
        <v>0</v>
      </c>
      <c r="BQ444" s="90">
        <v>0</v>
      </c>
      <c r="BR444" s="90">
        <v>0</v>
      </c>
      <c r="BS444" s="90">
        <v>0</v>
      </c>
      <c r="BT444" s="90">
        <v>0</v>
      </c>
      <c r="BU444" s="90">
        <v>0</v>
      </c>
      <c r="BV444" s="90">
        <v>0</v>
      </c>
      <c r="BW444" s="90">
        <v>0</v>
      </c>
      <c r="BX444" s="90">
        <v>0</v>
      </c>
      <c r="BY444" s="90">
        <v>0</v>
      </c>
      <c r="GV444" s="254"/>
      <c r="GW444" s="254"/>
    </row>
    <row r="445" spans="45:205" x14ac:dyDescent="0.25">
      <c r="AS445" s="90" t="s">
        <v>812</v>
      </c>
      <c r="AT445" s="90" t="s">
        <v>155</v>
      </c>
      <c r="AU445" s="90" t="s">
        <v>742</v>
      </c>
      <c r="AV445" s="90">
        <v>2021</v>
      </c>
      <c r="AW445" s="90">
        <v>1</v>
      </c>
      <c r="AX445" s="90">
        <v>0</v>
      </c>
      <c r="AY445" s="90">
        <v>0</v>
      </c>
      <c r="AZ445" s="90">
        <v>0</v>
      </c>
      <c r="BA445" s="90">
        <v>0</v>
      </c>
      <c r="BB445" s="90">
        <v>6.9144552437389473E-3</v>
      </c>
      <c r="BC445" s="90">
        <v>0.30855517522753956</v>
      </c>
      <c r="BD445" s="90">
        <v>0</v>
      </c>
      <c r="BE445" s="90">
        <v>0.30855517522753956</v>
      </c>
      <c r="BF445" s="90">
        <v>0</v>
      </c>
      <c r="BG445" s="90">
        <v>0</v>
      </c>
      <c r="BH445" s="90">
        <v>0</v>
      </c>
      <c r="BI445" s="90">
        <v>0</v>
      </c>
      <c r="BJ445" s="90">
        <v>0</v>
      </c>
      <c r="BK445" s="90">
        <v>0</v>
      </c>
      <c r="BL445" s="90">
        <v>0</v>
      </c>
      <c r="BM445" s="90">
        <v>0</v>
      </c>
      <c r="BN445" s="90">
        <v>0</v>
      </c>
      <c r="BO445" s="90">
        <v>0.30855517522753956</v>
      </c>
      <c r="BP445" s="90">
        <v>0</v>
      </c>
      <c r="BQ445" s="90">
        <v>0</v>
      </c>
      <c r="BR445" s="90">
        <v>0</v>
      </c>
      <c r="BS445" s="90">
        <v>0</v>
      </c>
      <c r="BT445" s="90">
        <v>0</v>
      </c>
      <c r="BU445" s="90">
        <v>0</v>
      </c>
      <c r="BV445" s="90">
        <v>0</v>
      </c>
      <c r="BW445" s="90">
        <v>0</v>
      </c>
      <c r="BX445" s="90">
        <v>0</v>
      </c>
      <c r="BY445" s="90">
        <v>0</v>
      </c>
      <c r="GV445" s="254"/>
      <c r="GW445" s="254"/>
    </row>
    <row r="446" spans="45:205" x14ac:dyDescent="0.25">
      <c r="AS446" s="90" t="s">
        <v>812</v>
      </c>
      <c r="AT446" s="90" t="s">
        <v>155</v>
      </c>
      <c r="AU446" s="90" t="s">
        <v>742</v>
      </c>
      <c r="AV446" s="90">
        <v>2022</v>
      </c>
      <c r="AW446" s="90">
        <v>0.93457943925233644</v>
      </c>
      <c r="AX446" s="90">
        <v>0</v>
      </c>
      <c r="AY446" s="90">
        <v>0</v>
      </c>
      <c r="AZ446" s="90">
        <v>0</v>
      </c>
      <c r="BA446" s="90">
        <v>0</v>
      </c>
      <c r="BB446" s="90">
        <v>0</v>
      </c>
      <c r="BC446" s="90">
        <v>0</v>
      </c>
      <c r="BD446" s="90">
        <v>0</v>
      </c>
      <c r="BE446" s="90">
        <v>0</v>
      </c>
      <c r="BF446" s="90">
        <v>7.1653232074652337E-3</v>
      </c>
      <c r="BG446" s="90">
        <v>0.31841110959487218</v>
      </c>
      <c r="BH446" s="90">
        <v>0</v>
      </c>
      <c r="BI446" s="90">
        <v>0.31841110959487218</v>
      </c>
      <c r="BJ446" s="90">
        <v>0</v>
      </c>
      <c r="BK446" s="90">
        <v>0</v>
      </c>
      <c r="BL446" s="90">
        <v>0</v>
      </c>
      <c r="BM446" s="90">
        <v>0</v>
      </c>
      <c r="BN446" s="90">
        <v>0</v>
      </c>
      <c r="BO446" s="90">
        <v>0</v>
      </c>
      <c r="BP446" s="90">
        <v>0.29758047625688988</v>
      </c>
      <c r="BQ446" s="90">
        <v>0</v>
      </c>
      <c r="BR446" s="90">
        <v>7.1653232074652337E-3</v>
      </c>
      <c r="BS446" s="90">
        <v>6.6965637452946107E-3</v>
      </c>
      <c r="BT446" s="90">
        <v>0.31841110959487218</v>
      </c>
      <c r="BU446" s="90">
        <v>0.29758047625688988</v>
      </c>
      <c r="BV446" s="90">
        <v>0</v>
      </c>
      <c r="BW446" s="90">
        <v>0</v>
      </c>
      <c r="BX446" s="90">
        <v>0.31841110959487218</v>
      </c>
      <c r="BY446" s="90">
        <v>0.29758047625688988</v>
      </c>
      <c r="GV446" s="254"/>
      <c r="GW446" s="254"/>
    </row>
    <row r="447" spans="45:205" x14ac:dyDescent="0.25">
      <c r="AS447" s="90" t="s">
        <v>812</v>
      </c>
      <c r="AT447" s="90" t="s">
        <v>155</v>
      </c>
      <c r="AU447" s="90" t="s">
        <v>742</v>
      </c>
      <c r="AV447" s="90">
        <v>2023</v>
      </c>
      <c r="AW447" s="90">
        <v>0.87343872827321156</v>
      </c>
      <c r="AX447" s="90">
        <v>0</v>
      </c>
      <c r="AY447" s="90">
        <v>0</v>
      </c>
      <c r="AZ447" s="90">
        <v>0</v>
      </c>
      <c r="BA447" s="90">
        <v>0</v>
      </c>
      <c r="BB447" s="90">
        <v>0</v>
      </c>
      <c r="BC447" s="90">
        <v>0</v>
      </c>
      <c r="BD447" s="90">
        <v>0</v>
      </c>
      <c r="BE447" s="90">
        <v>0</v>
      </c>
      <c r="BF447" s="90">
        <v>0</v>
      </c>
      <c r="BG447" s="90">
        <v>0</v>
      </c>
      <c r="BH447" s="90">
        <v>0</v>
      </c>
      <c r="BI447" s="90">
        <v>0</v>
      </c>
      <c r="BJ447" s="90">
        <v>7.1653232074652337E-3</v>
      </c>
      <c r="BK447" s="90">
        <v>0.33007809304529012</v>
      </c>
      <c r="BL447" s="90">
        <v>0</v>
      </c>
      <c r="BM447" s="90">
        <v>0.33007809304529012</v>
      </c>
      <c r="BN447" s="90">
        <v>0</v>
      </c>
      <c r="BO447" s="90">
        <v>0</v>
      </c>
      <c r="BP447" s="90">
        <v>0</v>
      </c>
      <c r="BQ447" s="90">
        <v>0.28830298982032498</v>
      </c>
      <c r="BR447" s="90">
        <v>0</v>
      </c>
      <c r="BS447" s="90">
        <v>0</v>
      </c>
      <c r="BT447" s="90">
        <v>0</v>
      </c>
      <c r="BU447" s="90">
        <v>0</v>
      </c>
      <c r="BV447" s="90">
        <v>0</v>
      </c>
      <c r="BW447" s="90">
        <v>0</v>
      </c>
      <c r="BX447" s="90">
        <v>0</v>
      </c>
      <c r="BY447" s="90">
        <v>0</v>
      </c>
      <c r="GV447" s="254"/>
      <c r="GW447" s="254"/>
    </row>
    <row r="448" spans="45:205" x14ac:dyDescent="0.25">
      <c r="AS448" s="90" t="s">
        <v>812</v>
      </c>
      <c r="AT448" s="90" t="s">
        <v>155</v>
      </c>
      <c r="AU448" s="90" t="s">
        <v>743</v>
      </c>
      <c r="AV448" s="90">
        <v>2020</v>
      </c>
      <c r="AW448" s="90">
        <v>1</v>
      </c>
      <c r="AX448" s="90">
        <v>5.0182030446621955E-3</v>
      </c>
      <c r="AY448" s="90">
        <v>0.18792065986412629</v>
      </c>
      <c r="AZ448" s="90">
        <v>0</v>
      </c>
      <c r="BA448" s="90">
        <v>0.18792065986412629</v>
      </c>
      <c r="BB448" s="90">
        <v>0</v>
      </c>
      <c r="BC448" s="90">
        <v>0</v>
      </c>
      <c r="BD448" s="90">
        <v>0</v>
      </c>
      <c r="BE448" s="90">
        <v>0</v>
      </c>
      <c r="BF448" s="90">
        <v>0</v>
      </c>
      <c r="BG448" s="90">
        <v>0</v>
      </c>
      <c r="BH448" s="90">
        <v>0</v>
      </c>
      <c r="BI448" s="90">
        <v>0</v>
      </c>
      <c r="BJ448" s="90">
        <v>0</v>
      </c>
      <c r="BK448" s="90">
        <v>0</v>
      </c>
      <c r="BL448" s="90">
        <v>0</v>
      </c>
      <c r="BM448" s="90">
        <v>0</v>
      </c>
      <c r="BN448" s="90">
        <v>0.18792065986412629</v>
      </c>
      <c r="BO448" s="90">
        <v>0</v>
      </c>
      <c r="BP448" s="90">
        <v>0</v>
      </c>
      <c r="BQ448" s="90">
        <v>0</v>
      </c>
      <c r="BR448" s="90">
        <v>0</v>
      </c>
      <c r="BS448" s="90">
        <v>0</v>
      </c>
      <c r="BT448" s="90">
        <v>0</v>
      </c>
      <c r="BU448" s="90">
        <v>0</v>
      </c>
      <c r="BV448" s="90">
        <v>0</v>
      </c>
      <c r="BW448" s="90">
        <v>0</v>
      </c>
      <c r="BX448" s="90">
        <v>0</v>
      </c>
      <c r="BY448" s="90">
        <v>0</v>
      </c>
      <c r="GV448" s="254"/>
      <c r="GW448" s="254"/>
    </row>
    <row r="449" spans="45:205" x14ac:dyDescent="0.25">
      <c r="AS449" s="90" t="s">
        <v>812</v>
      </c>
      <c r="AT449" s="90" t="s">
        <v>155</v>
      </c>
      <c r="AU449" s="90" t="s">
        <v>743</v>
      </c>
      <c r="AV449" s="90">
        <v>2021</v>
      </c>
      <c r="AW449" s="90">
        <v>1</v>
      </c>
      <c r="AX449" s="90">
        <v>0</v>
      </c>
      <c r="AY449" s="90">
        <v>0</v>
      </c>
      <c r="AZ449" s="90">
        <v>0</v>
      </c>
      <c r="BA449" s="90">
        <v>0</v>
      </c>
      <c r="BB449" s="90">
        <v>5.0182030446621955E-3</v>
      </c>
      <c r="BC449" s="90">
        <v>0.18792065986412629</v>
      </c>
      <c r="BD449" s="90">
        <v>0</v>
      </c>
      <c r="BE449" s="90">
        <v>0.18792065986412629</v>
      </c>
      <c r="BF449" s="90">
        <v>0</v>
      </c>
      <c r="BG449" s="90">
        <v>0</v>
      </c>
      <c r="BH449" s="90">
        <v>0</v>
      </c>
      <c r="BI449" s="90">
        <v>0</v>
      </c>
      <c r="BJ449" s="90">
        <v>0</v>
      </c>
      <c r="BK449" s="90">
        <v>0</v>
      </c>
      <c r="BL449" s="90">
        <v>0</v>
      </c>
      <c r="BM449" s="90">
        <v>0</v>
      </c>
      <c r="BN449" s="90">
        <v>0</v>
      </c>
      <c r="BO449" s="90">
        <v>0.18792065986412629</v>
      </c>
      <c r="BP449" s="90">
        <v>0</v>
      </c>
      <c r="BQ449" s="90">
        <v>0</v>
      </c>
      <c r="BR449" s="90">
        <v>0</v>
      </c>
      <c r="BS449" s="90">
        <v>0</v>
      </c>
      <c r="BT449" s="90">
        <v>0</v>
      </c>
      <c r="BU449" s="90">
        <v>0</v>
      </c>
      <c r="BV449" s="90">
        <v>0</v>
      </c>
      <c r="BW449" s="90">
        <v>0</v>
      </c>
      <c r="BX449" s="90">
        <v>0</v>
      </c>
      <c r="BY449" s="90">
        <v>0</v>
      </c>
      <c r="GV449" s="254"/>
      <c r="GW449" s="254"/>
    </row>
    <row r="450" spans="45:205" x14ac:dyDescent="0.25">
      <c r="AS450" s="90" t="s">
        <v>812</v>
      </c>
      <c r="AT450" s="90" t="s">
        <v>155</v>
      </c>
      <c r="AU450" s="90" t="s">
        <v>743</v>
      </c>
      <c r="AV450" s="90">
        <v>2022</v>
      </c>
      <c r="AW450" s="90">
        <v>0.93457943925233644</v>
      </c>
      <c r="AX450" s="90">
        <v>0</v>
      </c>
      <c r="AY450" s="90">
        <v>0</v>
      </c>
      <c r="AZ450" s="90">
        <v>0</v>
      </c>
      <c r="BA450" s="90">
        <v>0</v>
      </c>
      <c r="BB450" s="90">
        <v>0</v>
      </c>
      <c r="BC450" s="90">
        <v>0</v>
      </c>
      <c r="BD450" s="90">
        <v>0</v>
      </c>
      <c r="BE450" s="90">
        <v>0</v>
      </c>
      <c r="BF450" s="90">
        <v>4.8198851321404482E-3</v>
      </c>
      <c r="BG450" s="90">
        <v>0.18417248076827997</v>
      </c>
      <c r="BH450" s="90">
        <v>0</v>
      </c>
      <c r="BI450" s="90">
        <v>0.18417248076827997</v>
      </c>
      <c r="BJ450" s="90">
        <v>0</v>
      </c>
      <c r="BK450" s="90">
        <v>0</v>
      </c>
      <c r="BL450" s="90">
        <v>0</v>
      </c>
      <c r="BM450" s="90">
        <v>0</v>
      </c>
      <c r="BN450" s="90">
        <v>0</v>
      </c>
      <c r="BO450" s="90">
        <v>0</v>
      </c>
      <c r="BP450" s="90">
        <v>0.17212381380213082</v>
      </c>
      <c r="BQ450" s="90">
        <v>0</v>
      </c>
      <c r="BR450" s="90">
        <v>4.8198851321404482E-3</v>
      </c>
      <c r="BS450" s="90">
        <v>4.5045655440564937E-3</v>
      </c>
      <c r="BT450" s="90">
        <v>0.18417248076827997</v>
      </c>
      <c r="BU450" s="90">
        <v>0.17212381380213082</v>
      </c>
      <c r="BV450" s="90">
        <v>0</v>
      </c>
      <c r="BW450" s="90">
        <v>0</v>
      </c>
      <c r="BX450" s="90">
        <v>0.18417248076827997</v>
      </c>
      <c r="BY450" s="90">
        <v>0.17212381380213082</v>
      </c>
      <c r="GV450" s="254"/>
      <c r="GW450" s="254"/>
    </row>
    <row r="451" spans="45:205" x14ac:dyDescent="0.25">
      <c r="AS451" s="90" t="s">
        <v>812</v>
      </c>
      <c r="AT451" s="90" t="s">
        <v>155</v>
      </c>
      <c r="AU451" s="90" t="s">
        <v>743</v>
      </c>
      <c r="AV451" s="90">
        <v>2023</v>
      </c>
      <c r="AW451" s="90">
        <v>0.87343872827321156</v>
      </c>
      <c r="AX451" s="90">
        <v>0</v>
      </c>
      <c r="AY451" s="90">
        <v>0</v>
      </c>
      <c r="AZ451" s="90">
        <v>0</v>
      </c>
      <c r="BA451" s="90">
        <v>0</v>
      </c>
      <c r="BB451" s="90">
        <v>0</v>
      </c>
      <c r="BC451" s="90">
        <v>0</v>
      </c>
      <c r="BD451" s="90">
        <v>0</v>
      </c>
      <c r="BE451" s="90">
        <v>0</v>
      </c>
      <c r="BF451" s="90">
        <v>0</v>
      </c>
      <c r="BG451" s="90">
        <v>0</v>
      </c>
      <c r="BH451" s="90">
        <v>0</v>
      </c>
      <c r="BI451" s="90">
        <v>0</v>
      </c>
      <c r="BJ451" s="90">
        <v>4.8198851321404482E-3</v>
      </c>
      <c r="BK451" s="90">
        <v>0.19092070553792326</v>
      </c>
      <c r="BL451" s="90">
        <v>0</v>
      </c>
      <c r="BM451" s="90">
        <v>0.19092070553792326</v>
      </c>
      <c r="BN451" s="90">
        <v>0</v>
      </c>
      <c r="BO451" s="90">
        <v>0</v>
      </c>
      <c r="BP451" s="90">
        <v>0</v>
      </c>
      <c r="BQ451" s="90">
        <v>0.16675753824606798</v>
      </c>
      <c r="BR451" s="90">
        <v>0</v>
      </c>
      <c r="BS451" s="90">
        <v>0</v>
      </c>
      <c r="BT451" s="90">
        <v>0</v>
      </c>
      <c r="BU451" s="90">
        <v>0</v>
      </c>
      <c r="BV451" s="90">
        <v>0</v>
      </c>
      <c r="BW451" s="90">
        <v>0</v>
      </c>
      <c r="BX451" s="90">
        <v>0</v>
      </c>
      <c r="BY451" s="90">
        <v>0</v>
      </c>
      <c r="GV451" s="254"/>
      <c r="GW451" s="254"/>
    </row>
    <row r="452" spans="45:205" x14ac:dyDescent="0.25">
      <c r="AS452" s="90" t="s">
        <v>812</v>
      </c>
      <c r="AT452" s="90" t="s">
        <v>155</v>
      </c>
      <c r="AU452" s="90" t="s">
        <v>744</v>
      </c>
      <c r="AV452" s="90">
        <v>2020</v>
      </c>
      <c r="AW452" s="90">
        <v>1</v>
      </c>
      <c r="AX452" s="90">
        <v>2.6701954902231518E-3</v>
      </c>
      <c r="AY452" s="90">
        <v>0.15669114305690962</v>
      </c>
      <c r="AZ452" s="90">
        <v>0</v>
      </c>
      <c r="BA452" s="90">
        <v>0.15669114305690962</v>
      </c>
      <c r="BB452" s="90">
        <v>0</v>
      </c>
      <c r="BC452" s="90">
        <v>0</v>
      </c>
      <c r="BD452" s="90">
        <v>0</v>
      </c>
      <c r="BE452" s="90">
        <v>0</v>
      </c>
      <c r="BF452" s="90">
        <v>0</v>
      </c>
      <c r="BG452" s="90">
        <v>0</v>
      </c>
      <c r="BH452" s="90">
        <v>0</v>
      </c>
      <c r="BI452" s="90">
        <v>0</v>
      </c>
      <c r="BJ452" s="90">
        <v>0</v>
      </c>
      <c r="BK452" s="90">
        <v>0</v>
      </c>
      <c r="BL452" s="90">
        <v>0</v>
      </c>
      <c r="BM452" s="90">
        <v>0</v>
      </c>
      <c r="BN452" s="90">
        <v>0.15669114305690962</v>
      </c>
      <c r="BO452" s="90">
        <v>0</v>
      </c>
      <c r="BP452" s="90">
        <v>0</v>
      </c>
      <c r="BQ452" s="90">
        <v>0</v>
      </c>
      <c r="BR452" s="90">
        <v>0</v>
      </c>
      <c r="BS452" s="90">
        <v>0</v>
      </c>
      <c r="BT452" s="90">
        <v>0</v>
      </c>
      <c r="BU452" s="90">
        <v>0</v>
      </c>
      <c r="BV452" s="90">
        <v>0</v>
      </c>
      <c r="BW452" s="90">
        <v>0</v>
      </c>
      <c r="BX452" s="90">
        <v>0</v>
      </c>
      <c r="BY452" s="90">
        <v>0</v>
      </c>
      <c r="GV452" s="254"/>
      <c r="GW452" s="254"/>
    </row>
    <row r="453" spans="45:205" x14ac:dyDescent="0.25">
      <c r="AS453" s="90" t="s">
        <v>812</v>
      </c>
      <c r="AT453" s="90" t="s">
        <v>155</v>
      </c>
      <c r="AU453" s="90" t="s">
        <v>744</v>
      </c>
      <c r="AV453" s="90">
        <v>2021</v>
      </c>
      <c r="AW453" s="90">
        <v>1</v>
      </c>
      <c r="AX453" s="90">
        <v>0</v>
      </c>
      <c r="AY453" s="90">
        <v>0</v>
      </c>
      <c r="AZ453" s="90">
        <v>0</v>
      </c>
      <c r="BA453" s="90">
        <v>0</v>
      </c>
      <c r="BB453" s="90">
        <v>2.6701954902231518E-3</v>
      </c>
      <c r="BC453" s="90">
        <v>0.15669114305690962</v>
      </c>
      <c r="BD453" s="90">
        <v>0</v>
      </c>
      <c r="BE453" s="90">
        <v>0.15669114305690962</v>
      </c>
      <c r="BF453" s="90">
        <v>0</v>
      </c>
      <c r="BG453" s="90">
        <v>0</v>
      </c>
      <c r="BH453" s="90">
        <v>0</v>
      </c>
      <c r="BI453" s="90">
        <v>0</v>
      </c>
      <c r="BJ453" s="90">
        <v>0</v>
      </c>
      <c r="BK453" s="90">
        <v>0</v>
      </c>
      <c r="BL453" s="90">
        <v>0</v>
      </c>
      <c r="BM453" s="90">
        <v>0</v>
      </c>
      <c r="BN453" s="90">
        <v>0</v>
      </c>
      <c r="BO453" s="90">
        <v>0.15669114305690962</v>
      </c>
      <c r="BP453" s="90">
        <v>0</v>
      </c>
      <c r="BQ453" s="90">
        <v>0</v>
      </c>
      <c r="BR453" s="90">
        <v>0</v>
      </c>
      <c r="BS453" s="90">
        <v>0</v>
      </c>
      <c r="BT453" s="90">
        <v>0</v>
      </c>
      <c r="BU453" s="90">
        <v>0</v>
      </c>
      <c r="BV453" s="90">
        <v>0</v>
      </c>
      <c r="BW453" s="90">
        <v>0</v>
      </c>
      <c r="BX453" s="90">
        <v>0</v>
      </c>
      <c r="BY453" s="90">
        <v>0</v>
      </c>
      <c r="GV453" s="254"/>
      <c r="GW453" s="254"/>
    </row>
    <row r="454" spans="45:205" x14ac:dyDescent="0.25">
      <c r="AS454" s="90" t="s">
        <v>812</v>
      </c>
      <c r="AT454" s="90" t="s">
        <v>155</v>
      </c>
      <c r="AU454" s="90" t="s">
        <v>744</v>
      </c>
      <c r="AV454" s="90">
        <v>2022</v>
      </c>
      <c r="AW454" s="90">
        <v>0.93457943925233644</v>
      </c>
      <c r="AX454" s="90">
        <v>0</v>
      </c>
      <c r="AY454" s="90">
        <v>0</v>
      </c>
      <c r="AZ454" s="90">
        <v>0</v>
      </c>
      <c r="BA454" s="90">
        <v>0</v>
      </c>
      <c r="BB454" s="90">
        <v>0</v>
      </c>
      <c r="BC454" s="90">
        <v>0</v>
      </c>
      <c r="BD454" s="90">
        <v>0</v>
      </c>
      <c r="BE454" s="90">
        <v>0</v>
      </c>
      <c r="BF454" s="90">
        <v>2.541456833853963E-3</v>
      </c>
      <c r="BG454" s="90">
        <v>0.1492451789970457</v>
      </c>
      <c r="BH454" s="90">
        <v>0</v>
      </c>
      <c r="BI454" s="90">
        <v>0.1492451789970457</v>
      </c>
      <c r="BJ454" s="90">
        <v>0</v>
      </c>
      <c r="BK454" s="90">
        <v>0</v>
      </c>
      <c r="BL454" s="90">
        <v>0</v>
      </c>
      <c r="BM454" s="90">
        <v>0</v>
      </c>
      <c r="BN454" s="90">
        <v>0</v>
      </c>
      <c r="BO454" s="90">
        <v>0</v>
      </c>
      <c r="BP454" s="90">
        <v>0.13948147569817354</v>
      </c>
      <c r="BQ454" s="90">
        <v>0</v>
      </c>
      <c r="BR454" s="90">
        <v>2.541456833853963E-3</v>
      </c>
      <c r="BS454" s="90">
        <v>2.3751933026672552E-3</v>
      </c>
      <c r="BT454" s="90">
        <v>0.1492451789970457</v>
      </c>
      <c r="BU454" s="90">
        <v>0.13948147569817354</v>
      </c>
      <c r="BV454" s="90">
        <v>0</v>
      </c>
      <c r="BW454" s="90">
        <v>0</v>
      </c>
      <c r="BX454" s="90">
        <v>0.1492451789970457</v>
      </c>
      <c r="BY454" s="90">
        <v>0.13948147569817354</v>
      </c>
      <c r="GV454" s="254"/>
      <c r="GW454" s="254"/>
    </row>
    <row r="455" spans="45:205" x14ac:dyDescent="0.25">
      <c r="AS455" s="90" t="s">
        <v>812</v>
      </c>
      <c r="AT455" s="90" t="s">
        <v>155</v>
      </c>
      <c r="AU455" s="90" t="s">
        <v>744</v>
      </c>
      <c r="AV455" s="90">
        <v>2023</v>
      </c>
      <c r="AW455" s="90">
        <v>0.87343872827321156</v>
      </c>
      <c r="AX455" s="90">
        <v>0</v>
      </c>
      <c r="AY455" s="90">
        <v>0</v>
      </c>
      <c r="AZ455" s="90">
        <v>0</v>
      </c>
      <c r="BA455" s="90">
        <v>0</v>
      </c>
      <c r="BB455" s="90">
        <v>0</v>
      </c>
      <c r="BC455" s="90">
        <v>0</v>
      </c>
      <c r="BD455" s="90">
        <v>0</v>
      </c>
      <c r="BE455" s="90">
        <v>0</v>
      </c>
      <c r="BF455" s="90">
        <v>0</v>
      </c>
      <c r="BG455" s="90">
        <v>0</v>
      </c>
      <c r="BH455" s="90">
        <v>0</v>
      </c>
      <c r="BI455" s="90">
        <v>0</v>
      </c>
      <c r="BJ455" s="90">
        <v>2.541456833853963E-3</v>
      </c>
      <c r="BK455" s="90">
        <v>0.15471368370605054</v>
      </c>
      <c r="BL455" s="90">
        <v>0</v>
      </c>
      <c r="BM455" s="90">
        <v>0.15471368370605054</v>
      </c>
      <c r="BN455" s="90">
        <v>0</v>
      </c>
      <c r="BO455" s="90">
        <v>0</v>
      </c>
      <c r="BP455" s="90">
        <v>0</v>
      </c>
      <c r="BQ455" s="90">
        <v>0.13513292314267669</v>
      </c>
      <c r="BR455" s="90">
        <v>0</v>
      </c>
      <c r="BS455" s="90">
        <v>0</v>
      </c>
      <c r="BT455" s="90">
        <v>0</v>
      </c>
      <c r="BU455" s="90">
        <v>0</v>
      </c>
      <c r="BV455" s="90">
        <v>0</v>
      </c>
      <c r="BW455" s="90">
        <v>0</v>
      </c>
      <c r="BX455" s="90">
        <v>0</v>
      </c>
      <c r="BY455" s="90">
        <v>0</v>
      </c>
      <c r="GV455" s="254"/>
      <c r="GW455" s="254"/>
    </row>
    <row r="456" spans="45:205" x14ac:dyDescent="0.25">
      <c r="AS456" s="90" t="s">
        <v>812</v>
      </c>
      <c r="AT456" s="90" t="s">
        <v>155</v>
      </c>
      <c r="AU456" s="90" t="s">
        <v>745</v>
      </c>
      <c r="AV456" s="90">
        <v>2020</v>
      </c>
      <c r="AW456" s="90">
        <v>1</v>
      </c>
      <c r="AX456" s="90">
        <v>1.3218449871241836E-3</v>
      </c>
      <c r="AY456" s="90">
        <v>5.016140120300433E-2</v>
      </c>
      <c r="AZ456" s="90">
        <v>0</v>
      </c>
      <c r="BA456" s="90">
        <v>5.016140120300433E-2</v>
      </c>
      <c r="BB456" s="90">
        <v>0</v>
      </c>
      <c r="BC456" s="90">
        <v>0</v>
      </c>
      <c r="BD456" s="90">
        <v>0</v>
      </c>
      <c r="BE456" s="90">
        <v>0</v>
      </c>
      <c r="BF456" s="90">
        <v>0</v>
      </c>
      <c r="BG456" s="90">
        <v>0</v>
      </c>
      <c r="BH456" s="90">
        <v>0</v>
      </c>
      <c r="BI456" s="90">
        <v>0</v>
      </c>
      <c r="BJ456" s="90">
        <v>0</v>
      </c>
      <c r="BK456" s="90">
        <v>0</v>
      </c>
      <c r="BL456" s="90">
        <v>0</v>
      </c>
      <c r="BM456" s="90">
        <v>0</v>
      </c>
      <c r="BN456" s="90">
        <v>5.016140120300433E-2</v>
      </c>
      <c r="BO456" s="90">
        <v>0</v>
      </c>
      <c r="BP456" s="90">
        <v>0</v>
      </c>
      <c r="BQ456" s="90">
        <v>0</v>
      </c>
      <c r="BR456" s="90">
        <v>0</v>
      </c>
      <c r="BS456" s="90">
        <v>0</v>
      </c>
      <c r="BT456" s="90">
        <v>0</v>
      </c>
      <c r="BU456" s="90">
        <v>0</v>
      </c>
      <c r="BV456" s="90">
        <v>0</v>
      </c>
      <c r="BW456" s="90">
        <v>0</v>
      </c>
      <c r="BX456" s="90">
        <v>0</v>
      </c>
      <c r="BY456" s="90">
        <v>0</v>
      </c>
      <c r="GV456" s="254"/>
      <c r="GW456" s="254"/>
    </row>
    <row r="457" spans="45:205" x14ac:dyDescent="0.25">
      <c r="AS457" s="90" t="s">
        <v>812</v>
      </c>
      <c r="AT457" s="90" t="s">
        <v>155</v>
      </c>
      <c r="AU457" s="90" t="s">
        <v>745</v>
      </c>
      <c r="AV457" s="90">
        <v>2021</v>
      </c>
      <c r="AW457" s="90">
        <v>1</v>
      </c>
      <c r="AX457" s="90">
        <v>0</v>
      </c>
      <c r="AY457" s="90">
        <v>0</v>
      </c>
      <c r="AZ457" s="90">
        <v>0</v>
      </c>
      <c r="BA457" s="90">
        <v>0</v>
      </c>
      <c r="BB457" s="90">
        <v>1.3218449871241836E-3</v>
      </c>
      <c r="BC457" s="90">
        <v>5.016140120300433E-2</v>
      </c>
      <c r="BD457" s="90">
        <v>0</v>
      </c>
      <c r="BE457" s="90">
        <v>5.016140120300433E-2</v>
      </c>
      <c r="BF457" s="90">
        <v>0</v>
      </c>
      <c r="BG457" s="90">
        <v>0</v>
      </c>
      <c r="BH457" s="90">
        <v>0</v>
      </c>
      <c r="BI457" s="90">
        <v>0</v>
      </c>
      <c r="BJ457" s="90">
        <v>0</v>
      </c>
      <c r="BK457" s="90">
        <v>0</v>
      </c>
      <c r="BL457" s="90">
        <v>0</v>
      </c>
      <c r="BM457" s="90">
        <v>0</v>
      </c>
      <c r="BN457" s="90">
        <v>0</v>
      </c>
      <c r="BO457" s="90">
        <v>5.016140120300433E-2</v>
      </c>
      <c r="BP457" s="90">
        <v>0</v>
      </c>
      <c r="BQ457" s="90">
        <v>0</v>
      </c>
      <c r="BR457" s="90">
        <v>0</v>
      </c>
      <c r="BS457" s="90">
        <v>0</v>
      </c>
      <c r="BT457" s="90">
        <v>0</v>
      </c>
      <c r="BU457" s="90">
        <v>0</v>
      </c>
      <c r="BV457" s="90">
        <v>0</v>
      </c>
      <c r="BW457" s="90">
        <v>0</v>
      </c>
      <c r="BX457" s="90">
        <v>0</v>
      </c>
      <c r="BY457" s="90">
        <v>0</v>
      </c>
      <c r="GV457" s="254"/>
      <c r="GW457" s="254"/>
    </row>
    <row r="458" spans="45:205" x14ac:dyDescent="0.25">
      <c r="AS458" s="90" t="s">
        <v>812</v>
      </c>
      <c r="AT458" s="90" t="s">
        <v>155</v>
      </c>
      <c r="AU458" s="90" t="s">
        <v>745</v>
      </c>
      <c r="AV458" s="90">
        <v>2022</v>
      </c>
      <c r="AW458" s="90">
        <v>0.93457943925233644</v>
      </c>
      <c r="AX458" s="90">
        <v>0</v>
      </c>
      <c r="AY458" s="90">
        <v>0</v>
      </c>
      <c r="AZ458" s="90">
        <v>0</v>
      </c>
      <c r="BA458" s="90">
        <v>0</v>
      </c>
      <c r="BB458" s="90">
        <v>0</v>
      </c>
      <c r="BC458" s="90">
        <v>0</v>
      </c>
      <c r="BD458" s="90">
        <v>0</v>
      </c>
      <c r="BE458" s="90">
        <v>0</v>
      </c>
      <c r="BF458" s="90">
        <v>1.4697247791129343E-3</v>
      </c>
      <c r="BG458" s="90">
        <v>5.4538124526767262E-2</v>
      </c>
      <c r="BH458" s="90">
        <v>0</v>
      </c>
      <c r="BI458" s="90">
        <v>5.4538124526767262E-2</v>
      </c>
      <c r="BJ458" s="90">
        <v>0</v>
      </c>
      <c r="BK458" s="90">
        <v>0</v>
      </c>
      <c r="BL458" s="90">
        <v>0</v>
      </c>
      <c r="BM458" s="90">
        <v>0</v>
      </c>
      <c r="BN458" s="90">
        <v>0</v>
      </c>
      <c r="BO458" s="90">
        <v>0</v>
      </c>
      <c r="BP458" s="90">
        <v>5.0970209838100244E-2</v>
      </c>
      <c r="BQ458" s="90">
        <v>0</v>
      </c>
      <c r="BR458" s="90">
        <v>1.4697247791129343E-3</v>
      </c>
      <c r="BS458" s="90">
        <v>1.3735745599186301E-3</v>
      </c>
      <c r="BT458" s="90">
        <v>5.4538124526767262E-2</v>
      </c>
      <c r="BU458" s="90">
        <v>5.0970209838100244E-2</v>
      </c>
      <c r="BV458" s="90">
        <v>0</v>
      </c>
      <c r="BW458" s="90">
        <v>0</v>
      </c>
      <c r="BX458" s="90">
        <v>5.4538124526767262E-2</v>
      </c>
      <c r="BY458" s="90">
        <v>5.0970209838100244E-2</v>
      </c>
      <c r="GV458" s="254"/>
      <c r="GW458" s="254"/>
    </row>
    <row r="459" spans="45:205" x14ac:dyDescent="0.25">
      <c r="AS459" s="90" t="s">
        <v>812</v>
      </c>
      <c r="AT459" s="90" t="s">
        <v>155</v>
      </c>
      <c r="AU459" s="90" t="s">
        <v>745</v>
      </c>
      <c r="AV459" s="90">
        <v>2023</v>
      </c>
      <c r="AW459" s="90">
        <v>0.87343872827321156</v>
      </c>
      <c r="AX459" s="90">
        <v>0</v>
      </c>
      <c r="AY459" s="90">
        <v>0</v>
      </c>
      <c r="AZ459" s="90">
        <v>0</v>
      </c>
      <c r="BA459" s="90">
        <v>0</v>
      </c>
      <c r="BB459" s="90">
        <v>0</v>
      </c>
      <c r="BC459" s="90">
        <v>0</v>
      </c>
      <c r="BD459" s="90">
        <v>0</v>
      </c>
      <c r="BE459" s="90">
        <v>0</v>
      </c>
      <c r="BF459" s="90">
        <v>0</v>
      </c>
      <c r="BG459" s="90">
        <v>0</v>
      </c>
      <c r="BH459" s="90">
        <v>0</v>
      </c>
      <c r="BI459" s="90">
        <v>0</v>
      </c>
      <c r="BJ459" s="90">
        <v>1.4697247791129343E-3</v>
      </c>
      <c r="BK459" s="90">
        <v>5.6536441303532248E-2</v>
      </c>
      <c r="BL459" s="90">
        <v>0</v>
      </c>
      <c r="BM459" s="90">
        <v>5.6536441303532248E-2</v>
      </c>
      <c r="BN459" s="90">
        <v>0</v>
      </c>
      <c r="BO459" s="90">
        <v>0</v>
      </c>
      <c r="BP459" s="90">
        <v>0</v>
      </c>
      <c r="BQ459" s="90">
        <v>4.9381117393250275E-2</v>
      </c>
      <c r="BR459" s="90">
        <v>0</v>
      </c>
      <c r="BS459" s="90">
        <v>0</v>
      </c>
      <c r="BT459" s="90">
        <v>0</v>
      </c>
      <c r="BU459" s="90">
        <v>0</v>
      </c>
      <c r="BV459" s="90">
        <v>0</v>
      </c>
      <c r="BW459" s="90">
        <v>0</v>
      </c>
      <c r="BX459" s="90">
        <v>0</v>
      </c>
      <c r="BY459" s="90">
        <v>0</v>
      </c>
      <c r="GV459" s="254"/>
      <c r="GW459" s="254"/>
    </row>
    <row r="460" spans="45:205" x14ac:dyDescent="0.25">
      <c r="AS460" s="90" t="s">
        <v>812</v>
      </c>
      <c r="AT460" s="90" t="s">
        <v>155</v>
      </c>
      <c r="AU460" s="90" t="s">
        <v>746</v>
      </c>
      <c r="AV460" s="90">
        <v>2020</v>
      </c>
      <c r="AW460" s="90">
        <v>1</v>
      </c>
      <c r="AX460" s="90">
        <v>1.7699188563066574E-2</v>
      </c>
      <c r="AY460" s="90">
        <v>0.1033079889191303</v>
      </c>
      <c r="AZ460" s="90">
        <v>0</v>
      </c>
      <c r="BA460" s="90">
        <v>0.1033079889191303</v>
      </c>
      <c r="BB460" s="90">
        <v>0</v>
      </c>
      <c r="BC460" s="90">
        <v>0</v>
      </c>
      <c r="BD460" s="90">
        <v>0</v>
      </c>
      <c r="BE460" s="90">
        <v>0</v>
      </c>
      <c r="BF460" s="90">
        <v>0</v>
      </c>
      <c r="BG460" s="90">
        <v>0</v>
      </c>
      <c r="BH460" s="90">
        <v>0</v>
      </c>
      <c r="BI460" s="90">
        <v>0</v>
      </c>
      <c r="BJ460" s="90">
        <v>0</v>
      </c>
      <c r="BK460" s="90">
        <v>0</v>
      </c>
      <c r="BL460" s="90">
        <v>0</v>
      </c>
      <c r="BM460" s="90">
        <v>0</v>
      </c>
      <c r="BN460" s="90">
        <v>0.1033079889191303</v>
      </c>
      <c r="BO460" s="90">
        <v>0</v>
      </c>
      <c r="BP460" s="90">
        <v>0</v>
      </c>
      <c r="BQ460" s="90">
        <v>0</v>
      </c>
      <c r="BR460" s="90">
        <v>0</v>
      </c>
      <c r="BS460" s="90">
        <v>0</v>
      </c>
      <c r="BT460" s="90">
        <v>0</v>
      </c>
      <c r="BU460" s="90">
        <v>0</v>
      </c>
      <c r="BV460" s="90">
        <v>0</v>
      </c>
      <c r="BW460" s="90">
        <v>0</v>
      </c>
      <c r="BX460" s="90">
        <v>0</v>
      </c>
      <c r="BY460" s="90">
        <v>0</v>
      </c>
      <c r="GV460" s="254"/>
      <c r="GW460" s="254"/>
    </row>
    <row r="461" spans="45:205" x14ac:dyDescent="0.25">
      <c r="AS461" s="90" t="s">
        <v>812</v>
      </c>
      <c r="AT461" s="90" t="s">
        <v>155</v>
      </c>
      <c r="AU461" s="90" t="s">
        <v>746</v>
      </c>
      <c r="AV461" s="90">
        <v>2021</v>
      </c>
      <c r="AW461" s="90">
        <v>1</v>
      </c>
      <c r="AX461" s="90">
        <v>0</v>
      </c>
      <c r="AY461" s="90">
        <v>0</v>
      </c>
      <c r="AZ461" s="90">
        <v>0</v>
      </c>
      <c r="BA461" s="90">
        <v>0</v>
      </c>
      <c r="BB461" s="90">
        <v>1.7699188563066574E-2</v>
      </c>
      <c r="BC461" s="90">
        <v>0.1033079889191303</v>
      </c>
      <c r="BD461" s="90">
        <v>0</v>
      </c>
      <c r="BE461" s="90">
        <v>0.1033079889191303</v>
      </c>
      <c r="BF461" s="90">
        <v>0</v>
      </c>
      <c r="BG461" s="90">
        <v>0</v>
      </c>
      <c r="BH461" s="90">
        <v>0</v>
      </c>
      <c r="BI461" s="90">
        <v>0</v>
      </c>
      <c r="BJ461" s="90">
        <v>0</v>
      </c>
      <c r="BK461" s="90">
        <v>0</v>
      </c>
      <c r="BL461" s="90">
        <v>0</v>
      </c>
      <c r="BM461" s="90">
        <v>0</v>
      </c>
      <c r="BN461" s="90">
        <v>0</v>
      </c>
      <c r="BO461" s="90">
        <v>0.1033079889191303</v>
      </c>
      <c r="BP461" s="90">
        <v>0</v>
      </c>
      <c r="BQ461" s="90">
        <v>0</v>
      </c>
      <c r="BR461" s="90">
        <v>0</v>
      </c>
      <c r="BS461" s="90">
        <v>0</v>
      </c>
      <c r="BT461" s="90">
        <v>0</v>
      </c>
      <c r="BU461" s="90">
        <v>0</v>
      </c>
      <c r="BV461" s="90">
        <v>0</v>
      </c>
      <c r="BW461" s="90">
        <v>0</v>
      </c>
      <c r="BX461" s="90">
        <v>0</v>
      </c>
      <c r="BY461" s="90">
        <v>0</v>
      </c>
      <c r="GV461" s="254"/>
      <c r="GW461" s="254"/>
    </row>
    <row r="462" spans="45:205" x14ac:dyDescent="0.25">
      <c r="AS462" s="90" t="s">
        <v>812</v>
      </c>
      <c r="AT462" s="90" t="s">
        <v>155</v>
      </c>
      <c r="AU462" s="90" t="s">
        <v>746</v>
      </c>
      <c r="AV462" s="90">
        <v>2022</v>
      </c>
      <c r="AW462" s="90">
        <v>0.93457943925233644</v>
      </c>
      <c r="AX462" s="90">
        <v>0</v>
      </c>
      <c r="AY462" s="90">
        <v>0</v>
      </c>
      <c r="AZ462" s="90">
        <v>0</v>
      </c>
      <c r="BA462" s="90">
        <v>0</v>
      </c>
      <c r="BB462" s="90">
        <v>0</v>
      </c>
      <c r="BC462" s="90">
        <v>0</v>
      </c>
      <c r="BD462" s="90">
        <v>0</v>
      </c>
      <c r="BE462" s="90">
        <v>0</v>
      </c>
      <c r="BF462" s="90">
        <v>1.7913265064777899E-2</v>
      </c>
      <c r="BG462" s="90">
        <v>0.10352959841579111</v>
      </c>
      <c r="BH462" s="90">
        <v>0</v>
      </c>
      <c r="BI462" s="90">
        <v>0.10352959841579111</v>
      </c>
      <c r="BJ462" s="90">
        <v>0</v>
      </c>
      <c r="BK462" s="90">
        <v>0</v>
      </c>
      <c r="BL462" s="90">
        <v>0</v>
      </c>
      <c r="BM462" s="90">
        <v>0</v>
      </c>
      <c r="BN462" s="90">
        <v>0</v>
      </c>
      <c r="BO462" s="90">
        <v>0</v>
      </c>
      <c r="BP462" s="90">
        <v>9.675663403344964E-2</v>
      </c>
      <c r="BQ462" s="90">
        <v>0</v>
      </c>
      <c r="BR462" s="90">
        <v>1.7913265064777899E-2</v>
      </c>
      <c r="BS462" s="90">
        <v>1.6741369219418597E-2</v>
      </c>
      <c r="BT462" s="90">
        <v>0.10352959841579111</v>
      </c>
      <c r="BU462" s="90">
        <v>9.675663403344964E-2</v>
      </c>
      <c r="BV462" s="90">
        <v>0</v>
      </c>
      <c r="BW462" s="90">
        <v>0</v>
      </c>
      <c r="BX462" s="90">
        <v>0.10352959841579111</v>
      </c>
      <c r="BY462" s="90">
        <v>9.675663403344964E-2</v>
      </c>
      <c r="GV462" s="254"/>
      <c r="GW462" s="254"/>
    </row>
    <row r="463" spans="45:205" x14ac:dyDescent="0.25">
      <c r="AS463" s="90" t="s">
        <v>812</v>
      </c>
      <c r="AT463" s="90" t="s">
        <v>155</v>
      </c>
      <c r="AU463" s="90" t="s">
        <v>746</v>
      </c>
      <c r="AV463" s="90">
        <v>2023</v>
      </c>
      <c r="AW463" s="90">
        <v>0.87343872827321156</v>
      </c>
      <c r="AX463" s="90">
        <v>0</v>
      </c>
      <c r="AY463" s="90">
        <v>0</v>
      </c>
      <c r="AZ463" s="90">
        <v>0</v>
      </c>
      <c r="BA463" s="90">
        <v>0</v>
      </c>
      <c r="BB463" s="90">
        <v>0</v>
      </c>
      <c r="BC463" s="90">
        <v>0</v>
      </c>
      <c r="BD463" s="90">
        <v>0</v>
      </c>
      <c r="BE463" s="90">
        <v>0</v>
      </c>
      <c r="BF463" s="90">
        <v>0</v>
      </c>
      <c r="BG463" s="90">
        <v>0</v>
      </c>
      <c r="BH463" s="90">
        <v>0</v>
      </c>
      <c r="BI463" s="90">
        <v>0</v>
      </c>
      <c r="BJ463" s="90">
        <v>1.7913265064777899E-2</v>
      </c>
      <c r="BK463" s="90">
        <v>0.10732432961906897</v>
      </c>
      <c r="BL463" s="90">
        <v>0</v>
      </c>
      <c r="BM463" s="90">
        <v>0.10732432961906897</v>
      </c>
      <c r="BN463" s="90">
        <v>0</v>
      </c>
      <c r="BO463" s="90">
        <v>0</v>
      </c>
      <c r="BP463" s="90">
        <v>0</v>
      </c>
      <c r="BQ463" s="90">
        <v>9.3741225975254569E-2</v>
      </c>
      <c r="BR463" s="90">
        <v>0</v>
      </c>
      <c r="BS463" s="90">
        <v>0</v>
      </c>
      <c r="BT463" s="90">
        <v>0</v>
      </c>
      <c r="BU463" s="90">
        <v>0</v>
      </c>
      <c r="BV463" s="90">
        <v>0</v>
      </c>
      <c r="BW463" s="90">
        <v>0</v>
      </c>
      <c r="BX463" s="90">
        <v>0</v>
      </c>
      <c r="BY463" s="90">
        <v>0</v>
      </c>
      <c r="GV463" s="254"/>
      <c r="GW463" s="254"/>
    </row>
    <row r="464" spans="45:205" x14ac:dyDescent="0.25">
      <c r="AS464" s="90" t="s">
        <v>812</v>
      </c>
      <c r="AT464" s="90" t="s">
        <v>155</v>
      </c>
      <c r="AU464" s="90" t="s">
        <v>747</v>
      </c>
      <c r="AV464" s="90">
        <v>2020</v>
      </c>
      <c r="AW464" s="90">
        <v>1</v>
      </c>
      <c r="AX464" s="90">
        <v>7.0046014815248114E-3</v>
      </c>
      <c r="AY464" s="90">
        <v>3.6238326681502057E-2</v>
      </c>
      <c r="AZ464" s="90">
        <v>0</v>
      </c>
      <c r="BA464" s="90">
        <v>3.6238326681502057E-2</v>
      </c>
      <c r="BB464" s="90">
        <v>0</v>
      </c>
      <c r="BC464" s="90">
        <v>0</v>
      </c>
      <c r="BD464" s="90">
        <v>0</v>
      </c>
      <c r="BE464" s="90">
        <v>0</v>
      </c>
      <c r="BF464" s="90">
        <v>0</v>
      </c>
      <c r="BG464" s="90">
        <v>0</v>
      </c>
      <c r="BH464" s="90">
        <v>0</v>
      </c>
      <c r="BI464" s="90">
        <v>0</v>
      </c>
      <c r="BJ464" s="90">
        <v>0</v>
      </c>
      <c r="BK464" s="90">
        <v>0</v>
      </c>
      <c r="BL464" s="90">
        <v>0</v>
      </c>
      <c r="BM464" s="90">
        <v>0</v>
      </c>
      <c r="BN464" s="90">
        <v>3.6238326681502057E-2</v>
      </c>
      <c r="BO464" s="90">
        <v>0</v>
      </c>
      <c r="BP464" s="90">
        <v>0</v>
      </c>
      <c r="BQ464" s="90">
        <v>0</v>
      </c>
      <c r="BR464" s="90">
        <v>0</v>
      </c>
      <c r="BS464" s="90">
        <v>0</v>
      </c>
      <c r="BT464" s="90">
        <v>0</v>
      </c>
      <c r="BU464" s="90">
        <v>0</v>
      </c>
      <c r="BV464" s="90">
        <v>0</v>
      </c>
      <c r="BW464" s="90">
        <v>0</v>
      </c>
      <c r="BX464" s="90">
        <v>0</v>
      </c>
      <c r="BY464" s="90">
        <v>0</v>
      </c>
      <c r="GV464" s="254"/>
      <c r="GW464" s="254"/>
    </row>
    <row r="465" spans="45:205" x14ac:dyDescent="0.25">
      <c r="AS465" s="90" t="s">
        <v>812</v>
      </c>
      <c r="AT465" s="90" t="s">
        <v>155</v>
      </c>
      <c r="AU465" s="90" t="s">
        <v>747</v>
      </c>
      <c r="AV465" s="90">
        <v>2021</v>
      </c>
      <c r="AW465" s="90">
        <v>1</v>
      </c>
      <c r="AX465" s="90">
        <v>0</v>
      </c>
      <c r="AY465" s="90">
        <v>0</v>
      </c>
      <c r="AZ465" s="90">
        <v>0</v>
      </c>
      <c r="BA465" s="90">
        <v>0</v>
      </c>
      <c r="BB465" s="90">
        <v>7.0046014815248114E-3</v>
      </c>
      <c r="BC465" s="90">
        <v>3.6238326681502057E-2</v>
      </c>
      <c r="BD465" s="90">
        <v>0</v>
      </c>
      <c r="BE465" s="90">
        <v>3.6238326681502057E-2</v>
      </c>
      <c r="BF465" s="90">
        <v>0</v>
      </c>
      <c r="BG465" s="90">
        <v>0</v>
      </c>
      <c r="BH465" s="90">
        <v>0</v>
      </c>
      <c r="BI465" s="90">
        <v>0</v>
      </c>
      <c r="BJ465" s="90">
        <v>0</v>
      </c>
      <c r="BK465" s="90">
        <v>0</v>
      </c>
      <c r="BL465" s="90">
        <v>0</v>
      </c>
      <c r="BM465" s="90">
        <v>0</v>
      </c>
      <c r="BN465" s="90">
        <v>0</v>
      </c>
      <c r="BO465" s="90">
        <v>3.6238326681502057E-2</v>
      </c>
      <c r="BP465" s="90">
        <v>0</v>
      </c>
      <c r="BQ465" s="90">
        <v>0</v>
      </c>
      <c r="BR465" s="90">
        <v>0</v>
      </c>
      <c r="BS465" s="90">
        <v>0</v>
      </c>
      <c r="BT465" s="90">
        <v>0</v>
      </c>
      <c r="BU465" s="90">
        <v>0</v>
      </c>
      <c r="BV465" s="90">
        <v>0</v>
      </c>
      <c r="BW465" s="90">
        <v>0</v>
      </c>
      <c r="BX465" s="90">
        <v>0</v>
      </c>
      <c r="BY465" s="90">
        <v>0</v>
      </c>
      <c r="GV465" s="254"/>
      <c r="GW465" s="254"/>
    </row>
    <row r="466" spans="45:205" x14ac:dyDescent="0.25">
      <c r="AS466" s="90" t="s">
        <v>812</v>
      </c>
      <c r="AT466" s="90" t="s">
        <v>155</v>
      </c>
      <c r="AU466" s="90" t="s">
        <v>747</v>
      </c>
      <c r="AV466" s="90">
        <v>2022</v>
      </c>
      <c r="AW466" s="90">
        <v>0.93457943925233644</v>
      </c>
      <c r="AX466" s="90">
        <v>0</v>
      </c>
      <c r="AY466" s="90">
        <v>0</v>
      </c>
      <c r="AZ466" s="90">
        <v>0</v>
      </c>
      <c r="BA466" s="90">
        <v>0</v>
      </c>
      <c r="BB466" s="90">
        <v>0</v>
      </c>
      <c r="BC466" s="90">
        <v>0</v>
      </c>
      <c r="BD466" s="90">
        <v>0</v>
      </c>
      <c r="BE466" s="90">
        <v>0</v>
      </c>
      <c r="BF466" s="90">
        <v>6.603141931417123E-3</v>
      </c>
      <c r="BG466" s="90">
        <v>3.3535312493170322E-2</v>
      </c>
      <c r="BH466" s="90">
        <v>0</v>
      </c>
      <c r="BI466" s="90">
        <v>3.3535312493170322E-2</v>
      </c>
      <c r="BJ466" s="90">
        <v>0</v>
      </c>
      <c r="BK466" s="90">
        <v>0</v>
      </c>
      <c r="BL466" s="90">
        <v>0</v>
      </c>
      <c r="BM466" s="90">
        <v>0</v>
      </c>
      <c r="BN466" s="90">
        <v>0</v>
      </c>
      <c r="BO466" s="90">
        <v>0</v>
      </c>
      <c r="BP466" s="90">
        <v>3.1341413545018994E-2</v>
      </c>
      <c r="BQ466" s="90">
        <v>0</v>
      </c>
      <c r="BR466" s="90">
        <v>6.603141931417123E-3</v>
      </c>
      <c r="BS466" s="90">
        <v>6.1711606835674043E-3</v>
      </c>
      <c r="BT466" s="90">
        <v>3.3535312493170322E-2</v>
      </c>
      <c r="BU466" s="90">
        <v>3.1341413545018994E-2</v>
      </c>
      <c r="BV466" s="90">
        <v>0</v>
      </c>
      <c r="BW466" s="90">
        <v>0</v>
      </c>
      <c r="BX466" s="90">
        <v>3.3535312493170322E-2</v>
      </c>
      <c r="BY466" s="90">
        <v>3.1341413545018994E-2</v>
      </c>
      <c r="GV466" s="254"/>
      <c r="GW466" s="254"/>
    </row>
    <row r="467" spans="45:205" x14ac:dyDescent="0.25">
      <c r="AS467" s="90" t="s">
        <v>812</v>
      </c>
      <c r="AT467" s="90" t="s">
        <v>155</v>
      </c>
      <c r="AU467" s="90" t="s">
        <v>747</v>
      </c>
      <c r="AV467" s="90">
        <v>2023</v>
      </c>
      <c r="AW467" s="90">
        <v>0.87343872827321156</v>
      </c>
      <c r="AX467" s="90">
        <v>0</v>
      </c>
      <c r="AY467" s="90">
        <v>0</v>
      </c>
      <c r="AZ467" s="90">
        <v>0</v>
      </c>
      <c r="BA467" s="90">
        <v>0</v>
      </c>
      <c r="BB467" s="90">
        <v>0</v>
      </c>
      <c r="BC467" s="90">
        <v>0</v>
      </c>
      <c r="BD467" s="90">
        <v>0</v>
      </c>
      <c r="BE467" s="90">
        <v>0</v>
      </c>
      <c r="BF467" s="90">
        <v>0</v>
      </c>
      <c r="BG467" s="90">
        <v>0</v>
      </c>
      <c r="BH467" s="90">
        <v>0</v>
      </c>
      <c r="BI467" s="90">
        <v>0</v>
      </c>
      <c r="BJ467" s="90">
        <v>6.603141931417123E-3</v>
      </c>
      <c r="BK467" s="90">
        <v>3.4764264524429586E-2</v>
      </c>
      <c r="BL467" s="90">
        <v>0</v>
      </c>
      <c r="BM467" s="90">
        <v>3.4764264524429586E-2</v>
      </c>
      <c r="BN467" s="90">
        <v>0</v>
      </c>
      <c r="BO467" s="90">
        <v>0</v>
      </c>
      <c r="BP467" s="90">
        <v>0</v>
      </c>
      <c r="BQ467" s="90">
        <v>3.0364454995571302E-2</v>
      </c>
      <c r="BR467" s="90">
        <v>0</v>
      </c>
      <c r="BS467" s="90">
        <v>0</v>
      </c>
      <c r="BT467" s="90">
        <v>0</v>
      </c>
      <c r="BU467" s="90">
        <v>0</v>
      </c>
      <c r="BV467" s="90">
        <v>0</v>
      </c>
      <c r="BW467" s="90">
        <v>0</v>
      </c>
      <c r="BX467" s="90">
        <v>0</v>
      </c>
      <c r="BY467" s="90">
        <v>0</v>
      </c>
      <c r="GV467" s="254"/>
      <c r="GW467" s="254"/>
    </row>
    <row r="468" spans="45:205" x14ac:dyDescent="0.25">
      <c r="AS468" s="90" t="s">
        <v>812</v>
      </c>
      <c r="AT468" s="90" t="s">
        <v>155</v>
      </c>
      <c r="AU468" s="90" t="s">
        <v>748</v>
      </c>
      <c r="AV468" s="90">
        <v>2020</v>
      </c>
      <c r="AW468" s="90">
        <v>1</v>
      </c>
      <c r="AX468" s="90">
        <v>2.3711439525533678E-3</v>
      </c>
      <c r="AY468" s="90">
        <v>2.2690503947408507E-2</v>
      </c>
      <c r="AZ468" s="90">
        <v>0</v>
      </c>
      <c r="BA468" s="90">
        <v>2.2690503947408507E-2</v>
      </c>
      <c r="BB468" s="90">
        <v>0</v>
      </c>
      <c r="BC468" s="90">
        <v>0</v>
      </c>
      <c r="BD468" s="90">
        <v>0</v>
      </c>
      <c r="BE468" s="90">
        <v>0</v>
      </c>
      <c r="BF468" s="90">
        <v>0</v>
      </c>
      <c r="BG468" s="90">
        <v>0</v>
      </c>
      <c r="BH468" s="90">
        <v>0</v>
      </c>
      <c r="BI468" s="90">
        <v>0</v>
      </c>
      <c r="BJ468" s="90">
        <v>0</v>
      </c>
      <c r="BK468" s="90">
        <v>0</v>
      </c>
      <c r="BL468" s="90">
        <v>0</v>
      </c>
      <c r="BM468" s="90">
        <v>0</v>
      </c>
      <c r="BN468" s="90">
        <v>2.2690503947408507E-2</v>
      </c>
      <c r="BO468" s="90">
        <v>0</v>
      </c>
      <c r="BP468" s="90">
        <v>0</v>
      </c>
      <c r="BQ468" s="90">
        <v>0</v>
      </c>
      <c r="BR468" s="90">
        <v>0</v>
      </c>
      <c r="BS468" s="90">
        <v>0</v>
      </c>
      <c r="BT468" s="90">
        <v>0</v>
      </c>
      <c r="BU468" s="90">
        <v>0</v>
      </c>
      <c r="BV468" s="90">
        <v>0</v>
      </c>
      <c r="BW468" s="90">
        <v>0</v>
      </c>
      <c r="BX468" s="90">
        <v>0</v>
      </c>
      <c r="BY468" s="90">
        <v>0</v>
      </c>
      <c r="GV468" s="254"/>
      <c r="GW468" s="254"/>
    </row>
    <row r="469" spans="45:205" x14ac:dyDescent="0.25">
      <c r="AS469" s="90" t="s">
        <v>812</v>
      </c>
      <c r="AT469" s="90" t="s">
        <v>155</v>
      </c>
      <c r="AU469" s="90" t="s">
        <v>748</v>
      </c>
      <c r="AV469" s="90">
        <v>2021</v>
      </c>
      <c r="AW469" s="90">
        <v>1</v>
      </c>
      <c r="AX469" s="90">
        <v>0</v>
      </c>
      <c r="AY469" s="90">
        <v>0</v>
      </c>
      <c r="AZ469" s="90">
        <v>0</v>
      </c>
      <c r="BA469" s="90">
        <v>0</v>
      </c>
      <c r="BB469" s="90">
        <v>2.3711439525533678E-3</v>
      </c>
      <c r="BC469" s="90">
        <v>2.2690503947408507E-2</v>
      </c>
      <c r="BD469" s="90">
        <v>0</v>
      </c>
      <c r="BE469" s="90">
        <v>2.2690503947408507E-2</v>
      </c>
      <c r="BF469" s="90">
        <v>0</v>
      </c>
      <c r="BG469" s="90">
        <v>0</v>
      </c>
      <c r="BH469" s="90">
        <v>0</v>
      </c>
      <c r="BI469" s="90">
        <v>0</v>
      </c>
      <c r="BJ469" s="90">
        <v>0</v>
      </c>
      <c r="BK469" s="90">
        <v>0</v>
      </c>
      <c r="BL469" s="90">
        <v>0</v>
      </c>
      <c r="BM469" s="90">
        <v>0</v>
      </c>
      <c r="BN469" s="90">
        <v>0</v>
      </c>
      <c r="BO469" s="90">
        <v>2.2690503947408507E-2</v>
      </c>
      <c r="BP469" s="90">
        <v>0</v>
      </c>
      <c r="BQ469" s="90">
        <v>0</v>
      </c>
      <c r="BR469" s="90">
        <v>0</v>
      </c>
      <c r="BS469" s="90">
        <v>0</v>
      </c>
      <c r="BT469" s="90">
        <v>0</v>
      </c>
      <c r="BU469" s="90">
        <v>0</v>
      </c>
      <c r="BV469" s="90">
        <v>0</v>
      </c>
      <c r="BW469" s="90">
        <v>0</v>
      </c>
      <c r="BX469" s="90">
        <v>0</v>
      </c>
      <c r="BY469" s="90">
        <v>0</v>
      </c>
      <c r="GV469" s="254"/>
      <c r="GW469" s="254"/>
    </row>
    <row r="470" spans="45:205" x14ac:dyDescent="0.25">
      <c r="AS470" s="90" t="s">
        <v>812</v>
      </c>
      <c r="AT470" s="90" t="s">
        <v>155</v>
      </c>
      <c r="AU470" s="90" t="s">
        <v>748</v>
      </c>
      <c r="AV470" s="90">
        <v>2022</v>
      </c>
      <c r="AW470" s="90">
        <v>0.93457943925233644</v>
      </c>
      <c r="AX470" s="90">
        <v>0</v>
      </c>
      <c r="AY470" s="90">
        <v>0</v>
      </c>
      <c r="AZ470" s="90">
        <v>0</v>
      </c>
      <c r="BA470" s="90">
        <v>0</v>
      </c>
      <c r="BB470" s="90">
        <v>0</v>
      </c>
      <c r="BC470" s="90">
        <v>0</v>
      </c>
      <c r="BD470" s="90">
        <v>0</v>
      </c>
      <c r="BE470" s="90">
        <v>0</v>
      </c>
      <c r="BF470" s="90">
        <v>2.3890543823235038E-3</v>
      </c>
      <c r="BG470" s="90">
        <v>2.1383999774514394E-2</v>
      </c>
      <c r="BH470" s="90">
        <v>0</v>
      </c>
      <c r="BI470" s="90">
        <v>2.1383999774514394E-2</v>
      </c>
      <c r="BJ470" s="90">
        <v>0</v>
      </c>
      <c r="BK470" s="90">
        <v>0</v>
      </c>
      <c r="BL470" s="90">
        <v>0</v>
      </c>
      <c r="BM470" s="90">
        <v>0</v>
      </c>
      <c r="BN470" s="90">
        <v>0</v>
      </c>
      <c r="BO470" s="90">
        <v>0</v>
      </c>
      <c r="BP470" s="90">
        <v>1.9985046518237751E-2</v>
      </c>
      <c r="BQ470" s="90">
        <v>0</v>
      </c>
      <c r="BR470" s="90">
        <v>2.3890543823235038E-3</v>
      </c>
      <c r="BS470" s="90">
        <v>2.232761104975237E-3</v>
      </c>
      <c r="BT470" s="90">
        <v>2.1383999774514394E-2</v>
      </c>
      <c r="BU470" s="90">
        <v>1.9985046518237751E-2</v>
      </c>
      <c r="BV470" s="90">
        <v>0</v>
      </c>
      <c r="BW470" s="90">
        <v>0</v>
      </c>
      <c r="BX470" s="90">
        <v>2.1383999774514394E-2</v>
      </c>
      <c r="BY470" s="90">
        <v>1.9985046518237751E-2</v>
      </c>
      <c r="GV470" s="254"/>
      <c r="GW470" s="254"/>
    </row>
    <row r="471" spans="45:205" x14ac:dyDescent="0.25">
      <c r="AS471" s="90" t="s">
        <v>812</v>
      </c>
      <c r="AT471" s="90" t="s">
        <v>155</v>
      </c>
      <c r="AU471" s="90" t="s">
        <v>748</v>
      </c>
      <c r="AV471" s="90">
        <v>2023</v>
      </c>
      <c r="AW471" s="90">
        <v>0.87343872827321156</v>
      </c>
      <c r="AX471" s="90">
        <v>0</v>
      </c>
      <c r="AY471" s="90">
        <v>0</v>
      </c>
      <c r="AZ471" s="90">
        <v>0</v>
      </c>
      <c r="BA471" s="90">
        <v>0</v>
      </c>
      <c r="BB471" s="90">
        <v>0</v>
      </c>
      <c r="BC471" s="90">
        <v>0</v>
      </c>
      <c r="BD471" s="90">
        <v>0</v>
      </c>
      <c r="BE471" s="90">
        <v>0</v>
      </c>
      <c r="BF471" s="90">
        <v>0</v>
      </c>
      <c r="BG471" s="90">
        <v>0</v>
      </c>
      <c r="BH471" s="90">
        <v>0</v>
      </c>
      <c r="BI471" s="90">
        <v>0</v>
      </c>
      <c r="BJ471" s="90">
        <v>2.3890543823235038E-3</v>
      </c>
      <c r="BK471" s="90">
        <v>2.2167602119176247E-2</v>
      </c>
      <c r="BL471" s="90">
        <v>0</v>
      </c>
      <c r="BM471" s="90">
        <v>2.2167602119176247E-2</v>
      </c>
      <c r="BN471" s="90">
        <v>0</v>
      </c>
      <c r="BO471" s="90">
        <v>0</v>
      </c>
      <c r="BP471" s="90">
        <v>0</v>
      </c>
      <c r="BQ471" s="90">
        <v>1.9362042203839851E-2</v>
      </c>
      <c r="BR471" s="90">
        <v>0</v>
      </c>
      <c r="BS471" s="90">
        <v>0</v>
      </c>
      <c r="BT471" s="90">
        <v>0</v>
      </c>
      <c r="BU471" s="90">
        <v>0</v>
      </c>
      <c r="BV471" s="90">
        <v>0</v>
      </c>
      <c r="BW471" s="90">
        <v>0</v>
      </c>
      <c r="BX471" s="90">
        <v>0</v>
      </c>
      <c r="BY471" s="90">
        <v>0</v>
      </c>
      <c r="GV471" s="254"/>
      <c r="GW471" s="254"/>
    </row>
    <row r="472" spans="45:205" x14ac:dyDescent="0.25">
      <c r="AS472" s="90" t="s">
        <v>812</v>
      </c>
      <c r="AT472" s="90" t="s">
        <v>155</v>
      </c>
      <c r="AU472" s="90" t="s">
        <v>749</v>
      </c>
      <c r="AV472" s="90">
        <v>2020</v>
      </c>
      <c r="AW472" s="90">
        <v>1</v>
      </c>
      <c r="AX472" s="90">
        <v>1.0789897330857534E-3</v>
      </c>
      <c r="AY472" s="90">
        <v>5.269848903270126E-3</v>
      </c>
      <c r="AZ472" s="90">
        <v>0</v>
      </c>
      <c r="BA472" s="90">
        <v>5.269848903270126E-3</v>
      </c>
      <c r="BB472" s="90">
        <v>0</v>
      </c>
      <c r="BC472" s="90">
        <v>0</v>
      </c>
      <c r="BD472" s="90">
        <v>0</v>
      </c>
      <c r="BE472" s="90">
        <v>0</v>
      </c>
      <c r="BF472" s="90">
        <v>0</v>
      </c>
      <c r="BG472" s="90">
        <v>0</v>
      </c>
      <c r="BH472" s="90">
        <v>0</v>
      </c>
      <c r="BI472" s="90">
        <v>0</v>
      </c>
      <c r="BJ472" s="90">
        <v>0</v>
      </c>
      <c r="BK472" s="90">
        <v>0</v>
      </c>
      <c r="BL472" s="90">
        <v>0</v>
      </c>
      <c r="BM472" s="90">
        <v>0</v>
      </c>
      <c r="BN472" s="90">
        <v>5.269848903270126E-3</v>
      </c>
      <c r="BO472" s="90">
        <v>0</v>
      </c>
      <c r="BP472" s="90">
        <v>0</v>
      </c>
      <c r="BQ472" s="90">
        <v>0</v>
      </c>
      <c r="BR472" s="90">
        <v>0</v>
      </c>
      <c r="BS472" s="90">
        <v>0</v>
      </c>
      <c r="BT472" s="90">
        <v>0</v>
      </c>
      <c r="BU472" s="90">
        <v>0</v>
      </c>
      <c r="BV472" s="90">
        <v>0</v>
      </c>
      <c r="BW472" s="90">
        <v>0</v>
      </c>
      <c r="BX472" s="90">
        <v>0</v>
      </c>
      <c r="BY472" s="90">
        <v>0</v>
      </c>
      <c r="GV472" s="254"/>
      <c r="GW472" s="254"/>
    </row>
    <row r="473" spans="45:205" x14ac:dyDescent="0.25">
      <c r="AS473" s="90" t="s">
        <v>812</v>
      </c>
      <c r="AT473" s="90" t="s">
        <v>155</v>
      </c>
      <c r="AU473" s="90" t="s">
        <v>749</v>
      </c>
      <c r="AV473" s="90">
        <v>2021</v>
      </c>
      <c r="AW473" s="90">
        <v>1</v>
      </c>
      <c r="AX473" s="90">
        <v>0</v>
      </c>
      <c r="AY473" s="90">
        <v>0</v>
      </c>
      <c r="AZ473" s="90">
        <v>0</v>
      </c>
      <c r="BA473" s="90">
        <v>0</v>
      </c>
      <c r="BB473" s="90">
        <v>1.0789897330857534E-3</v>
      </c>
      <c r="BC473" s="90">
        <v>5.269848903270126E-3</v>
      </c>
      <c r="BD473" s="90">
        <v>0</v>
      </c>
      <c r="BE473" s="90">
        <v>5.269848903270126E-3</v>
      </c>
      <c r="BF473" s="90">
        <v>0</v>
      </c>
      <c r="BG473" s="90">
        <v>0</v>
      </c>
      <c r="BH473" s="90">
        <v>0</v>
      </c>
      <c r="BI473" s="90">
        <v>0</v>
      </c>
      <c r="BJ473" s="90">
        <v>0</v>
      </c>
      <c r="BK473" s="90">
        <v>0</v>
      </c>
      <c r="BL473" s="90">
        <v>0</v>
      </c>
      <c r="BM473" s="90">
        <v>0</v>
      </c>
      <c r="BN473" s="90">
        <v>0</v>
      </c>
      <c r="BO473" s="90">
        <v>5.269848903270126E-3</v>
      </c>
      <c r="BP473" s="90">
        <v>0</v>
      </c>
      <c r="BQ473" s="90">
        <v>0</v>
      </c>
      <c r="BR473" s="90">
        <v>0</v>
      </c>
      <c r="BS473" s="90">
        <v>0</v>
      </c>
      <c r="BT473" s="90">
        <v>0</v>
      </c>
      <c r="BU473" s="90">
        <v>0</v>
      </c>
      <c r="BV473" s="90">
        <v>0</v>
      </c>
      <c r="BW473" s="90">
        <v>0</v>
      </c>
      <c r="BX473" s="90">
        <v>0</v>
      </c>
      <c r="BY473" s="90">
        <v>0</v>
      </c>
      <c r="GV473" s="254"/>
      <c r="GW473" s="254"/>
    </row>
    <row r="474" spans="45:205" x14ac:dyDescent="0.25">
      <c r="AS474" s="90" t="s">
        <v>812</v>
      </c>
      <c r="AT474" s="90" t="s">
        <v>155</v>
      </c>
      <c r="AU474" s="90" t="s">
        <v>749</v>
      </c>
      <c r="AV474" s="90">
        <v>2022</v>
      </c>
      <c r="AW474" s="90">
        <v>0.93457943925233644</v>
      </c>
      <c r="AX474" s="90">
        <v>0</v>
      </c>
      <c r="AY474" s="90">
        <v>0</v>
      </c>
      <c r="AZ474" s="90">
        <v>0</v>
      </c>
      <c r="BA474" s="90">
        <v>0</v>
      </c>
      <c r="BB474" s="90">
        <v>0</v>
      </c>
      <c r="BC474" s="90">
        <v>0</v>
      </c>
      <c r="BD474" s="90">
        <v>0</v>
      </c>
      <c r="BE474" s="90">
        <v>0</v>
      </c>
      <c r="BF474" s="90">
        <v>1.1919692991993586E-3</v>
      </c>
      <c r="BG474" s="90">
        <v>6.591596240541708E-3</v>
      </c>
      <c r="BH474" s="90">
        <v>0</v>
      </c>
      <c r="BI474" s="90">
        <v>6.591596240541708E-3</v>
      </c>
      <c r="BJ474" s="90">
        <v>0</v>
      </c>
      <c r="BK474" s="90">
        <v>0</v>
      </c>
      <c r="BL474" s="90">
        <v>0</v>
      </c>
      <c r="BM474" s="90">
        <v>0</v>
      </c>
      <c r="BN474" s="90">
        <v>0</v>
      </c>
      <c r="BO474" s="90">
        <v>0</v>
      </c>
      <c r="BP474" s="90">
        <v>6.1603703182632787E-3</v>
      </c>
      <c r="BQ474" s="90">
        <v>0</v>
      </c>
      <c r="BR474" s="90">
        <v>1.1919692991993586E-3</v>
      </c>
      <c r="BS474" s="90">
        <v>1.113989999251737E-3</v>
      </c>
      <c r="BT474" s="90">
        <v>6.591596240541708E-3</v>
      </c>
      <c r="BU474" s="90">
        <v>6.1603703182632787E-3</v>
      </c>
      <c r="BV474" s="90">
        <v>0</v>
      </c>
      <c r="BW474" s="90">
        <v>0</v>
      </c>
      <c r="BX474" s="90">
        <v>6.591596240541708E-3</v>
      </c>
      <c r="BY474" s="90">
        <v>6.1603703182632787E-3</v>
      </c>
      <c r="GV474" s="254"/>
      <c r="GW474" s="254"/>
    </row>
    <row r="475" spans="45:205" x14ac:dyDescent="0.25">
      <c r="AS475" s="90" t="s">
        <v>812</v>
      </c>
      <c r="AT475" s="90" t="s">
        <v>155</v>
      </c>
      <c r="AU475" s="90" t="s">
        <v>749</v>
      </c>
      <c r="AV475" s="90">
        <v>2023</v>
      </c>
      <c r="AW475" s="90">
        <v>0.87343872827321156</v>
      </c>
      <c r="AX475" s="90">
        <v>0</v>
      </c>
      <c r="AY475" s="90">
        <v>0</v>
      </c>
      <c r="AZ475" s="90">
        <v>0</v>
      </c>
      <c r="BA475" s="90">
        <v>0</v>
      </c>
      <c r="BB475" s="90">
        <v>0</v>
      </c>
      <c r="BC475" s="90">
        <v>0</v>
      </c>
      <c r="BD475" s="90">
        <v>0</v>
      </c>
      <c r="BE475" s="90">
        <v>0</v>
      </c>
      <c r="BF475" s="90">
        <v>0</v>
      </c>
      <c r="BG475" s="90">
        <v>0</v>
      </c>
      <c r="BH475" s="90">
        <v>0</v>
      </c>
      <c r="BI475" s="90">
        <v>0</v>
      </c>
      <c r="BJ475" s="90">
        <v>1.1919692991993586E-3</v>
      </c>
      <c r="BK475" s="90">
        <v>6.8331186758617225E-3</v>
      </c>
      <c r="BL475" s="90">
        <v>0</v>
      </c>
      <c r="BM475" s="90">
        <v>6.8331186758617225E-3</v>
      </c>
      <c r="BN475" s="90">
        <v>0</v>
      </c>
      <c r="BO475" s="90">
        <v>0</v>
      </c>
      <c r="BP475" s="90">
        <v>0</v>
      </c>
      <c r="BQ475" s="90">
        <v>5.9683104863845942E-3</v>
      </c>
      <c r="BR475" s="90">
        <v>0</v>
      </c>
      <c r="BS475" s="90">
        <v>0</v>
      </c>
      <c r="BT475" s="90">
        <v>0</v>
      </c>
      <c r="BU475" s="90">
        <v>0</v>
      </c>
      <c r="BV475" s="90">
        <v>0</v>
      </c>
      <c r="BW475" s="90">
        <v>0</v>
      </c>
      <c r="BX475" s="90">
        <v>0</v>
      </c>
      <c r="BY475" s="90">
        <v>0</v>
      </c>
      <c r="GV475" s="254"/>
      <c r="GW475" s="254"/>
    </row>
    <row r="476" spans="45:205" x14ac:dyDescent="0.25">
      <c r="AS476" s="90" t="s">
        <v>812</v>
      </c>
      <c r="AT476" s="90" t="s">
        <v>155</v>
      </c>
      <c r="AU476" s="90" t="s">
        <v>750</v>
      </c>
      <c r="AV476" s="90">
        <v>2020</v>
      </c>
      <c r="AW476" s="90">
        <v>1</v>
      </c>
      <c r="AX476" s="90">
        <v>1.1631327489060072E-3</v>
      </c>
      <c r="AY476" s="90">
        <v>6.4063818995062655E-3</v>
      </c>
      <c r="AZ476" s="90">
        <v>0</v>
      </c>
      <c r="BA476" s="90">
        <v>6.4063818995062655E-3</v>
      </c>
      <c r="BB476" s="90">
        <v>0</v>
      </c>
      <c r="BC476" s="90">
        <v>0</v>
      </c>
      <c r="BD476" s="90">
        <v>0</v>
      </c>
      <c r="BE476" s="90">
        <v>0</v>
      </c>
      <c r="BF476" s="90">
        <v>0</v>
      </c>
      <c r="BG476" s="90">
        <v>0</v>
      </c>
      <c r="BH476" s="90">
        <v>0</v>
      </c>
      <c r="BI476" s="90">
        <v>0</v>
      </c>
      <c r="BJ476" s="90">
        <v>0</v>
      </c>
      <c r="BK476" s="90">
        <v>0</v>
      </c>
      <c r="BL476" s="90">
        <v>0</v>
      </c>
      <c r="BM476" s="90">
        <v>0</v>
      </c>
      <c r="BN476" s="90">
        <v>6.4063818995062655E-3</v>
      </c>
      <c r="BO476" s="90">
        <v>0</v>
      </c>
      <c r="BP476" s="90">
        <v>0</v>
      </c>
      <c r="BQ476" s="90">
        <v>0</v>
      </c>
      <c r="BR476" s="90">
        <v>0</v>
      </c>
      <c r="BS476" s="90">
        <v>0</v>
      </c>
      <c r="BT476" s="90">
        <v>0</v>
      </c>
      <c r="BU476" s="90">
        <v>0</v>
      </c>
      <c r="BV476" s="90">
        <v>0</v>
      </c>
      <c r="BW476" s="90">
        <v>0</v>
      </c>
      <c r="BX476" s="90">
        <v>0</v>
      </c>
      <c r="BY476" s="90">
        <v>0</v>
      </c>
      <c r="GV476" s="254"/>
      <c r="GW476" s="254"/>
    </row>
    <row r="477" spans="45:205" x14ac:dyDescent="0.25">
      <c r="AS477" s="90" t="s">
        <v>812</v>
      </c>
      <c r="AT477" s="90" t="s">
        <v>155</v>
      </c>
      <c r="AU477" s="90" t="s">
        <v>750</v>
      </c>
      <c r="AV477" s="90">
        <v>2021</v>
      </c>
      <c r="AW477" s="90">
        <v>1</v>
      </c>
      <c r="AX477" s="90">
        <v>0</v>
      </c>
      <c r="AY477" s="90">
        <v>0</v>
      </c>
      <c r="AZ477" s="90">
        <v>0</v>
      </c>
      <c r="BA477" s="90">
        <v>0</v>
      </c>
      <c r="BB477" s="90">
        <v>1.1631327489060072E-3</v>
      </c>
      <c r="BC477" s="90">
        <v>6.4063818995062655E-3</v>
      </c>
      <c r="BD477" s="90">
        <v>0</v>
      </c>
      <c r="BE477" s="90">
        <v>6.4063818995062655E-3</v>
      </c>
      <c r="BF477" s="90">
        <v>0</v>
      </c>
      <c r="BG477" s="90">
        <v>0</v>
      </c>
      <c r="BH477" s="90">
        <v>0</v>
      </c>
      <c r="BI477" s="90">
        <v>0</v>
      </c>
      <c r="BJ477" s="90">
        <v>0</v>
      </c>
      <c r="BK477" s="90">
        <v>0</v>
      </c>
      <c r="BL477" s="90">
        <v>0</v>
      </c>
      <c r="BM477" s="90">
        <v>0</v>
      </c>
      <c r="BN477" s="90">
        <v>0</v>
      </c>
      <c r="BO477" s="90">
        <v>6.4063818995062655E-3</v>
      </c>
      <c r="BP477" s="90">
        <v>0</v>
      </c>
      <c r="BQ477" s="90">
        <v>0</v>
      </c>
      <c r="BR477" s="90">
        <v>0</v>
      </c>
      <c r="BS477" s="90">
        <v>0</v>
      </c>
      <c r="BT477" s="90">
        <v>0</v>
      </c>
      <c r="BU477" s="90">
        <v>0</v>
      </c>
      <c r="BV477" s="90">
        <v>0</v>
      </c>
      <c r="BW477" s="90">
        <v>0</v>
      </c>
      <c r="BX477" s="90">
        <v>0</v>
      </c>
      <c r="BY477" s="90">
        <v>0</v>
      </c>
      <c r="GV477" s="254"/>
      <c r="GW477" s="254"/>
    </row>
    <row r="478" spans="45:205" x14ac:dyDescent="0.25">
      <c r="AS478" s="90" t="s">
        <v>812</v>
      </c>
      <c r="AT478" s="90" t="s">
        <v>155</v>
      </c>
      <c r="AU478" s="90" t="s">
        <v>750</v>
      </c>
      <c r="AV478" s="90">
        <v>2022</v>
      </c>
      <c r="AW478" s="90">
        <v>0.93457943925233644</v>
      </c>
      <c r="AX478" s="90">
        <v>0</v>
      </c>
      <c r="AY478" s="90">
        <v>0</v>
      </c>
      <c r="AZ478" s="90">
        <v>0</v>
      </c>
      <c r="BA478" s="90">
        <v>0</v>
      </c>
      <c r="BB478" s="90">
        <v>0</v>
      </c>
      <c r="BC478" s="90">
        <v>0</v>
      </c>
      <c r="BD478" s="90">
        <v>0</v>
      </c>
      <c r="BE478" s="90">
        <v>0</v>
      </c>
      <c r="BF478" s="90">
        <v>1.2196258014186376E-3</v>
      </c>
      <c r="BG478" s="90">
        <v>7.0127087038113385E-3</v>
      </c>
      <c r="BH478" s="90">
        <v>0</v>
      </c>
      <c r="BI478" s="90">
        <v>7.0127087038113385E-3</v>
      </c>
      <c r="BJ478" s="90">
        <v>0</v>
      </c>
      <c r="BK478" s="90">
        <v>0</v>
      </c>
      <c r="BL478" s="90">
        <v>0</v>
      </c>
      <c r="BM478" s="90">
        <v>0</v>
      </c>
      <c r="BN478" s="90">
        <v>0</v>
      </c>
      <c r="BO478" s="90">
        <v>0</v>
      </c>
      <c r="BP478" s="90">
        <v>6.5539333680479797E-3</v>
      </c>
      <c r="BQ478" s="90">
        <v>0</v>
      </c>
      <c r="BR478" s="90">
        <v>1.2196258014186376E-3</v>
      </c>
      <c r="BS478" s="90">
        <v>1.1398371975875118E-3</v>
      </c>
      <c r="BT478" s="90">
        <v>7.0127087038113385E-3</v>
      </c>
      <c r="BU478" s="90">
        <v>6.5539333680479797E-3</v>
      </c>
      <c r="BV478" s="90">
        <v>0</v>
      </c>
      <c r="BW478" s="90">
        <v>0</v>
      </c>
      <c r="BX478" s="90">
        <v>7.0127087038113385E-3</v>
      </c>
      <c r="BY478" s="90">
        <v>6.5539333680479797E-3</v>
      </c>
      <c r="GV478" s="254"/>
      <c r="GW478" s="254"/>
    </row>
    <row r="479" spans="45:205" x14ac:dyDescent="0.25">
      <c r="AS479" s="90" t="s">
        <v>812</v>
      </c>
      <c r="AT479" s="90" t="s">
        <v>155</v>
      </c>
      <c r="AU479" s="90" t="s">
        <v>750</v>
      </c>
      <c r="AV479" s="90">
        <v>2023</v>
      </c>
      <c r="AW479" s="90">
        <v>0.87343872827321156</v>
      </c>
      <c r="AX479" s="90">
        <v>0</v>
      </c>
      <c r="AY479" s="90">
        <v>0</v>
      </c>
      <c r="AZ479" s="90">
        <v>0</v>
      </c>
      <c r="BA479" s="90">
        <v>0</v>
      </c>
      <c r="BB479" s="90">
        <v>0</v>
      </c>
      <c r="BC479" s="90">
        <v>0</v>
      </c>
      <c r="BD479" s="90">
        <v>0</v>
      </c>
      <c r="BE479" s="90">
        <v>0</v>
      </c>
      <c r="BF479" s="90">
        <v>0</v>
      </c>
      <c r="BG479" s="90">
        <v>0</v>
      </c>
      <c r="BH479" s="90">
        <v>0</v>
      </c>
      <c r="BI479" s="90">
        <v>0</v>
      </c>
      <c r="BJ479" s="90">
        <v>1.2196258014186376E-3</v>
      </c>
      <c r="BK479" s="90">
        <v>7.2697145626348788E-3</v>
      </c>
      <c r="BL479" s="90">
        <v>0</v>
      </c>
      <c r="BM479" s="90">
        <v>7.2697145626348788E-3</v>
      </c>
      <c r="BN479" s="90">
        <v>0</v>
      </c>
      <c r="BO479" s="90">
        <v>0</v>
      </c>
      <c r="BP479" s="90">
        <v>0</v>
      </c>
      <c r="BQ479" s="90">
        <v>6.3496502424970546E-3</v>
      </c>
      <c r="BR479" s="90">
        <v>0</v>
      </c>
      <c r="BS479" s="90">
        <v>0</v>
      </c>
      <c r="BT479" s="90">
        <v>0</v>
      </c>
      <c r="BU479" s="90">
        <v>0</v>
      </c>
      <c r="BV479" s="90">
        <v>0</v>
      </c>
      <c r="BW479" s="90">
        <v>0</v>
      </c>
      <c r="BX479" s="90">
        <v>0</v>
      </c>
      <c r="BY479" s="90">
        <v>0</v>
      </c>
      <c r="GV479" s="254"/>
      <c r="GW479" s="254"/>
    </row>
    <row r="480" spans="45:205" x14ac:dyDescent="0.25">
      <c r="AS480" s="90" t="s">
        <v>812</v>
      </c>
      <c r="AT480" s="90" t="s">
        <v>155</v>
      </c>
      <c r="AU480" s="90" t="s">
        <v>752</v>
      </c>
      <c r="AV480" s="90">
        <v>2020</v>
      </c>
      <c r="AW480" s="90">
        <v>1</v>
      </c>
      <c r="AX480" s="90">
        <v>1.6837948045458512E-6</v>
      </c>
      <c r="AY480" s="90">
        <v>1.0184585953030272E-4</v>
      </c>
      <c r="AZ480" s="90">
        <v>0</v>
      </c>
      <c r="BA480" s="90">
        <v>1.0184585953030272E-4</v>
      </c>
      <c r="BB480" s="90">
        <v>0</v>
      </c>
      <c r="BC480" s="90">
        <v>0</v>
      </c>
      <c r="BD480" s="90">
        <v>0</v>
      </c>
      <c r="BE480" s="90">
        <v>0</v>
      </c>
      <c r="BF480" s="90">
        <v>0</v>
      </c>
      <c r="BG480" s="90">
        <v>0</v>
      </c>
      <c r="BH480" s="90">
        <v>0</v>
      </c>
      <c r="BI480" s="90">
        <v>0</v>
      </c>
      <c r="BJ480" s="90">
        <v>0</v>
      </c>
      <c r="BK480" s="90">
        <v>0</v>
      </c>
      <c r="BL480" s="90">
        <v>0</v>
      </c>
      <c r="BM480" s="90">
        <v>0</v>
      </c>
      <c r="BN480" s="90">
        <v>1.0184585953030272E-4</v>
      </c>
      <c r="BO480" s="90">
        <v>0</v>
      </c>
      <c r="BP480" s="90">
        <v>0</v>
      </c>
      <c r="BQ480" s="90">
        <v>0</v>
      </c>
      <c r="BR480" s="90">
        <v>0</v>
      </c>
      <c r="BS480" s="90">
        <v>0</v>
      </c>
      <c r="BT480" s="90">
        <v>0</v>
      </c>
      <c r="BU480" s="90">
        <v>0</v>
      </c>
      <c r="BV480" s="90">
        <v>0</v>
      </c>
      <c r="BW480" s="90">
        <v>0</v>
      </c>
      <c r="BX480" s="90">
        <v>0</v>
      </c>
      <c r="BY480" s="90">
        <v>0</v>
      </c>
      <c r="GV480" s="254"/>
      <c r="GW480" s="254"/>
    </row>
    <row r="481" spans="45:205" x14ac:dyDescent="0.25">
      <c r="AS481" s="90" t="s">
        <v>812</v>
      </c>
      <c r="AT481" s="90" t="s">
        <v>155</v>
      </c>
      <c r="AU481" s="90" t="s">
        <v>752</v>
      </c>
      <c r="AV481" s="90">
        <v>2021</v>
      </c>
      <c r="AW481" s="90">
        <v>1</v>
      </c>
      <c r="AX481" s="90">
        <v>0</v>
      </c>
      <c r="AY481" s="90">
        <v>0</v>
      </c>
      <c r="AZ481" s="90">
        <v>0</v>
      </c>
      <c r="BA481" s="90">
        <v>0</v>
      </c>
      <c r="BB481" s="90">
        <v>1.6837948045458512E-6</v>
      </c>
      <c r="BC481" s="90">
        <v>1.0184585953030272E-4</v>
      </c>
      <c r="BD481" s="90">
        <v>0</v>
      </c>
      <c r="BE481" s="90">
        <v>1.0184585953030272E-4</v>
      </c>
      <c r="BF481" s="90">
        <v>0</v>
      </c>
      <c r="BG481" s="90">
        <v>0</v>
      </c>
      <c r="BH481" s="90">
        <v>0</v>
      </c>
      <c r="BI481" s="90">
        <v>0</v>
      </c>
      <c r="BJ481" s="90">
        <v>0</v>
      </c>
      <c r="BK481" s="90">
        <v>0</v>
      </c>
      <c r="BL481" s="90">
        <v>0</v>
      </c>
      <c r="BM481" s="90">
        <v>0</v>
      </c>
      <c r="BN481" s="90">
        <v>0</v>
      </c>
      <c r="BO481" s="90">
        <v>1.0184585953030272E-4</v>
      </c>
      <c r="BP481" s="90">
        <v>0</v>
      </c>
      <c r="BQ481" s="90">
        <v>0</v>
      </c>
      <c r="BR481" s="90">
        <v>0</v>
      </c>
      <c r="BS481" s="90">
        <v>0</v>
      </c>
      <c r="BT481" s="90">
        <v>0</v>
      </c>
      <c r="BU481" s="90">
        <v>0</v>
      </c>
      <c r="BV481" s="90">
        <v>0</v>
      </c>
      <c r="BW481" s="90">
        <v>0</v>
      </c>
      <c r="BX481" s="90">
        <v>0</v>
      </c>
      <c r="BY481" s="90">
        <v>0</v>
      </c>
      <c r="GV481" s="254"/>
      <c r="GW481" s="254"/>
    </row>
    <row r="482" spans="45:205" x14ac:dyDescent="0.25">
      <c r="AS482" s="90" t="s">
        <v>812</v>
      </c>
      <c r="AT482" s="90" t="s">
        <v>155</v>
      </c>
      <c r="AU482" s="90" t="s">
        <v>752</v>
      </c>
      <c r="AV482" s="90">
        <v>2022</v>
      </c>
      <c r="AW482" s="90">
        <v>0.93457943925233644</v>
      </c>
      <c r="AX482" s="90">
        <v>0</v>
      </c>
      <c r="AY482" s="90">
        <v>0</v>
      </c>
      <c r="AZ482" s="90">
        <v>0</v>
      </c>
      <c r="BA482" s="90">
        <v>0</v>
      </c>
      <c r="BB482" s="90">
        <v>0</v>
      </c>
      <c r="BC482" s="90">
        <v>0</v>
      </c>
      <c r="BD482" s="90">
        <v>0</v>
      </c>
      <c r="BE482" s="90">
        <v>0</v>
      </c>
      <c r="BF482" s="90">
        <v>1.6837948045458518E-6</v>
      </c>
      <c r="BG482" s="90">
        <v>1.0123099301953247E-4</v>
      </c>
      <c r="BH482" s="90">
        <v>0</v>
      </c>
      <c r="BI482" s="90">
        <v>1.0123099301953247E-4</v>
      </c>
      <c r="BJ482" s="90">
        <v>0</v>
      </c>
      <c r="BK482" s="90">
        <v>0</v>
      </c>
      <c r="BL482" s="90">
        <v>0</v>
      </c>
      <c r="BM482" s="90">
        <v>0</v>
      </c>
      <c r="BN482" s="90">
        <v>0</v>
      </c>
      <c r="BO482" s="90">
        <v>0</v>
      </c>
      <c r="BP482" s="90">
        <v>9.4608404691151832E-5</v>
      </c>
      <c r="BQ482" s="90">
        <v>0</v>
      </c>
      <c r="BR482" s="90">
        <v>1.6837948045458518E-6</v>
      </c>
      <c r="BS482" s="90">
        <v>1.5736400042484597E-6</v>
      </c>
      <c r="BT482" s="90">
        <v>1.0123099301953247E-4</v>
      </c>
      <c r="BU482" s="90">
        <v>9.4608404691151832E-5</v>
      </c>
      <c r="BV482" s="90">
        <v>0</v>
      </c>
      <c r="BW482" s="90">
        <v>0</v>
      </c>
      <c r="BX482" s="90">
        <v>1.0123099301953247E-4</v>
      </c>
      <c r="BY482" s="90">
        <v>9.4608404691151832E-5</v>
      </c>
      <c r="GV482" s="254"/>
      <c r="GW482" s="254"/>
    </row>
    <row r="483" spans="45:205" x14ac:dyDescent="0.25">
      <c r="AS483" s="90" t="s">
        <v>812</v>
      </c>
      <c r="AT483" s="90" t="s">
        <v>155</v>
      </c>
      <c r="AU483" s="90" t="s">
        <v>752</v>
      </c>
      <c r="AV483" s="90">
        <v>2023</v>
      </c>
      <c r="AW483" s="90">
        <v>0.87343872827321156</v>
      </c>
      <c r="AX483" s="90">
        <v>0</v>
      </c>
      <c r="AY483" s="90">
        <v>0</v>
      </c>
      <c r="AZ483" s="90">
        <v>0</v>
      </c>
      <c r="BA483" s="90">
        <v>0</v>
      </c>
      <c r="BB483" s="90">
        <v>0</v>
      </c>
      <c r="BC483" s="90">
        <v>0</v>
      </c>
      <c r="BD483" s="90">
        <v>0</v>
      </c>
      <c r="BE483" s="90">
        <v>0</v>
      </c>
      <c r="BF483" s="90">
        <v>0</v>
      </c>
      <c r="BG483" s="90">
        <v>0</v>
      </c>
      <c r="BH483" s="90">
        <v>0</v>
      </c>
      <c r="BI483" s="90">
        <v>0</v>
      </c>
      <c r="BJ483" s="90">
        <v>1.6837948045458518E-6</v>
      </c>
      <c r="BK483" s="90">
        <v>1.0493879710966917E-4</v>
      </c>
      <c r="BL483" s="90">
        <v>0</v>
      </c>
      <c r="BM483" s="90">
        <v>1.0493879710966917E-4</v>
      </c>
      <c r="BN483" s="90">
        <v>0</v>
      </c>
      <c r="BO483" s="90">
        <v>0</v>
      </c>
      <c r="BP483" s="90">
        <v>0</v>
      </c>
      <c r="BQ483" s="90">
        <v>9.1657609493990007E-5</v>
      </c>
      <c r="BR483" s="90">
        <v>0</v>
      </c>
      <c r="BS483" s="90">
        <v>0</v>
      </c>
      <c r="BT483" s="90">
        <v>0</v>
      </c>
      <c r="BU483" s="90">
        <v>0</v>
      </c>
      <c r="BV483" s="90">
        <v>0</v>
      </c>
      <c r="BW483" s="90">
        <v>0</v>
      </c>
      <c r="BX483" s="90">
        <v>0</v>
      </c>
      <c r="BY483" s="90">
        <v>0</v>
      </c>
      <c r="GV483" s="254"/>
      <c r="GW483" s="254"/>
    </row>
    <row r="484" spans="45:205" x14ac:dyDescent="0.25">
      <c r="AS484" s="90" t="s">
        <v>812</v>
      </c>
      <c r="AT484" s="90" t="s">
        <v>155</v>
      </c>
      <c r="AU484" s="90" t="s">
        <v>753</v>
      </c>
      <c r="AV484" s="90">
        <v>2020</v>
      </c>
      <c r="AW484" s="90">
        <v>1</v>
      </c>
      <c r="AX484" s="90">
        <v>1.2545932954079384E-4</v>
      </c>
      <c r="AY484" s="90">
        <v>7.6621966152966005E-5</v>
      </c>
      <c r="AZ484" s="90">
        <v>0</v>
      </c>
      <c r="BA484" s="90">
        <v>7.6621966152966005E-5</v>
      </c>
      <c r="BB484" s="90">
        <v>0</v>
      </c>
      <c r="BC484" s="90">
        <v>0</v>
      </c>
      <c r="BD484" s="90">
        <v>0</v>
      </c>
      <c r="BE484" s="90">
        <v>0</v>
      </c>
      <c r="BF484" s="90">
        <v>0</v>
      </c>
      <c r="BG484" s="90">
        <v>0</v>
      </c>
      <c r="BH484" s="90">
        <v>0</v>
      </c>
      <c r="BI484" s="90">
        <v>0</v>
      </c>
      <c r="BJ484" s="90">
        <v>0</v>
      </c>
      <c r="BK484" s="90">
        <v>0</v>
      </c>
      <c r="BL484" s="90">
        <v>0</v>
      </c>
      <c r="BM484" s="90">
        <v>0</v>
      </c>
      <c r="BN484" s="90">
        <v>7.6621966152966005E-5</v>
      </c>
      <c r="BO484" s="90">
        <v>0</v>
      </c>
      <c r="BP484" s="90">
        <v>0</v>
      </c>
      <c r="BQ484" s="90">
        <v>0</v>
      </c>
      <c r="BR484" s="90">
        <v>0</v>
      </c>
      <c r="BS484" s="90">
        <v>0</v>
      </c>
      <c r="BT484" s="90">
        <v>0</v>
      </c>
      <c r="BU484" s="90">
        <v>0</v>
      </c>
      <c r="BV484" s="90">
        <v>0</v>
      </c>
      <c r="BW484" s="90">
        <v>0</v>
      </c>
      <c r="BX484" s="90">
        <v>0</v>
      </c>
      <c r="BY484" s="90">
        <v>0</v>
      </c>
      <c r="GV484" s="254"/>
      <c r="GW484" s="254"/>
    </row>
    <row r="485" spans="45:205" x14ac:dyDescent="0.25">
      <c r="AS485" s="90" t="s">
        <v>812</v>
      </c>
      <c r="AT485" s="90" t="s">
        <v>155</v>
      </c>
      <c r="AU485" s="90" t="s">
        <v>753</v>
      </c>
      <c r="AV485" s="90">
        <v>2021</v>
      </c>
      <c r="AW485" s="90">
        <v>1</v>
      </c>
      <c r="AX485" s="90">
        <v>0</v>
      </c>
      <c r="AY485" s="90">
        <v>0</v>
      </c>
      <c r="AZ485" s="90">
        <v>0</v>
      </c>
      <c r="BA485" s="90">
        <v>0</v>
      </c>
      <c r="BB485" s="90">
        <v>1.2545932954079384E-4</v>
      </c>
      <c r="BC485" s="90">
        <v>7.6621966152966005E-5</v>
      </c>
      <c r="BD485" s="90">
        <v>0</v>
      </c>
      <c r="BE485" s="90">
        <v>7.6621966152966005E-5</v>
      </c>
      <c r="BF485" s="90">
        <v>0</v>
      </c>
      <c r="BG485" s="90">
        <v>0</v>
      </c>
      <c r="BH485" s="90">
        <v>0</v>
      </c>
      <c r="BI485" s="90">
        <v>0</v>
      </c>
      <c r="BJ485" s="90">
        <v>0</v>
      </c>
      <c r="BK485" s="90">
        <v>0</v>
      </c>
      <c r="BL485" s="90">
        <v>0</v>
      </c>
      <c r="BM485" s="90">
        <v>0</v>
      </c>
      <c r="BN485" s="90">
        <v>0</v>
      </c>
      <c r="BO485" s="90">
        <v>7.6621966152966005E-5</v>
      </c>
      <c r="BP485" s="90">
        <v>0</v>
      </c>
      <c r="BQ485" s="90">
        <v>0</v>
      </c>
      <c r="BR485" s="90">
        <v>0</v>
      </c>
      <c r="BS485" s="90">
        <v>0</v>
      </c>
      <c r="BT485" s="90">
        <v>0</v>
      </c>
      <c r="BU485" s="90">
        <v>0</v>
      </c>
      <c r="BV485" s="90">
        <v>0</v>
      </c>
      <c r="BW485" s="90">
        <v>0</v>
      </c>
      <c r="BX485" s="90">
        <v>0</v>
      </c>
      <c r="BY485" s="90">
        <v>0</v>
      </c>
      <c r="GV485" s="254"/>
      <c r="GW485" s="254"/>
    </row>
    <row r="486" spans="45:205" x14ac:dyDescent="0.25">
      <c r="AS486" s="90" t="s">
        <v>812</v>
      </c>
      <c r="AT486" s="90" t="s">
        <v>155</v>
      </c>
      <c r="AU486" s="90" t="s">
        <v>753</v>
      </c>
      <c r="AV486" s="90">
        <v>2022</v>
      </c>
      <c r="AW486" s="90">
        <v>0.93457943925233644</v>
      </c>
      <c r="AX486" s="90">
        <v>0</v>
      </c>
      <c r="AY486" s="90">
        <v>0</v>
      </c>
      <c r="AZ486" s="90">
        <v>0</v>
      </c>
      <c r="BA486" s="90">
        <v>0</v>
      </c>
      <c r="BB486" s="90">
        <v>0</v>
      </c>
      <c r="BC486" s="90">
        <v>0</v>
      </c>
      <c r="BD486" s="90">
        <v>0</v>
      </c>
      <c r="BE486" s="90">
        <v>0</v>
      </c>
      <c r="BF486" s="90">
        <v>1.2545932954079387E-4</v>
      </c>
      <c r="BG486" s="90">
        <v>7.5951082369837356E-5</v>
      </c>
      <c r="BH486" s="90">
        <v>0</v>
      </c>
      <c r="BI486" s="90">
        <v>7.5951082369837356E-5</v>
      </c>
      <c r="BJ486" s="90">
        <v>0</v>
      </c>
      <c r="BK486" s="90">
        <v>0</v>
      </c>
      <c r="BL486" s="90">
        <v>0</v>
      </c>
      <c r="BM486" s="90">
        <v>0</v>
      </c>
      <c r="BN486" s="90">
        <v>0</v>
      </c>
      <c r="BO486" s="90">
        <v>0</v>
      </c>
      <c r="BP486" s="90">
        <v>7.0982319971810609E-5</v>
      </c>
      <c r="BQ486" s="90">
        <v>0</v>
      </c>
      <c r="BR486" s="90">
        <v>1.2545932954079387E-4</v>
      </c>
      <c r="BS486" s="90">
        <v>1.1725170985120922E-4</v>
      </c>
      <c r="BT486" s="90">
        <v>7.5951082369837356E-5</v>
      </c>
      <c r="BU486" s="90">
        <v>7.0982319971810609E-5</v>
      </c>
      <c r="BV486" s="90">
        <v>0</v>
      </c>
      <c r="BW486" s="90">
        <v>0</v>
      </c>
      <c r="BX486" s="90">
        <v>7.5951082369837356E-5</v>
      </c>
      <c r="BY486" s="90">
        <v>7.0982319971810609E-5</v>
      </c>
      <c r="GV486" s="254"/>
      <c r="GW486" s="254"/>
    </row>
    <row r="487" spans="45:205" x14ac:dyDescent="0.25">
      <c r="AS487" s="90" t="s">
        <v>812</v>
      </c>
      <c r="AT487" s="90" t="s">
        <v>155</v>
      </c>
      <c r="AU487" s="90" t="s">
        <v>753</v>
      </c>
      <c r="AV487" s="90">
        <v>2023</v>
      </c>
      <c r="AW487" s="90">
        <v>0.87343872827321156</v>
      </c>
      <c r="AX487" s="90">
        <v>0</v>
      </c>
      <c r="AY487" s="90">
        <v>0</v>
      </c>
      <c r="AZ487" s="90">
        <v>0</v>
      </c>
      <c r="BA487" s="90">
        <v>0</v>
      </c>
      <c r="BB487" s="90">
        <v>0</v>
      </c>
      <c r="BC487" s="90">
        <v>0</v>
      </c>
      <c r="BD487" s="90">
        <v>0</v>
      </c>
      <c r="BE487" s="90">
        <v>0</v>
      </c>
      <c r="BF487" s="90">
        <v>0</v>
      </c>
      <c r="BG487" s="90">
        <v>0</v>
      </c>
      <c r="BH487" s="90">
        <v>0</v>
      </c>
      <c r="BI487" s="90">
        <v>0</v>
      </c>
      <c r="BJ487" s="90">
        <v>1.2545932954079387E-4</v>
      </c>
      <c r="BK487" s="90">
        <v>7.8757719124223201E-5</v>
      </c>
      <c r="BL487" s="90">
        <v>0</v>
      </c>
      <c r="BM487" s="90">
        <v>7.8757719124223201E-5</v>
      </c>
      <c r="BN487" s="90">
        <v>0</v>
      </c>
      <c r="BO487" s="90">
        <v>0</v>
      </c>
      <c r="BP487" s="90">
        <v>0</v>
      </c>
      <c r="BQ487" s="90">
        <v>6.8790042033560305E-5</v>
      </c>
      <c r="BR487" s="90">
        <v>0</v>
      </c>
      <c r="BS487" s="90">
        <v>0</v>
      </c>
      <c r="BT487" s="90">
        <v>0</v>
      </c>
      <c r="BU487" s="90">
        <v>0</v>
      </c>
      <c r="BV487" s="90">
        <v>0</v>
      </c>
      <c r="BW487" s="90">
        <v>0</v>
      </c>
      <c r="BX487" s="90">
        <v>0</v>
      </c>
      <c r="BY487" s="90">
        <v>0</v>
      </c>
      <c r="GV487" s="254"/>
      <c r="GW487" s="254"/>
    </row>
    <row r="488" spans="45:205" x14ac:dyDescent="0.25">
      <c r="AS488" s="90" t="s">
        <v>812</v>
      </c>
      <c r="AT488" s="90" t="s">
        <v>155</v>
      </c>
      <c r="AU488" s="90" t="s">
        <v>754</v>
      </c>
      <c r="AV488" s="90">
        <v>2020</v>
      </c>
      <c r="AW488" s="90">
        <v>1</v>
      </c>
      <c r="AX488" s="90">
        <v>3.4851396990792649E-6</v>
      </c>
      <c r="AY488" s="90">
        <v>3.7367005343568137E-7</v>
      </c>
      <c r="AZ488" s="90">
        <v>0</v>
      </c>
      <c r="BA488" s="90">
        <v>3.7367005343568137E-7</v>
      </c>
      <c r="BB488" s="90">
        <v>0</v>
      </c>
      <c r="BC488" s="90">
        <v>0</v>
      </c>
      <c r="BD488" s="90">
        <v>0</v>
      </c>
      <c r="BE488" s="90">
        <v>0</v>
      </c>
      <c r="BF488" s="90">
        <v>0</v>
      </c>
      <c r="BG488" s="90">
        <v>0</v>
      </c>
      <c r="BH488" s="90">
        <v>0</v>
      </c>
      <c r="BI488" s="90">
        <v>0</v>
      </c>
      <c r="BJ488" s="90">
        <v>0</v>
      </c>
      <c r="BK488" s="90">
        <v>0</v>
      </c>
      <c r="BL488" s="90">
        <v>0</v>
      </c>
      <c r="BM488" s="90">
        <v>0</v>
      </c>
      <c r="BN488" s="90">
        <v>3.7367005343568137E-7</v>
      </c>
      <c r="BO488" s="90">
        <v>0</v>
      </c>
      <c r="BP488" s="90">
        <v>0</v>
      </c>
      <c r="BQ488" s="90">
        <v>0</v>
      </c>
      <c r="BR488" s="90">
        <v>0</v>
      </c>
      <c r="BS488" s="90">
        <v>0</v>
      </c>
      <c r="BT488" s="90">
        <v>0</v>
      </c>
      <c r="BU488" s="90">
        <v>0</v>
      </c>
      <c r="BV488" s="90">
        <v>0</v>
      </c>
      <c r="BW488" s="90">
        <v>0</v>
      </c>
      <c r="BX488" s="90">
        <v>0</v>
      </c>
      <c r="BY488" s="90">
        <v>0</v>
      </c>
      <c r="GV488" s="254"/>
      <c r="GW488" s="254"/>
    </row>
    <row r="489" spans="45:205" x14ac:dyDescent="0.25">
      <c r="AS489" s="90" t="s">
        <v>812</v>
      </c>
      <c r="AT489" s="90" t="s">
        <v>155</v>
      </c>
      <c r="AU489" s="90" t="s">
        <v>754</v>
      </c>
      <c r="AV489" s="90">
        <v>2021</v>
      </c>
      <c r="AW489" s="90">
        <v>1</v>
      </c>
      <c r="AX489" s="90">
        <v>0</v>
      </c>
      <c r="AY489" s="90">
        <v>0</v>
      </c>
      <c r="AZ489" s="90">
        <v>0</v>
      </c>
      <c r="BA489" s="90">
        <v>0</v>
      </c>
      <c r="BB489" s="90">
        <v>3.4851396990792649E-6</v>
      </c>
      <c r="BC489" s="90">
        <v>3.7367005343568137E-7</v>
      </c>
      <c r="BD489" s="90">
        <v>0</v>
      </c>
      <c r="BE489" s="90">
        <v>3.7367005343568137E-7</v>
      </c>
      <c r="BF489" s="90">
        <v>0</v>
      </c>
      <c r="BG489" s="90">
        <v>0</v>
      </c>
      <c r="BH489" s="90">
        <v>0</v>
      </c>
      <c r="BI489" s="90">
        <v>0</v>
      </c>
      <c r="BJ489" s="90">
        <v>0</v>
      </c>
      <c r="BK489" s="90">
        <v>0</v>
      </c>
      <c r="BL489" s="90">
        <v>0</v>
      </c>
      <c r="BM489" s="90">
        <v>0</v>
      </c>
      <c r="BN489" s="90">
        <v>0</v>
      </c>
      <c r="BO489" s="90">
        <v>3.7367005343568137E-7</v>
      </c>
      <c r="BP489" s="90">
        <v>0</v>
      </c>
      <c r="BQ489" s="90">
        <v>0</v>
      </c>
      <c r="BR489" s="90">
        <v>0</v>
      </c>
      <c r="BS489" s="90">
        <v>0</v>
      </c>
      <c r="BT489" s="90">
        <v>0</v>
      </c>
      <c r="BU489" s="90">
        <v>0</v>
      </c>
      <c r="BV489" s="90">
        <v>0</v>
      </c>
      <c r="BW489" s="90">
        <v>0</v>
      </c>
      <c r="BX489" s="90">
        <v>0</v>
      </c>
      <c r="BY489" s="90">
        <v>0</v>
      </c>
      <c r="GV489" s="254"/>
      <c r="GW489" s="254"/>
    </row>
    <row r="490" spans="45:205" x14ac:dyDescent="0.25">
      <c r="AS490" s="90" t="s">
        <v>812</v>
      </c>
      <c r="AT490" s="90" t="s">
        <v>155</v>
      </c>
      <c r="AU490" s="90" t="s">
        <v>754</v>
      </c>
      <c r="AV490" s="90">
        <v>2022</v>
      </c>
      <c r="AW490" s="90">
        <v>0.93457943925233644</v>
      </c>
      <c r="AX490" s="90">
        <v>0</v>
      </c>
      <c r="AY490" s="90">
        <v>0</v>
      </c>
      <c r="AZ490" s="90">
        <v>0</v>
      </c>
      <c r="BA490" s="90">
        <v>0</v>
      </c>
      <c r="BB490" s="90">
        <v>0</v>
      </c>
      <c r="BC490" s="90">
        <v>0</v>
      </c>
      <c r="BD490" s="90">
        <v>0</v>
      </c>
      <c r="BE490" s="90">
        <v>0</v>
      </c>
      <c r="BF490" s="90">
        <v>3.4851396990792666E-6</v>
      </c>
      <c r="BG490" s="90">
        <v>3.7305322640693593E-7</v>
      </c>
      <c r="BH490" s="90">
        <v>0</v>
      </c>
      <c r="BI490" s="90">
        <v>3.7305322640693593E-7</v>
      </c>
      <c r="BJ490" s="90">
        <v>0</v>
      </c>
      <c r="BK490" s="90">
        <v>0</v>
      </c>
      <c r="BL490" s="90">
        <v>0</v>
      </c>
      <c r="BM490" s="90">
        <v>0</v>
      </c>
      <c r="BN490" s="90">
        <v>0</v>
      </c>
      <c r="BO490" s="90">
        <v>0</v>
      </c>
      <c r="BP490" s="90">
        <v>3.4864787514666911E-7</v>
      </c>
      <c r="BQ490" s="90">
        <v>0</v>
      </c>
      <c r="BR490" s="90">
        <v>3.4851396990792666E-6</v>
      </c>
      <c r="BS490" s="90">
        <v>3.2571399056815574E-6</v>
      </c>
      <c r="BT490" s="90">
        <v>3.7305322640693593E-7</v>
      </c>
      <c r="BU490" s="90">
        <v>3.4864787514666911E-7</v>
      </c>
      <c r="BV490" s="90">
        <v>0</v>
      </c>
      <c r="BW490" s="90">
        <v>0</v>
      </c>
      <c r="BX490" s="90">
        <v>3.7305322640693593E-7</v>
      </c>
      <c r="BY490" s="90">
        <v>3.4864787514666911E-7</v>
      </c>
      <c r="GV490" s="254"/>
      <c r="GW490" s="254"/>
    </row>
    <row r="491" spans="45:205" x14ac:dyDescent="0.25">
      <c r="AS491" s="90" t="s">
        <v>812</v>
      </c>
      <c r="AT491" s="90" t="s">
        <v>155</v>
      </c>
      <c r="AU491" s="90" t="s">
        <v>754</v>
      </c>
      <c r="AV491" s="90">
        <v>2023</v>
      </c>
      <c r="AW491" s="90">
        <v>0.87343872827321156</v>
      </c>
      <c r="AX491" s="90">
        <v>0</v>
      </c>
      <c r="AY491" s="90">
        <v>0</v>
      </c>
      <c r="AZ491" s="90">
        <v>0</v>
      </c>
      <c r="BA491" s="90">
        <v>0</v>
      </c>
      <c r="BB491" s="90">
        <v>0</v>
      </c>
      <c r="BC491" s="90">
        <v>0</v>
      </c>
      <c r="BD491" s="90">
        <v>0</v>
      </c>
      <c r="BE491" s="90">
        <v>0</v>
      </c>
      <c r="BF491" s="90">
        <v>0</v>
      </c>
      <c r="BG491" s="90">
        <v>0</v>
      </c>
      <c r="BH491" s="90">
        <v>0</v>
      </c>
      <c r="BI491" s="90">
        <v>0</v>
      </c>
      <c r="BJ491" s="90">
        <v>3.4851396990792666E-6</v>
      </c>
      <c r="BK491" s="90">
        <v>3.8635613188255949E-7</v>
      </c>
      <c r="BL491" s="90">
        <v>0</v>
      </c>
      <c r="BM491" s="90">
        <v>3.8635613188255949E-7</v>
      </c>
      <c r="BN491" s="90">
        <v>0</v>
      </c>
      <c r="BO491" s="90">
        <v>0</v>
      </c>
      <c r="BP491" s="90">
        <v>0</v>
      </c>
      <c r="BQ491" s="90">
        <v>3.3745840849205997E-7</v>
      </c>
      <c r="BR491" s="90">
        <v>0</v>
      </c>
      <c r="BS491" s="90">
        <v>0</v>
      </c>
      <c r="BT491" s="90">
        <v>0</v>
      </c>
      <c r="BU491" s="90">
        <v>0</v>
      </c>
      <c r="BV491" s="90">
        <v>0</v>
      </c>
      <c r="BW491" s="90">
        <v>0</v>
      </c>
      <c r="BX491" s="90">
        <v>0</v>
      </c>
      <c r="BY491" s="90">
        <v>0</v>
      </c>
      <c r="GV491" s="254"/>
      <c r="GW491" s="254"/>
    </row>
    <row r="492" spans="45:205" x14ac:dyDescent="0.25">
      <c r="AS492" s="90" t="s">
        <v>812</v>
      </c>
      <c r="AT492" s="90" t="s">
        <v>155</v>
      </c>
      <c r="AU492" s="90" t="s">
        <v>223</v>
      </c>
      <c r="AV492" s="90">
        <v>2020</v>
      </c>
      <c r="AW492" s="90">
        <v>1</v>
      </c>
      <c r="AX492" s="90">
        <v>0.20781713479259079</v>
      </c>
      <c r="AY492" s="90">
        <v>0.16827226036430801</v>
      </c>
      <c r="AZ492" s="90">
        <v>0</v>
      </c>
      <c r="BA492" s="90">
        <v>0.16827226036430801</v>
      </c>
      <c r="BB492" s="90">
        <v>0</v>
      </c>
      <c r="BC492" s="90">
        <v>0</v>
      </c>
      <c r="BD492" s="90">
        <v>0</v>
      </c>
      <c r="BE492" s="90">
        <v>0</v>
      </c>
      <c r="BF492" s="90">
        <v>0</v>
      </c>
      <c r="BG492" s="90">
        <v>0</v>
      </c>
      <c r="BH492" s="90">
        <v>0</v>
      </c>
      <c r="BI492" s="90">
        <v>0</v>
      </c>
      <c r="BJ492" s="90">
        <v>0</v>
      </c>
      <c r="BK492" s="90">
        <v>0</v>
      </c>
      <c r="BL492" s="90">
        <v>0</v>
      </c>
      <c r="BM492" s="90">
        <v>0</v>
      </c>
      <c r="BN492" s="90">
        <v>0.16827226036430801</v>
      </c>
      <c r="BO492" s="90">
        <v>0</v>
      </c>
      <c r="BP492" s="90">
        <v>0</v>
      </c>
      <c r="BQ492" s="90">
        <v>0</v>
      </c>
      <c r="BR492" s="90">
        <v>0</v>
      </c>
      <c r="BS492" s="90">
        <v>0</v>
      </c>
      <c r="BT492" s="90">
        <v>0</v>
      </c>
      <c r="BU492" s="90">
        <v>0</v>
      </c>
      <c r="BV492" s="90">
        <v>0</v>
      </c>
      <c r="BW492" s="90">
        <v>0</v>
      </c>
      <c r="BX492" s="90">
        <v>0</v>
      </c>
      <c r="BY492" s="90">
        <v>0</v>
      </c>
      <c r="GV492" s="254"/>
      <c r="GW492" s="254"/>
    </row>
    <row r="493" spans="45:205" x14ac:dyDescent="0.25">
      <c r="AS493" s="90" t="s">
        <v>812</v>
      </c>
      <c r="AT493" s="90" t="s">
        <v>155</v>
      </c>
      <c r="AU493" s="90" t="s">
        <v>223</v>
      </c>
      <c r="AV493" s="90">
        <v>2021</v>
      </c>
      <c r="AW493" s="90">
        <v>1</v>
      </c>
      <c r="AX493" s="90">
        <v>0</v>
      </c>
      <c r="AY493" s="90">
        <v>0</v>
      </c>
      <c r="AZ493" s="90">
        <v>0</v>
      </c>
      <c r="BA493" s="90">
        <v>0</v>
      </c>
      <c r="BB493" s="90">
        <v>0.20781713479259079</v>
      </c>
      <c r="BC493" s="90">
        <v>0.16827226036430801</v>
      </c>
      <c r="BD493" s="90">
        <v>0</v>
      </c>
      <c r="BE493" s="90">
        <v>0.16827226036430801</v>
      </c>
      <c r="BF493" s="90">
        <v>0</v>
      </c>
      <c r="BG493" s="90">
        <v>0</v>
      </c>
      <c r="BH493" s="90">
        <v>0</v>
      </c>
      <c r="BI493" s="90">
        <v>0</v>
      </c>
      <c r="BJ493" s="90">
        <v>0</v>
      </c>
      <c r="BK493" s="90">
        <v>0</v>
      </c>
      <c r="BL493" s="90">
        <v>0</v>
      </c>
      <c r="BM493" s="90">
        <v>0</v>
      </c>
      <c r="BN493" s="90">
        <v>0</v>
      </c>
      <c r="BO493" s="90">
        <v>0.16827226036430801</v>
      </c>
      <c r="BP493" s="90">
        <v>0</v>
      </c>
      <c r="BQ493" s="90">
        <v>0</v>
      </c>
      <c r="BR493" s="90">
        <v>0</v>
      </c>
      <c r="BS493" s="90">
        <v>0</v>
      </c>
      <c r="BT493" s="90">
        <v>0</v>
      </c>
      <c r="BU493" s="90">
        <v>0</v>
      </c>
      <c r="BV493" s="90">
        <v>0</v>
      </c>
      <c r="BW493" s="90">
        <v>0</v>
      </c>
      <c r="BX493" s="90">
        <v>0</v>
      </c>
      <c r="BY493" s="90">
        <v>0</v>
      </c>
      <c r="GV493" s="254"/>
      <c r="GW493" s="254"/>
    </row>
    <row r="494" spans="45:205" x14ac:dyDescent="0.25">
      <c r="AS494" s="90" t="s">
        <v>812</v>
      </c>
      <c r="AT494" s="90" t="s">
        <v>155</v>
      </c>
      <c r="AU494" s="90" t="s">
        <v>223</v>
      </c>
      <c r="AV494" s="90">
        <v>2022</v>
      </c>
      <c r="AW494" s="90">
        <v>0.93457943925233644</v>
      </c>
      <c r="AX494" s="90">
        <v>0</v>
      </c>
      <c r="AY494" s="90">
        <v>0</v>
      </c>
      <c r="AZ494" s="90">
        <v>0</v>
      </c>
      <c r="BA494" s="90">
        <v>0</v>
      </c>
      <c r="BB494" s="90">
        <v>0</v>
      </c>
      <c r="BC494" s="90">
        <v>0</v>
      </c>
      <c r="BD494" s="90">
        <v>0</v>
      </c>
      <c r="BE494" s="90">
        <v>0</v>
      </c>
      <c r="BF494" s="90">
        <v>0.20781713479259079</v>
      </c>
      <c r="BG494" s="90">
        <v>0.16827226036430801</v>
      </c>
      <c r="BH494" s="90">
        <v>0</v>
      </c>
      <c r="BI494" s="90">
        <v>0.16827226036430801</v>
      </c>
      <c r="BJ494" s="90">
        <v>0</v>
      </c>
      <c r="BK494" s="90">
        <v>0</v>
      </c>
      <c r="BL494" s="90">
        <v>0</v>
      </c>
      <c r="BM494" s="90">
        <v>0</v>
      </c>
      <c r="BN494" s="90">
        <v>0</v>
      </c>
      <c r="BO494" s="90">
        <v>0</v>
      </c>
      <c r="BP494" s="90">
        <v>0.15726379473299815</v>
      </c>
      <c r="BQ494" s="90">
        <v>0</v>
      </c>
      <c r="BR494" s="90">
        <v>0.20781713479259079</v>
      </c>
      <c r="BS494" s="90">
        <v>0.19422162130148671</v>
      </c>
      <c r="BT494" s="90">
        <v>0.16827226036430801</v>
      </c>
      <c r="BU494" s="90">
        <v>0.15726379473299815</v>
      </c>
      <c r="BV494" s="90">
        <v>0</v>
      </c>
      <c r="BW494" s="90">
        <v>0</v>
      </c>
      <c r="BX494" s="90">
        <v>0.16827226036430801</v>
      </c>
      <c r="BY494" s="90">
        <v>0.15726379473299815</v>
      </c>
      <c r="GV494" s="254"/>
      <c r="GW494" s="254"/>
    </row>
    <row r="495" spans="45:205" x14ac:dyDescent="0.25">
      <c r="AS495" s="90" t="s">
        <v>812</v>
      </c>
      <c r="AT495" s="90" t="s">
        <v>155</v>
      </c>
      <c r="AU495" s="90" t="s">
        <v>223</v>
      </c>
      <c r="AV495" s="90">
        <v>2023</v>
      </c>
      <c r="AW495" s="90">
        <v>0.87343872827321156</v>
      </c>
      <c r="AX495" s="90">
        <v>0</v>
      </c>
      <c r="AY495" s="90">
        <v>0</v>
      </c>
      <c r="AZ495" s="90">
        <v>0</v>
      </c>
      <c r="BA495" s="90">
        <v>0</v>
      </c>
      <c r="BB495" s="90">
        <v>0</v>
      </c>
      <c r="BC495" s="90">
        <v>0</v>
      </c>
      <c r="BD495" s="90">
        <v>0</v>
      </c>
      <c r="BE495" s="90">
        <v>0</v>
      </c>
      <c r="BF495" s="90">
        <v>0</v>
      </c>
      <c r="BG495" s="90">
        <v>0</v>
      </c>
      <c r="BH495" s="90">
        <v>0</v>
      </c>
      <c r="BI495" s="90">
        <v>0</v>
      </c>
      <c r="BJ495" s="90">
        <v>0.20781713479259079</v>
      </c>
      <c r="BK495" s="90">
        <v>0.17441029301732511</v>
      </c>
      <c r="BL495" s="90">
        <v>0</v>
      </c>
      <c r="BM495" s="90">
        <v>0.17441029301732511</v>
      </c>
      <c r="BN495" s="90">
        <v>0</v>
      </c>
      <c r="BO495" s="90">
        <v>0</v>
      </c>
      <c r="BP495" s="90">
        <v>0</v>
      </c>
      <c r="BQ495" s="90">
        <v>0.15233670453081063</v>
      </c>
      <c r="BR495" s="90">
        <v>0</v>
      </c>
      <c r="BS495" s="90">
        <v>0</v>
      </c>
      <c r="BT495" s="90">
        <v>0</v>
      </c>
      <c r="BU495" s="90">
        <v>0</v>
      </c>
      <c r="BV495" s="90">
        <v>0</v>
      </c>
      <c r="BW495" s="90">
        <v>0</v>
      </c>
      <c r="BX495" s="90">
        <v>0</v>
      </c>
      <c r="BY495" s="90">
        <v>0</v>
      </c>
      <c r="GV495" s="254"/>
      <c r="GW495" s="254"/>
    </row>
    <row r="496" spans="45:205" x14ac:dyDescent="0.25">
      <c r="AS496" s="90" t="s">
        <v>1196</v>
      </c>
      <c r="AT496" s="90" t="s">
        <v>155</v>
      </c>
      <c r="AU496" s="90" t="s">
        <v>428</v>
      </c>
      <c r="AV496" s="90">
        <v>2020</v>
      </c>
      <c r="AW496" s="90">
        <v>1</v>
      </c>
      <c r="AX496" s="90">
        <v>2.4430176894972549E-3</v>
      </c>
      <c r="AY496" s="90">
        <v>0.20621389586795366</v>
      </c>
      <c r="AZ496" s="90">
        <v>0</v>
      </c>
      <c r="BA496" s="90">
        <v>0.20621389586795366</v>
      </c>
      <c r="BB496" s="90">
        <v>0</v>
      </c>
      <c r="BC496" s="90">
        <v>0</v>
      </c>
      <c r="BD496" s="90">
        <v>0</v>
      </c>
      <c r="BE496" s="90">
        <v>0</v>
      </c>
      <c r="BF496" s="90">
        <v>0</v>
      </c>
      <c r="BG496" s="90">
        <v>0</v>
      </c>
      <c r="BH496" s="90">
        <v>0</v>
      </c>
      <c r="BI496" s="90">
        <v>0</v>
      </c>
      <c r="BJ496" s="90">
        <v>0</v>
      </c>
      <c r="BK496" s="90">
        <v>0</v>
      </c>
      <c r="BL496" s="90">
        <v>0</v>
      </c>
      <c r="BM496" s="90">
        <v>0</v>
      </c>
      <c r="BN496" s="90">
        <v>0.20621389586795366</v>
      </c>
      <c r="BO496" s="90">
        <v>0</v>
      </c>
      <c r="BP496" s="90">
        <v>0</v>
      </c>
      <c r="BQ496" s="90">
        <v>0</v>
      </c>
      <c r="BR496" s="90">
        <v>0</v>
      </c>
      <c r="BS496" s="90">
        <v>0</v>
      </c>
      <c r="BT496" s="90">
        <v>0</v>
      </c>
      <c r="BU496" s="90">
        <v>0</v>
      </c>
      <c r="BV496" s="90">
        <v>0</v>
      </c>
      <c r="BW496" s="90">
        <v>0</v>
      </c>
      <c r="BX496" s="90">
        <v>0</v>
      </c>
      <c r="BY496" s="90">
        <v>0</v>
      </c>
      <c r="GV496" s="254"/>
      <c r="GW496" s="254"/>
    </row>
    <row r="497" spans="45:205" x14ac:dyDescent="0.25">
      <c r="AS497" s="90" t="s">
        <v>1196</v>
      </c>
      <c r="AT497" s="90" t="s">
        <v>155</v>
      </c>
      <c r="AU497" s="90" t="s">
        <v>428</v>
      </c>
      <c r="AV497" s="90">
        <v>2021</v>
      </c>
      <c r="AW497" s="90">
        <v>1</v>
      </c>
      <c r="AX497" s="90">
        <v>0</v>
      </c>
      <c r="AY497" s="90">
        <v>0</v>
      </c>
      <c r="AZ497" s="90">
        <v>0</v>
      </c>
      <c r="BA497" s="90">
        <v>0</v>
      </c>
      <c r="BB497" s="90">
        <v>2.4430176894972549E-3</v>
      </c>
      <c r="BC497" s="90">
        <v>0.20621389586795366</v>
      </c>
      <c r="BD497" s="90">
        <v>0</v>
      </c>
      <c r="BE497" s="90">
        <v>0.20621389586795366</v>
      </c>
      <c r="BF497" s="90">
        <v>0</v>
      </c>
      <c r="BG497" s="90">
        <v>0</v>
      </c>
      <c r="BH497" s="90">
        <v>0</v>
      </c>
      <c r="BI497" s="90">
        <v>0</v>
      </c>
      <c r="BJ497" s="90">
        <v>0</v>
      </c>
      <c r="BK497" s="90">
        <v>0</v>
      </c>
      <c r="BL497" s="90">
        <v>0</v>
      </c>
      <c r="BM497" s="90">
        <v>0</v>
      </c>
      <c r="BN497" s="90">
        <v>0</v>
      </c>
      <c r="BO497" s="90">
        <v>0.20621389586795366</v>
      </c>
      <c r="BP497" s="90">
        <v>0</v>
      </c>
      <c r="BQ497" s="90">
        <v>0</v>
      </c>
      <c r="BR497" s="90">
        <v>0</v>
      </c>
      <c r="BS497" s="90">
        <v>0</v>
      </c>
      <c r="BT497" s="90">
        <v>0</v>
      </c>
      <c r="BU497" s="90">
        <v>0</v>
      </c>
      <c r="BV497" s="90">
        <v>0</v>
      </c>
      <c r="BW497" s="90">
        <v>0</v>
      </c>
      <c r="BX497" s="90">
        <v>0</v>
      </c>
      <c r="BY497" s="90">
        <v>0</v>
      </c>
      <c r="GV497" s="254"/>
      <c r="GW497" s="254"/>
    </row>
    <row r="498" spans="45:205" x14ac:dyDescent="0.25">
      <c r="AS498" s="90" t="s">
        <v>1196</v>
      </c>
      <c r="AT498" s="90" t="s">
        <v>155</v>
      </c>
      <c r="AU498" s="90" t="s">
        <v>428</v>
      </c>
      <c r="AV498" s="90">
        <v>2022</v>
      </c>
      <c r="AW498" s="90">
        <v>0.93457943925233644</v>
      </c>
      <c r="AX498" s="90">
        <v>0</v>
      </c>
      <c r="AY498" s="90">
        <v>0</v>
      </c>
      <c r="AZ498" s="90">
        <v>0</v>
      </c>
      <c r="BA498" s="90">
        <v>0</v>
      </c>
      <c r="BB498" s="90">
        <v>0</v>
      </c>
      <c r="BC498" s="90">
        <v>0</v>
      </c>
      <c r="BD498" s="90">
        <v>0</v>
      </c>
      <c r="BE498" s="90">
        <v>0</v>
      </c>
      <c r="BF498" s="90">
        <v>2.4430176894972549E-3</v>
      </c>
      <c r="BG498" s="90">
        <v>0.20621389586795366</v>
      </c>
      <c r="BH498" s="90">
        <v>0</v>
      </c>
      <c r="BI498" s="90">
        <v>0.20621389586795366</v>
      </c>
      <c r="BJ498" s="90">
        <v>0</v>
      </c>
      <c r="BK498" s="90">
        <v>0</v>
      </c>
      <c r="BL498" s="90">
        <v>0</v>
      </c>
      <c r="BM498" s="90">
        <v>0</v>
      </c>
      <c r="BN498" s="90">
        <v>0</v>
      </c>
      <c r="BO498" s="90">
        <v>0</v>
      </c>
      <c r="BP498" s="90">
        <v>0.19272326716631183</v>
      </c>
      <c r="BQ498" s="90">
        <v>0</v>
      </c>
      <c r="BR498" s="90">
        <v>2.4430176894972549E-3</v>
      </c>
      <c r="BS498" s="90">
        <v>2.2831941023338832E-3</v>
      </c>
      <c r="BT498" s="90">
        <v>0.20621389586795366</v>
      </c>
      <c r="BU498" s="90">
        <v>0.19272326716631183</v>
      </c>
      <c r="BV498" s="90">
        <v>0</v>
      </c>
      <c r="BW498" s="90">
        <v>0</v>
      </c>
      <c r="BX498" s="90">
        <v>0.20621389586795366</v>
      </c>
      <c r="BY498" s="90">
        <v>0.19272326716631183</v>
      </c>
      <c r="GV498" s="254"/>
      <c r="GW498" s="254"/>
    </row>
    <row r="499" spans="45:205" x14ac:dyDescent="0.25">
      <c r="AS499" s="90" t="s">
        <v>1196</v>
      </c>
      <c r="AT499" s="90" t="s">
        <v>155</v>
      </c>
      <c r="AU499" s="90" t="s">
        <v>428</v>
      </c>
      <c r="AV499" s="90">
        <v>2023</v>
      </c>
      <c r="AW499" s="90">
        <v>0.87343872827321156</v>
      </c>
      <c r="AX499" s="90">
        <v>0</v>
      </c>
      <c r="AY499" s="90">
        <v>0</v>
      </c>
      <c r="AZ499" s="90">
        <v>0</v>
      </c>
      <c r="BA499" s="90">
        <v>0</v>
      </c>
      <c r="BB499" s="90">
        <v>0</v>
      </c>
      <c r="BC499" s="90">
        <v>0</v>
      </c>
      <c r="BD499" s="90">
        <v>0</v>
      </c>
      <c r="BE499" s="90">
        <v>0</v>
      </c>
      <c r="BF499" s="90">
        <v>0</v>
      </c>
      <c r="BG499" s="90">
        <v>0</v>
      </c>
      <c r="BH499" s="90">
        <v>0</v>
      </c>
      <c r="BI499" s="90">
        <v>0</v>
      </c>
      <c r="BJ499" s="90">
        <v>2.4430176894972549E-3</v>
      </c>
      <c r="BK499" s="90">
        <v>0.21376929417460547</v>
      </c>
      <c r="BL499" s="90">
        <v>0</v>
      </c>
      <c r="BM499" s="90">
        <v>0.21376929417460547</v>
      </c>
      <c r="BN499" s="90">
        <v>0</v>
      </c>
      <c r="BO499" s="90">
        <v>0</v>
      </c>
      <c r="BP499" s="90">
        <v>0</v>
      </c>
      <c r="BQ499" s="90">
        <v>0.18671438044772945</v>
      </c>
      <c r="BR499" s="90">
        <v>0</v>
      </c>
      <c r="BS499" s="90">
        <v>0</v>
      </c>
      <c r="BT499" s="90">
        <v>0</v>
      </c>
      <c r="BU499" s="90">
        <v>0</v>
      </c>
      <c r="BV499" s="90">
        <v>0</v>
      </c>
      <c r="BW499" s="90">
        <v>0</v>
      </c>
      <c r="BX499" s="90">
        <v>0</v>
      </c>
      <c r="BY499" s="90">
        <v>0</v>
      </c>
      <c r="GV499" s="254"/>
      <c r="GW499" s="254"/>
    </row>
    <row r="500" spans="45:205" x14ac:dyDescent="0.25">
      <c r="AS500" s="90" t="s">
        <v>1196</v>
      </c>
      <c r="AT500" s="90" t="s">
        <v>155</v>
      </c>
      <c r="AU500" s="90" t="s">
        <v>431</v>
      </c>
      <c r="AV500" s="90">
        <v>2020</v>
      </c>
      <c r="AW500" s="90">
        <v>1</v>
      </c>
      <c r="AX500" s="90">
        <v>9.3440732418226182E-4</v>
      </c>
      <c r="AY500" s="90">
        <v>7.8872852814597022E-2</v>
      </c>
      <c r="AZ500" s="90">
        <v>0</v>
      </c>
      <c r="BA500" s="90">
        <v>7.8872852814597022E-2</v>
      </c>
      <c r="BB500" s="90">
        <v>0</v>
      </c>
      <c r="BC500" s="90">
        <v>0</v>
      </c>
      <c r="BD500" s="90">
        <v>0</v>
      </c>
      <c r="BE500" s="90">
        <v>0</v>
      </c>
      <c r="BF500" s="90">
        <v>0</v>
      </c>
      <c r="BG500" s="90">
        <v>0</v>
      </c>
      <c r="BH500" s="90">
        <v>0</v>
      </c>
      <c r="BI500" s="90">
        <v>0</v>
      </c>
      <c r="BJ500" s="90">
        <v>0</v>
      </c>
      <c r="BK500" s="90">
        <v>0</v>
      </c>
      <c r="BL500" s="90">
        <v>0</v>
      </c>
      <c r="BM500" s="90">
        <v>0</v>
      </c>
      <c r="BN500" s="90">
        <v>7.8872852814597022E-2</v>
      </c>
      <c r="BO500" s="90">
        <v>0</v>
      </c>
      <c r="BP500" s="90">
        <v>0</v>
      </c>
      <c r="BQ500" s="90">
        <v>0</v>
      </c>
      <c r="BR500" s="90">
        <v>0</v>
      </c>
      <c r="BS500" s="90">
        <v>0</v>
      </c>
      <c r="BT500" s="90">
        <v>0</v>
      </c>
      <c r="BU500" s="90">
        <v>0</v>
      </c>
      <c r="BV500" s="90">
        <v>0</v>
      </c>
      <c r="BW500" s="90">
        <v>0</v>
      </c>
      <c r="BX500" s="90">
        <v>0</v>
      </c>
      <c r="BY500" s="90">
        <v>0</v>
      </c>
      <c r="GV500" s="254"/>
      <c r="GW500" s="254"/>
    </row>
    <row r="501" spans="45:205" x14ac:dyDescent="0.25">
      <c r="AS501" s="90" t="s">
        <v>1196</v>
      </c>
      <c r="AT501" s="90" t="s">
        <v>155</v>
      </c>
      <c r="AU501" s="90" t="s">
        <v>431</v>
      </c>
      <c r="AV501" s="90">
        <v>2021</v>
      </c>
      <c r="AW501" s="90">
        <v>1</v>
      </c>
      <c r="AX501" s="90">
        <v>0</v>
      </c>
      <c r="AY501" s="90">
        <v>0</v>
      </c>
      <c r="AZ501" s="90">
        <v>0</v>
      </c>
      <c r="BA501" s="90">
        <v>0</v>
      </c>
      <c r="BB501" s="90">
        <v>9.3440732418226182E-4</v>
      </c>
      <c r="BC501" s="90">
        <v>7.8872852814597022E-2</v>
      </c>
      <c r="BD501" s="90">
        <v>0</v>
      </c>
      <c r="BE501" s="90">
        <v>7.8872852814597022E-2</v>
      </c>
      <c r="BF501" s="90">
        <v>0</v>
      </c>
      <c r="BG501" s="90">
        <v>0</v>
      </c>
      <c r="BH501" s="90">
        <v>0</v>
      </c>
      <c r="BI501" s="90">
        <v>0</v>
      </c>
      <c r="BJ501" s="90">
        <v>0</v>
      </c>
      <c r="BK501" s="90">
        <v>0</v>
      </c>
      <c r="BL501" s="90">
        <v>0</v>
      </c>
      <c r="BM501" s="90">
        <v>0</v>
      </c>
      <c r="BN501" s="90">
        <v>0</v>
      </c>
      <c r="BO501" s="90">
        <v>7.8872852814597022E-2</v>
      </c>
      <c r="BP501" s="90">
        <v>0</v>
      </c>
      <c r="BQ501" s="90">
        <v>0</v>
      </c>
      <c r="BR501" s="90">
        <v>0</v>
      </c>
      <c r="BS501" s="90">
        <v>0</v>
      </c>
      <c r="BT501" s="90">
        <v>0</v>
      </c>
      <c r="BU501" s="90">
        <v>0</v>
      </c>
      <c r="BV501" s="90">
        <v>0</v>
      </c>
      <c r="BW501" s="90">
        <v>0</v>
      </c>
      <c r="BX501" s="90">
        <v>0</v>
      </c>
      <c r="BY501" s="90">
        <v>0</v>
      </c>
      <c r="GV501" s="254"/>
      <c r="GW501" s="254"/>
    </row>
    <row r="502" spans="45:205" x14ac:dyDescent="0.25">
      <c r="AS502" s="90" t="s">
        <v>1196</v>
      </c>
      <c r="AT502" s="90" t="s">
        <v>155</v>
      </c>
      <c r="AU502" s="90" t="s">
        <v>431</v>
      </c>
      <c r="AV502" s="90">
        <v>2022</v>
      </c>
      <c r="AW502" s="90">
        <v>0.93457943925233644</v>
      </c>
      <c r="AX502" s="90">
        <v>0</v>
      </c>
      <c r="AY502" s="90">
        <v>0</v>
      </c>
      <c r="AZ502" s="90">
        <v>0</v>
      </c>
      <c r="BA502" s="90">
        <v>0</v>
      </c>
      <c r="BB502" s="90">
        <v>0</v>
      </c>
      <c r="BC502" s="90">
        <v>0</v>
      </c>
      <c r="BD502" s="90">
        <v>0</v>
      </c>
      <c r="BE502" s="90">
        <v>0</v>
      </c>
      <c r="BF502" s="90">
        <v>9.3440732418226182E-4</v>
      </c>
      <c r="BG502" s="90">
        <v>7.8872852814597022E-2</v>
      </c>
      <c r="BH502" s="90">
        <v>0</v>
      </c>
      <c r="BI502" s="90">
        <v>7.8872852814597022E-2</v>
      </c>
      <c r="BJ502" s="90">
        <v>0</v>
      </c>
      <c r="BK502" s="90">
        <v>0</v>
      </c>
      <c r="BL502" s="90">
        <v>0</v>
      </c>
      <c r="BM502" s="90">
        <v>0</v>
      </c>
      <c r="BN502" s="90">
        <v>0</v>
      </c>
      <c r="BO502" s="90">
        <v>0</v>
      </c>
      <c r="BP502" s="90">
        <v>7.3712946555698156E-2</v>
      </c>
      <c r="BQ502" s="90">
        <v>0</v>
      </c>
      <c r="BR502" s="90">
        <v>9.3440732418226182E-4</v>
      </c>
      <c r="BS502" s="90">
        <v>8.7327787306753439E-4</v>
      </c>
      <c r="BT502" s="90">
        <v>7.8872852814597022E-2</v>
      </c>
      <c r="BU502" s="90">
        <v>7.3712946555698156E-2</v>
      </c>
      <c r="BV502" s="90">
        <v>0</v>
      </c>
      <c r="BW502" s="90">
        <v>0</v>
      </c>
      <c r="BX502" s="90">
        <v>7.8872852814597022E-2</v>
      </c>
      <c r="BY502" s="90">
        <v>7.3712946555698156E-2</v>
      </c>
      <c r="GV502" s="254"/>
      <c r="GW502" s="254"/>
    </row>
    <row r="503" spans="45:205" x14ac:dyDescent="0.25">
      <c r="AS503" s="90" t="s">
        <v>1196</v>
      </c>
      <c r="AT503" s="90" t="s">
        <v>155</v>
      </c>
      <c r="AU503" s="90" t="s">
        <v>431</v>
      </c>
      <c r="AV503" s="90">
        <v>2023</v>
      </c>
      <c r="AW503" s="90">
        <v>0.87343872827321156</v>
      </c>
      <c r="AX503" s="90">
        <v>0</v>
      </c>
      <c r="AY503" s="90">
        <v>0</v>
      </c>
      <c r="AZ503" s="90">
        <v>0</v>
      </c>
      <c r="BA503" s="90">
        <v>0</v>
      </c>
      <c r="BB503" s="90">
        <v>0</v>
      </c>
      <c r="BC503" s="90">
        <v>0</v>
      </c>
      <c r="BD503" s="90">
        <v>0</v>
      </c>
      <c r="BE503" s="90">
        <v>0</v>
      </c>
      <c r="BF503" s="90">
        <v>0</v>
      </c>
      <c r="BG503" s="90">
        <v>0</v>
      </c>
      <c r="BH503" s="90">
        <v>0</v>
      </c>
      <c r="BI503" s="90">
        <v>0</v>
      </c>
      <c r="BJ503" s="90">
        <v>9.3440732418226182E-4</v>
      </c>
      <c r="BK503" s="90">
        <v>8.1762647491565824E-2</v>
      </c>
      <c r="BL503" s="90">
        <v>0</v>
      </c>
      <c r="BM503" s="90">
        <v>8.1762647491565824E-2</v>
      </c>
      <c r="BN503" s="90">
        <v>0</v>
      </c>
      <c r="BO503" s="90">
        <v>0</v>
      </c>
      <c r="BP503" s="90">
        <v>0</v>
      </c>
      <c r="BQ503" s="90">
        <v>7.1414662845284138E-2</v>
      </c>
      <c r="BR503" s="90">
        <v>0</v>
      </c>
      <c r="BS503" s="90">
        <v>0</v>
      </c>
      <c r="BT503" s="90">
        <v>0</v>
      </c>
      <c r="BU503" s="90">
        <v>0</v>
      </c>
      <c r="BV503" s="90">
        <v>0</v>
      </c>
      <c r="BW503" s="90">
        <v>0</v>
      </c>
      <c r="BX503" s="90">
        <v>0</v>
      </c>
      <c r="BY503" s="90">
        <v>0</v>
      </c>
      <c r="GV503" s="254"/>
      <c r="GW503" s="254"/>
    </row>
    <row r="504" spans="45:205" x14ac:dyDescent="0.25">
      <c r="AS504" s="90" t="s">
        <v>1196</v>
      </c>
      <c r="AT504" s="90" t="s">
        <v>155</v>
      </c>
      <c r="AU504" s="90" t="s">
        <v>422</v>
      </c>
      <c r="AV504" s="90">
        <v>2020</v>
      </c>
      <c r="AW504" s="90">
        <v>1</v>
      </c>
      <c r="AX504" s="90">
        <v>2.9187938679771405E-3</v>
      </c>
      <c r="AY504" s="90">
        <v>0.24637392407703973</v>
      </c>
      <c r="AZ504" s="90">
        <v>0</v>
      </c>
      <c r="BA504" s="90">
        <v>0.24637392407703973</v>
      </c>
      <c r="BB504" s="90">
        <v>0</v>
      </c>
      <c r="BC504" s="90">
        <v>0</v>
      </c>
      <c r="BD504" s="90">
        <v>0</v>
      </c>
      <c r="BE504" s="90">
        <v>0</v>
      </c>
      <c r="BF504" s="90">
        <v>0</v>
      </c>
      <c r="BG504" s="90">
        <v>0</v>
      </c>
      <c r="BH504" s="90">
        <v>0</v>
      </c>
      <c r="BI504" s="90">
        <v>0</v>
      </c>
      <c r="BJ504" s="90">
        <v>0</v>
      </c>
      <c r="BK504" s="90">
        <v>0</v>
      </c>
      <c r="BL504" s="90">
        <v>0</v>
      </c>
      <c r="BM504" s="90">
        <v>0</v>
      </c>
      <c r="BN504" s="90">
        <v>0.24637392407703973</v>
      </c>
      <c r="BO504" s="90">
        <v>0</v>
      </c>
      <c r="BP504" s="90">
        <v>0</v>
      </c>
      <c r="BQ504" s="90">
        <v>0</v>
      </c>
      <c r="BR504" s="90">
        <v>0</v>
      </c>
      <c r="BS504" s="90">
        <v>0</v>
      </c>
      <c r="BT504" s="90">
        <v>0</v>
      </c>
      <c r="BU504" s="90">
        <v>0</v>
      </c>
      <c r="BV504" s="90">
        <v>0</v>
      </c>
      <c r="BW504" s="90">
        <v>0</v>
      </c>
      <c r="BX504" s="90">
        <v>0</v>
      </c>
      <c r="BY504" s="90">
        <v>0</v>
      </c>
      <c r="GV504" s="254"/>
      <c r="GW504" s="254"/>
    </row>
    <row r="505" spans="45:205" x14ac:dyDescent="0.25">
      <c r="AS505" s="90" t="s">
        <v>1196</v>
      </c>
      <c r="AT505" s="90" t="s">
        <v>155</v>
      </c>
      <c r="AU505" s="90" t="s">
        <v>422</v>
      </c>
      <c r="AV505" s="90">
        <v>2021</v>
      </c>
      <c r="AW505" s="90">
        <v>1</v>
      </c>
      <c r="AX505" s="90">
        <v>0</v>
      </c>
      <c r="AY505" s="90">
        <v>0</v>
      </c>
      <c r="AZ505" s="90">
        <v>0</v>
      </c>
      <c r="BA505" s="90">
        <v>0</v>
      </c>
      <c r="BB505" s="90">
        <v>2.9187938679771405E-3</v>
      </c>
      <c r="BC505" s="90">
        <v>0.24637392407703973</v>
      </c>
      <c r="BD505" s="90">
        <v>0</v>
      </c>
      <c r="BE505" s="90">
        <v>0.24637392407703973</v>
      </c>
      <c r="BF505" s="90">
        <v>0</v>
      </c>
      <c r="BG505" s="90">
        <v>0</v>
      </c>
      <c r="BH505" s="90">
        <v>0</v>
      </c>
      <c r="BI505" s="90">
        <v>0</v>
      </c>
      <c r="BJ505" s="90">
        <v>0</v>
      </c>
      <c r="BK505" s="90">
        <v>0</v>
      </c>
      <c r="BL505" s="90">
        <v>0</v>
      </c>
      <c r="BM505" s="90">
        <v>0</v>
      </c>
      <c r="BN505" s="90">
        <v>0</v>
      </c>
      <c r="BO505" s="90">
        <v>0.24637392407703973</v>
      </c>
      <c r="BP505" s="90">
        <v>0</v>
      </c>
      <c r="BQ505" s="90">
        <v>0</v>
      </c>
      <c r="BR505" s="90">
        <v>0</v>
      </c>
      <c r="BS505" s="90">
        <v>0</v>
      </c>
      <c r="BT505" s="90">
        <v>0</v>
      </c>
      <c r="BU505" s="90">
        <v>0</v>
      </c>
      <c r="BV505" s="90">
        <v>0</v>
      </c>
      <c r="BW505" s="90">
        <v>0</v>
      </c>
      <c r="BX505" s="90">
        <v>0</v>
      </c>
      <c r="BY505" s="90">
        <v>0</v>
      </c>
      <c r="GV505" s="254"/>
      <c r="GW505" s="254"/>
    </row>
    <row r="506" spans="45:205" x14ac:dyDescent="0.25">
      <c r="AS506" s="90" t="s">
        <v>1196</v>
      </c>
      <c r="AT506" s="90" t="s">
        <v>155</v>
      </c>
      <c r="AU506" s="90" t="s">
        <v>422</v>
      </c>
      <c r="AV506" s="90">
        <v>2022</v>
      </c>
      <c r="AW506" s="90">
        <v>0.93457943925233644</v>
      </c>
      <c r="AX506" s="90">
        <v>0</v>
      </c>
      <c r="AY506" s="90">
        <v>0</v>
      </c>
      <c r="AZ506" s="90">
        <v>0</v>
      </c>
      <c r="BA506" s="90">
        <v>0</v>
      </c>
      <c r="BB506" s="90">
        <v>0</v>
      </c>
      <c r="BC506" s="90">
        <v>0</v>
      </c>
      <c r="BD506" s="90">
        <v>0</v>
      </c>
      <c r="BE506" s="90">
        <v>0</v>
      </c>
      <c r="BF506" s="90">
        <v>2.9187938679771405E-3</v>
      </c>
      <c r="BG506" s="90">
        <v>0.24637392407703973</v>
      </c>
      <c r="BH506" s="90">
        <v>0</v>
      </c>
      <c r="BI506" s="90">
        <v>0.24637392407703973</v>
      </c>
      <c r="BJ506" s="90">
        <v>0</v>
      </c>
      <c r="BK506" s="90">
        <v>0</v>
      </c>
      <c r="BL506" s="90">
        <v>0</v>
      </c>
      <c r="BM506" s="90">
        <v>0</v>
      </c>
      <c r="BN506" s="90">
        <v>0</v>
      </c>
      <c r="BO506" s="90">
        <v>0</v>
      </c>
      <c r="BP506" s="90">
        <v>0.23025600381031749</v>
      </c>
      <c r="BQ506" s="90">
        <v>0</v>
      </c>
      <c r="BR506" s="90">
        <v>2.9187938679771405E-3</v>
      </c>
      <c r="BS506" s="90">
        <v>2.727844736427234E-3</v>
      </c>
      <c r="BT506" s="90">
        <v>0.24637392407703973</v>
      </c>
      <c r="BU506" s="90">
        <v>0.23025600381031749</v>
      </c>
      <c r="BV506" s="90">
        <v>0</v>
      </c>
      <c r="BW506" s="90">
        <v>0</v>
      </c>
      <c r="BX506" s="90">
        <v>0.24637392407703973</v>
      </c>
      <c r="BY506" s="90">
        <v>0.23025600381031749</v>
      </c>
      <c r="GV506" s="254"/>
      <c r="GW506" s="254"/>
    </row>
    <row r="507" spans="45:205" x14ac:dyDescent="0.25">
      <c r="AS507" s="90" t="s">
        <v>1196</v>
      </c>
      <c r="AT507" s="90" t="s">
        <v>155</v>
      </c>
      <c r="AU507" s="90" t="s">
        <v>422</v>
      </c>
      <c r="AV507" s="90">
        <v>2023</v>
      </c>
      <c r="AW507" s="90">
        <v>0.87343872827321156</v>
      </c>
      <c r="AX507" s="90">
        <v>0</v>
      </c>
      <c r="AY507" s="90">
        <v>0</v>
      </c>
      <c r="AZ507" s="90">
        <v>0</v>
      </c>
      <c r="BA507" s="90">
        <v>0</v>
      </c>
      <c r="BB507" s="90">
        <v>0</v>
      </c>
      <c r="BC507" s="90">
        <v>0</v>
      </c>
      <c r="BD507" s="90">
        <v>0</v>
      </c>
      <c r="BE507" s="90">
        <v>0</v>
      </c>
      <c r="BF507" s="90">
        <v>0</v>
      </c>
      <c r="BG507" s="90">
        <v>0</v>
      </c>
      <c r="BH507" s="90">
        <v>0</v>
      </c>
      <c r="BI507" s="90">
        <v>0</v>
      </c>
      <c r="BJ507" s="90">
        <v>2.9187938679771405E-3</v>
      </c>
      <c r="BK507" s="90">
        <v>0.25540073151375486</v>
      </c>
      <c r="BL507" s="90">
        <v>0</v>
      </c>
      <c r="BM507" s="90">
        <v>0.25540073151375486</v>
      </c>
      <c r="BN507" s="90">
        <v>0</v>
      </c>
      <c r="BO507" s="90">
        <v>0</v>
      </c>
      <c r="BP507" s="90">
        <v>0</v>
      </c>
      <c r="BQ507" s="90">
        <v>0.223076890133422</v>
      </c>
      <c r="BR507" s="90">
        <v>0</v>
      </c>
      <c r="BS507" s="90">
        <v>0</v>
      </c>
      <c r="BT507" s="90">
        <v>0</v>
      </c>
      <c r="BU507" s="90">
        <v>0</v>
      </c>
      <c r="BV507" s="90">
        <v>0</v>
      </c>
      <c r="BW507" s="90">
        <v>0</v>
      </c>
      <c r="BX507" s="90">
        <v>0</v>
      </c>
      <c r="BY507" s="90">
        <v>0</v>
      </c>
      <c r="GV507" s="254"/>
      <c r="GW507" s="254"/>
    </row>
    <row r="508" spans="45:205" x14ac:dyDescent="0.25">
      <c r="AS508" s="90" t="s">
        <v>1196</v>
      </c>
      <c r="AT508" s="90" t="s">
        <v>155</v>
      </c>
      <c r="AU508" s="90" t="s">
        <v>429</v>
      </c>
      <c r="AV508" s="90">
        <v>2020</v>
      </c>
      <c r="AW508" s="90">
        <v>1</v>
      </c>
      <c r="AX508" s="90">
        <v>2.5758410249052993E-3</v>
      </c>
      <c r="AY508" s="90">
        <v>0.26107374684612605</v>
      </c>
      <c r="AZ508" s="90">
        <v>0</v>
      </c>
      <c r="BA508" s="90">
        <v>0.26107374684612605</v>
      </c>
      <c r="BB508" s="90">
        <v>0</v>
      </c>
      <c r="BC508" s="90">
        <v>0</v>
      </c>
      <c r="BD508" s="90">
        <v>0</v>
      </c>
      <c r="BE508" s="90">
        <v>0</v>
      </c>
      <c r="BF508" s="90">
        <v>0</v>
      </c>
      <c r="BG508" s="90">
        <v>0</v>
      </c>
      <c r="BH508" s="90">
        <v>0</v>
      </c>
      <c r="BI508" s="90">
        <v>0</v>
      </c>
      <c r="BJ508" s="90">
        <v>0</v>
      </c>
      <c r="BK508" s="90">
        <v>0</v>
      </c>
      <c r="BL508" s="90">
        <v>0</v>
      </c>
      <c r="BM508" s="90">
        <v>0</v>
      </c>
      <c r="BN508" s="90">
        <v>0.26107374684612605</v>
      </c>
      <c r="BO508" s="90">
        <v>0</v>
      </c>
      <c r="BP508" s="90">
        <v>0</v>
      </c>
      <c r="BQ508" s="90">
        <v>0</v>
      </c>
      <c r="BR508" s="90">
        <v>0</v>
      </c>
      <c r="BS508" s="90">
        <v>0</v>
      </c>
      <c r="BT508" s="90">
        <v>0</v>
      </c>
      <c r="BU508" s="90">
        <v>0</v>
      </c>
      <c r="BV508" s="90">
        <v>0</v>
      </c>
      <c r="BW508" s="90">
        <v>0</v>
      </c>
      <c r="BX508" s="90">
        <v>0</v>
      </c>
      <c r="BY508" s="90">
        <v>0</v>
      </c>
      <c r="GV508" s="254"/>
      <c r="GW508" s="254"/>
    </row>
    <row r="509" spans="45:205" x14ac:dyDescent="0.25">
      <c r="AS509" s="90" t="s">
        <v>1196</v>
      </c>
      <c r="AT509" s="90" t="s">
        <v>155</v>
      </c>
      <c r="AU509" s="90" t="s">
        <v>429</v>
      </c>
      <c r="AV509" s="90">
        <v>2021</v>
      </c>
      <c r="AW509" s="90">
        <v>1</v>
      </c>
      <c r="AX509" s="90">
        <v>0</v>
      </c>
      <c r="AY509" s="90">
        <v>0</v>
      </c>
      <c r="AZ509" s="90">
        <v>0</v>
      </c>
      <c r="BA509" s="90">
        <v>0</v>
      </c>
      <c r="BB509" s="90">
        <v>2.5758410249052993E-3</v>
      </c>
      <c r="BC509" s="90">
        <v>0.26107374684612605</v>
      </c>
      <c r="BD509" s="90">
        <v>0</v>
      </c>
      <c r="BE509" s="90">
        <v>0.26107374684612605</v>
      </c>
      <c r="BF509" s="90">
        <v>0</v>
      </c>
      <c r="BG509" s="90">
        <v>0</v>
      </c>
      <c r="BH509" s="90">
        <v>0</v>
      </c>
      <c r="BI509" s="90">
        <v>0</v>
      </c>
      <c r="BJ509" s="90">
        <v>0</v>
      </c>
      <c r="BK509" s="90">
        <v>0</v>
      </c>
      <c r="BL509" s="90">
        <v>0</v>
      </c>
      <c r="BM509" s="90">
        <v>0</v>
      </c>
      <c r="BN509" s="90">
        <v>0</v>
      </c>
      <c r="BO509" s="90">
        <v>0.26107374684612605</v>
      </c>
      <c r="BP509" s="90">
        <v>0</v>
      </c>
      <c r="BQ509" s="90">
        <v>0</v>
      </c>
      <c r="BR509" s="90">
        <v>0</v>
      </c>
      <c r="BS509" s="90">
        <v>0</v>
      </c>
      <c r="BT509" s="90">
        <v>0</v>
      </c>
      <c r="BU509" s="90">
        <v>0</v>
      </c>
      <c r="BV509" s="90">
        <v>0</v>
      </c>
      <c r="BW509" s="90">
        <v>0</v>
      </c>
      <c r="BX509" s="90">
        <v>0</v>
      </c>
      <c r="BY509" s="90">
        <v>0</v>
      </c>
      <c r="GV509" s="254"/>
      <c r="GW509" s="254"/>
    </row>
    <row r="510" spans="45:205" x14ac:dyDescent="0.25">
      <c r="AS510" s="90" t="s">
        <v>1196</v>
      </c>
      <c r="AT510" s="90" t="s">
        <v>155</v>
      </c>
      <c r="AU510" s="90" t="s">
        <v>429</v>
      </c>
      <c r="AV510" s="90">
        <v>2022</v>
      </c>
      <c r="AW510" s="90">
        <v>0.93457943925233644</v>
      </c>
      <c r="AX510" s="90">
        <v>0</v>
      </c>
      <c r="AY510" s="90">
        <v>0</v>
      </c>
      <c r="AZ510" s="90">
        <v>0</v>
      </c>
      <c r="BA510" s="90">
        <v>0</v>
      </c>
      <c r="BB510" s="90">
        <v>0</v>
      </c>
      <c r="BC510" s="90">
        <v>0</v>
      </c>
      <c r="BD510" s="90">
        <v>0</v>
      </c>
      <c r="BE510" s="90">
        <v>0</v>
      </c>
      <c r="BF510" s="90">
        <v>2.5758410249052993E-3</v>
      </c>
      <c r="BG510" s="90">
        <v>0.26107374684612605</v>
      </c>
      <c r="BH510" s="90">
        <v>0</v>
      </c>
      <c r="BI510" s="90">
        <v>0.26107374684612605</v>
      </c>
      <c r="BJ510" s="90">
        <v>0</v>
      </c>
      <c r="BK510" s="90">
        <v>0</v>
      </c>
      <c r="BL510" s="90">
        <v>0</v>
      </c>
      <c r="BM510" s="90">
        <v>0</v>
      </c>
      <c r="BN510" s="90">
        <v>0</v>
      </c>
      <c r="BO510" s="90">
        <v>0</v>
      </c>
      <c r="BP510" s="90">
        <v>0.24399415593095894</v>
      </c>
      <c r="BQ510" s="90">
        <v>0</v>
      </c>
      <c r="BR510" s="90">
        <v>2.5758410249052993E-3</v>
      </c>
      <c r="BS510" s="90">
        <v>2.4073280606591581E-3</v>
      </c>
      <c r="BT510" s="90">
        <v>0.26107374684612605</v>
      </c>
      <c r="BU510" s="90">
        <v>0.24399415593095894</v>
      </c>
      <c r="BV510" s="90">
        <v>0</v>
      </c>
      <c r="BW510" s="90">
        <v>0</v>
      </c>
      <c r="BX510" s="90">
        <v>0.26107374684612605</v>
      </c>
      <c r="BY510" s="90">
        <v>0.24399415593095894</v>
      </c>
      <c r="GV510" s="254"/>
      <c r="GW510" s="254"/>
    </row>
    <row r="511" spans="45:205" x14ac:dyDescent="0.25">
      <c r="AS511" s="90" t="s">
        <v>1196</v>
      </c>
      <c r="AT511" s="90" t="s">
        <v>155</v>
      </c>
      <c r="AU511" s="90" t="s">
        <v>429</v>
      </c>
      <c r="AV511" s="90">
        <v>2023</v>
      </c>
      <c r="AW511" s="90">
        <v>0.87343872827321156</v>
      </c>
      <c r="AX511" s="90">
        <v>0</v>
      </c>
      <c r="AY511" s="90">
        <v>0</v>
      </c>
      <c r="AZ511" s="90">
        <v>0</v>
      </c>
      <c r="BA511" s="90">
        <v>0</v>
      </c>
      <c r="BB511" s="90">
        <v>0</v>
      </c>
      <c r="BC511" s="90">
        <v>0</v>
      </c>
      <c r="BD511" s="90">
        <v>0</v>
      </c>
      <c r="BE511" s="90">
        <v>0</v>
      </c>
      <c r="BF511" s="90">
        <v>0</v>
      </c>
      <c r="BG511" s="90">
        <v>0</v>
      </c>
      <c r="BH511" s="90">
        <v>0</v>
      </c>
      <c r="BI511" s="90">
        <v>0</v>
      </c>
      <c r="BJ511" s="90">
        <v>2.5758410249052993E-3</v>
      </c>
      <c r="BK511" s="90">
        <v>0.27063948226364781</v>
      </c>
      <c r="BL511" s="90">
        <v>0</v>
      </c>
      <c r="BM511" s="90">
        <v>0.27063948226364781</v>
      </c>
      <c r="BN511" s="90">
        <v>0</v>
      </c>
      <c r="BO511" s="90">
        <v>0</v>
      </c>
      <c r="BP511" s="90">
        <v>0</v>
      </c>
      <c r="BQ511" s="90">
        <v>0.23638700520888095</v>
      </c>
      <c r="BR511" s="90">
        <v>0</v>
      </c>
      <c r="BS511" s="90">
        <v>0</v>
      </c>
      <c r="BT511" s="90">
        <v>0</v>
      </c>
      <c r="BU511" s="90">
        <v>0</v>
      </c>
      <c r="BV511" s="90">
        <v>0</v>
      </c>
      <c r="BW511" s="90">
        <v>0</v>
      </c>
      <c r="BX511" s="90">
        <v>0</v>
      </c>
      <c r="BY511" s="90">
        <v>0</v>
      </c>
      <c r="GV511" s="254"/>
      <c r="GW511" s="254"/>
    </row>
    <row r="512" spans="45:205" x14ac:dyDescent="0.25">
      <c r="AS512" s="90" t="s">
        <v>1196</v>
      </c>
      <c r="AT512" s="90" t="s">
        <v>155</v>
      </c>
      <c r="AU512" s="90" t="s">
        <v>432</v>
      </c>
      <c r="AV512" s="90">
        <v>2020</v>
      </c>
      <c r="AW512" s="90">
        <v>1</v>
      </c>
      <c r="AX512" s="90">
        <v>9.0385456108506811E-4</v>
      </c>
      <c r="AY512" s="90">
        <v>8.7777568884843921E-2</v>
      </c>
      <c r="AZ512" s="90">
        <v>0</v>
      </c>
      <c r="BA512" s="90">
        <v>8.7777568884843921E-2</v>
      </c>
      <c r="BB512" s="90">
        <v>0</v>
      </c>
      <c r="BC512" s="90">
        <v>0</v>
      </c>
      <c r="BD512" s="90">
        <v>0</v>
      </c>
      <c r="BE512" s="90">
        <v>0</v>
      </c>
      <c r="BF512" s="90">
        <v>0</v>
      </c>
      <c r="BG512" s="90">
        <v>0</v>
      </c>
      <c r="BH512" s="90">
        <v>0</v>
      </c>
      <c r="BI512" s="90">
        <v>0</v>
      </c>
      <c r="BJ512" s="90">
        <v>0</v>
      </c>
      <c r="BK512" s="90">
        <v>0</v>
      </c>
      <c r="BL512" s="90">
        <v>0</v>
      </c>
      <c r="BM512" s="90">
        <v>0</v>
      </c>
      <c r="BN512" s="90">
        <v>8.7777568884843921E-2</v>
      </c>
      <c r="BO512" s="90">
        <v>0</v>
      </c>
      <c r="BP512" s="90">
        <v>0</v>
      </c>
      <c r="BQ512" s="90">
        <v>0</v>
      </c>
      <c r="BR512" s="90">
        <v>0</v>
      </c>
      <c r="BS512" s="90">
        <v>0</v>
      </c>
      <c r="BT512" s="90">
        <v>0</v>
      </c>
      <c r="BU512" s="90">
        <v>0</v>
      </c>
      <c r="BV512" s="90">
        <v>0</v>
      </c>
      <c r="BW512" s="90">
        <v>0</v>
      </c>
      <c r="BX512" s="90">
        <v>0</v>
      </c>
      <c r="BY512" s="90">
        <v>0</v>
      </c>
      <c r="GV512" s="254"/>
      <c r="GW512" s="254"/>
    </row>
    <row r="513" spans="45:205" x14ac:dyDescent="0.25">
      <c r="AS513" s="90" t="s">
        <v>1196</v>
      </c>
      <c r="AT513" s="90" t="s">
        <v>155</v>
      </c>
      <c r="AU513" s="90" t="s">
        <v>432</v>
      </c>
      <c r="AV513" s="90">
        <v>2021</v>
      </c>
      <c r="AW513" s="90">
        <v>1</v>
      </c>
      <c r="AX513" s="90">
        <v>0</v>
      </c>
      <c r="AY513" s="90">
        <v>0</v>
      </c>
      <c r="AZ513" s="90">
        <v>0</v>
      </c>
      <c r="BA513" s="90">
        <v>0</v>
      </c>
      <c r="BB513" s="90">
        <v>9.0385456108506811E-4</v>
      </c>
      <c r="BC513" s="90">
        <v>8.7777568884843921E-2</v>
      </c>
      <c r="BD513" s="90">
        <v>0</v>
      </c>
      <c r="BE513" s="90">
        <v>8.7777568884843921E-2</v>
      </c>
      <c r="BF513" s="90">
        <v>0</v>
      </c>
      <c r="BG513" s="90">
        <v>0</v>
      </c>
      <c r="BH513" s="90">
        <v>0</v>
      </c>
      <c r="BI513" s="90">
        <v>0</v>
      </c>
      <c r="BJ513" s="90">
        <v>0</v>
      </c>
      <c r="BK513" s="90">
        <v>0</v>
      </c>
      <c r="BL513" s="90">
        <v>0</v>
      </c>
      <c r="BM513" s="90">
        <v>0</v>
      </c>
      <c r="BN513" s="90">
        <v>0</v>
      </c>
      <c r="BO513" s="90">
        <v>8.7777568884843921E-2</v>
      </c>
      <c r="BP513" s="90">
        <v>0</v>
      </c>
      <c r="BQ513" s="90">
        <v>0</v>
      </c>
      <c r="BR513" s="90">
        <v>0</v>
      </c>
      <c r="BS513" s="90">
        <v>0</v>
      </c>
      <c r="BT513" s="90">
        <v>0</v>
      </c>
      <c r="BU513" s="90">
        <v>0</v>
      </c>
      <c r="BV513" s="90">
        <v>0</v>
      </c>
      <c r="BW513" s="90">
        <v>0</v>
      </c>
      <c r="BX513" s="90">
        <v>0</v>
      </c>
      <c r="BY513" s="90">
        <v>0</v>
      </c>
      <c r="GV513" s="254"/>
      <c r="GW513" s="254"/>
    </row>
    <row r="514" spans="45:205" x14ac:dyDescent="0.25">
      <c r="AS514" s="90" t="s">
        <v>1196</v>
      </c>
      <c r="AT514" s="90" t="s">
        <v>155</v>
      </c>
      <c r="AU514" s="90" t="s">
        <v>432</v>
      </c>
      <c r="AV514" s="90">
        <v>2022</v>
      </c>
      <c r="AW514" s="90">
        <v>0.93457943925233644</v>
      </c>
      <c r="AX514" s="90">
        <v>0</v>
      </c>
      <c r="AY514" s="90">
        <v>0</v>
      </c>
      <c r="AZ514" s="90">
        <v>0</v>
      </c>
      <c r="BA514" s="90">
        <v>0</v>
      </c>
      <c r="BB514" s="90">
        <v>0</v>
      </c>
      <c r="BC514" s="90">
        <v>0</v>
      </c>
      <c r="BD514" s="90">
        <v>0</v>
      </c>
      <c r="BE514" s="90">
        <v>0</v>
      </c>
      <c r="BF514" s="90">
        <v>9.0385456108506811E-4</v>
      </c>
      <c r="BG514" s="90">
        <v>8.7777568884843921E-2</v>
      </c>
      <c r="BH514" s="90">
        <v>0</v>
      </c>
      <c r="BI514" s="90">
        <v>8.7777568884843921E-2</v>
      </c>
      <c r="BJ514" s="90">
        <v>0</v>
      </c>
      <c r="BK514" s="90">
        <v>0</v>
      </c>
      <c r="BL514" s="90">
        <v>0</v>
      </c>
      <c r="BM514" s="90">
        <v>0</v>
      </c>
      <c r="BN514" s="90">
        <v>0</v>
      </c>
      <c r="BO514" s="90">
        <v>0</v>
      </c>
      <c r="BP514" s="90">
        <v>8.2035111107330763E-2</v>
      </c>
      <c r="BQ514" s="90">
        <v>0</v>
      </c>
      <c r="BR514" s="90">
        <v>9.0385456108506811E-4</v>
      </c>
      <c r="BS514" s="90">
        <v>8.4472388886454959E-4</v>
      </c>
      <c r="BT514" s="90">
        <v>8.7777568884843921E-2</v>
      </c>
      <c r="BU514" s="90">
        <v>8.2035111107330763E-2</v>
      </c>
      <c r="BV514" s="90">
        <v>0</v>
      </c>
      <c r="BW514" s="90">
        <v>0</v>
      </c>
      <c r="BX514" s="90">
        <v>8.7777568884843921E-2</v>
      </c>
      <c r="BY514" s="90">
        <v>8.2035111107330763E-2</v>
      </c>
      <c r="GV514" s="254"/>
      <c r="GW514" s="254"/>
    </row>
    <row r="515" spans="45:205" x14ac:dyDescent="0.25">
      <c r="AS515" s="90" t="s">
        <v>1196</v>
      </c>
      <c r="AT515" s="90" t="s">
        <v>155</v>
      </c>
      <c r="AU515" s="90" t="s">
        <v>432</v>
      </c>
      <c r="AV515" s="90">
        <v>2023</v>
      </c>
      <c r="AW515" s="90">
        <v>0.87343872827321156</v>
      </c>
      <c r="AX515" s="90">
        <v>0</v>
      </c>
      <c r="AY515" s="90">
        <v>0</v>
      </c>
      <c r="AZ515" s="90">
        <v>0</v>
      </c>
      <c r="BA515" s="90">
        <v>0</v>
      </c>
      <c r="BB515" s="90">
        <v>0</v>
      </c>
      <c r="BC515" s="90">
        <v>0</v>
      </c>
      <c r="BD515" s="90">
        <v>0</v>
      </c>
      <c r="BE515" s="90">
        <v>0</v>
      </c>
      <c r="BF515" s="90">
        <v>0</v>
      </c>
      <c r="BG515" s="90">
        <v>0</v>
      </c>
      <c r="BH515" s="90">
        <v>0</v>
      </c>
      <c r="BI515" s="90">
        <v>0</v>
      </c>
      <c r="BJ515" s="90">
        <v>9.0385456108506811E-4</v>
      </c>
      <c r="BK515" s="90">
        <v>9.0993711441244823E-2</v>
      </c>
      <c r="BL515" s="90">
        <v>0</v>
      </c>
      <c r="BM515" s="90">
        <v>9.0993711441244823E-2</v>
      </c>
      <c r="BN515" s="90">
        <v>0</v>
      </c>
      <c r="BO515" s="90">
        <v>0</v>
      </c>
      <c r="BP515" s="90">
        <v>0</v>
      </c>
      <c r="BQ515" s="90">
        <v>7.9477431602100454E-2</v>
      </c>
      <c r="BR515" s="90">
        <v>0</v>
      </c>
      <c r="BS515" s="90">
        <v>0</v>
      </c>
      <c r="BT515" s="90">
        <v>0</v>
      </c>
      <c r="BU515" s="90">
        <v>0</v>
      </c>
      <c r="BV515" s="90">
        <v>0</v>
      </c>
      <c r="BW515" s="90">
        <v>0</v>
      </c>
      <c r="BX515" s="90">
        <v>0</v>
      </c>
      <c r="BY515" s="90">
        <v>0</v>
      </c>
      <c r="GV515" s="254"/>
      <c r="GW515" s="254"/>
    </row>
    <row r="516" spans="45:205" x14ac:dyDescent="0.25">
      <c r="AS516" s="90" t="s">
        <v>1196</v>
      </c>
      <c r="AT516" s="90" t="s">
        <v>155</v>
      </c>
      <c r="AU516" s="90" t="s">
        <v>423</v>
      </c>
      <c r="AV516" s="90">
        <v>2020</v>
      </c>
      <c r="AW516" s="90">
        <v>1</v>
      </c>
      <c r="AX516" s="90">
        <v>2.3750149135211714E-3</v>
      </c>
      <c r="AY516" s="90">
        <v>0.24335523375367382</v>
      </c>
      <c r="AZ516" s="90">
        <v>0</v>
      </c>
      <c r="BA516" s="90">
        <v>0.24335523375367382</v>
      </c>
      <c r="BB516" s="90">
        <v>0</v>
      </c>
      <c r="BC516" s="90">
        <v>0</v>
      </c>
      <c r="BD516" s="90">
        <v>0</v>
      </c>
      <c r="BE516" s="90">
        <v>0</v>
      </c>
      <c r="BF516" s="90">
        <v>0</v>
      </c>
      <c r="BG516" s="90">
        <v>0</v>
      </c>
      <c r="BH516" s="90">
        <v>0</v>
      </c>
      <c r="BI516" s="90">
        <v>0</v>
      </c>
      <c r="BJ516" s="90">
        <v>0</v>
      </c>
      <c r="BK516" s="90">
        <v>0</v>
      </c>
      <c r="BL516" s="90">
        <v>0</v>
      </c>
      <c r="BM516" s="90">
        <v>0</v>
      </c>
      <c r="BN516" s="90">
        <v>0.24335523375367382</v>
      </c>
      <c r="BO516" s="90">
        <v>0</v>
      </c>
      <c r="BP516" s="90">
        <v>0</v>
      </c>
      <c r="BQ516" s="90">
        <v>0</v>
      </c>
      <c r="BR516" s="90">
        <v>0</v>
      </c>
      <c r="BS516" s="90">
        <v>0</v>
      </c>
      <c r="BT516" s="90">
        <v>0</v>
      </c>
      <c r="BU516" s="90">
        <v>0</v>
      </c>
      <c r="BV516" s="90">
        <v>0</v>
      </c>
      <c r="BW516" s="90">
        <v>0</v>
      </c>
      <c r="BX516" s="90">
        <v>0</v>
      </c>
      <c r="BY516" s="90">
        <v>0</v>
      </c>
      <c r="GV516" s="254"/>
      <c r="GW516" s="254"/>
    </row>
    <row r="517" spans="45:205" x14ac:dyDescent="0.25">
      <c r="AS517" s="90" t="s">
        <v>1196</v>
      </c>
      <c r="AT517" s="90" t="s">
        <v>155</v>
      </c>
      <c r="AU517" s="90" t="s">
        <v>423</v>
      </c>
      <c r="AV517" s="90">
        <v>2021</v>
      </c>
      <c r="AW517" s="90">
        <v>1</v>
      </c>
      <c r="AX517" s="90">
        <v>0</v>
      </c>
      <c r="AY517" s="90">
        <v>0</v>
      </c>
      <c r="AZ517" s="90">
        <v>0</v>
      </c>
      <c r="BA517" s="90">
        <v>0</v>
      </c>
      <c r="BB517" s="90">
        <v>2.3750149135211714E-3</v>
      </c>
      <c r="BC517" s="90">
        <v>0.24335523375367382</v>
      </c>
      <c r="BD517" s="90">
        <v>0</v>
      </c>
      <c r="BE517" s="90">
        <v>0.24335523375367382</v>
      </c>
      <c r="BF517" s="90">
        <v>0</v>
      </c>
      <c r="BG517" s="90">
        <v>0</v>
      </c>
      <c r="BH517" s="90">
        <v>0</v>
      </c>
      <c r="BI517" s="90">
        <v>0</v>
      </c>
      <c r="BJ517" s="90">
        <v>0</v>
      </c>
      <c r="BK517" s="90">
        <v>0</v>
      </c>
      <c r="BL517" s="90">
        <v>0</v>
      </c>
      <c r="BM517" s="90">
        <v>0</v>
      </c>
      <c r="BN517" s="90">
        <v>0</v>
      </c>
      <c r="BO517" s="90">
        <v>0.24335523375367382</v>
      </c>
      <c r="BP517" s="90">
        <v>0</v>
      </c>
      <c r="BQ517" s="90">
        <v>0</v>
      </c>
      <c r="BR517" s="90">
        <v>0</v>
      </c>
      <c r="BS517" s="90">
        <v>0</v>
      </c>
      <c r="BT517" s="90">
        <v>0</v>
      </c>
      <c r="BU517" s="90">
        <v>0</v>
      </c>
      <c r="BV517" s="90">
        <v>0</v>
      </c>
      <c r="BW517" s="90">
        <v>0</v>
      </c>
      <c r="BX517" s="90">
        <v>0</v>
      </c>
      <c r="BY517" s="90">
        <v>0</v>
      </c>
      <c r="GV517" s="254"/>
      <c r="GW517" s="254"/>
    </row>
    <row r="518" spans="45:205" x14ac:dyDescent="0.25">
      <c r="AS518" s="90" t="s">
        <v>1196</v>
      </c>
      <c r="AT518" s="90" t="s">
        <v>155</v>
      </c>
      <c r="AU518" s="90" t="s">
        <v>423</v>
      </c>
      <c r="AV518" s="90">
        <v>2022</v>
      </c>
      <c r="AW518" s="90">
        <v>0.93457943925233644</v>
      </c>
      <c r="AX518" s="90">
        <v>0</v>
      </c>
      <c r="AY518" s="90">
        <v>0</v>
      </c>
      <c r="AZ518" s="90">
        <v>0</v>
      </c>
      <c r="BA518" s="90">
        <v>0</v>
      </c>
      <c r="BB518" s="90">
        <v>0</v>
      </c>
      <c r="BC518" s="90">
        <v>0</v>
      </c>
      <c r="BD518" s="90">
        <v>0</v>
      </c>
      <c r="BE518" s="90">
        <v>0</v>
      </c>
      <c r="BF518" s="90">
        <v>2.3750149135211714E-3</v>
      </c>
      <c r="BG518" s="90">
        <v>0.24335523375367382</v>
      </c>
      <c r="BH518" s="90">
        <v>0</v>
      </c>
      <c r="BI518" s="90">
        <v>0.24335523375367382</v>
      </c>
      <c r="BJ518" s="90">
        <v>0</v>
      </c>
      <c r="BK518" s="90">
        <v>0</v>
      </c>
      <c r="BL518" s="90">
        <v>0</v>
      </c>
      <c r="BM518" s="90">
        <v>0</v>
      </c>
      <c r="BN518" s="90">
        <v>0</v>
      </c>
      <c r="BO518" s="90">
        <v>0</v>
      </c>
      <c r="BP518" s="90">
        <v>0.22743479790062973</v>
      </c>
      <c r="BQ518" s="90">
        <v>0</v>
      </c>
      <c r="BR518" s="90">
        <v>2.3750149135211714E-3</v>
      </c>
      <c r="BS518" s="90">
        <v>2.2196401060945526E-3</v>
      </c>
      <c r="BT518" s="90">
        <v>0.24335523375367382</v>
      </c>
      <c r="BU518" s="90">
        <v>0.22743479790062973</v>
      </c>
      <c r="BV518" s="90">
        <v>0</v>
      </c>
      <c r="BW518" s="90">
        <v>0</v>
      </c>
      <c r="BX518" s="90">
        <v>0.24335523375367382</v>
      </c>
      <c r="BY518" s="90">
        <v>0.22743479790062973</v>
      </c>
      <c r="GV518" s="254"/>
      <c r="GW518" s="254"/>
    </row>
    <row r="519" spans="45:205" x14ac:dyDescent="0.25">
      <c r="AS519" s="90" t="s">
        <v>1196</v>
      </c>
      <c r="AT519" s="90" t="s">
        <v>155</v>
      </c>
      <c r="AU519" s="90" t="s">
        <v>423</v>
      </c>
      <c r="AV519" s="90">
        <v>2023</v>
      </c>
      <c r="AW519" s="90">
        <v>0.87343872827321156</v>
      </c>
      <c r="AX519" s="90">
        <v>0</v>
      </c>
      <c r="AY519" s="90">
        <v>0</v>
      </c>
      <c r="AZ519" s="90">
        <v>0</v>
      </c>
      <c r="BA519" s="90">
        <v>0</v>
      </c>
      <c r="BB519" s="90">
        <v>0</v>
      </c>
      <c r="BC519" s="90">
        <v>0</v>
      </c>
      <c r="BD519" s="90">
        <v>0</v>
      </c>
      <c r="BE519" s="90">
        <v>0</v>
      </c>
      <c r="BF519" s="90">
        <v>0</v>
      </c>
      <c r="BG519" s="90">
        <v>0</v>
      </c>
      <c r="BH519" s="90">
        <v>0</v>
      </c>
      <c r="BI519" s="90">
        <v>0</v>
      </c>
      <c r="BJ519" s="90">
        <v>2.3750149135211714E-3</v>
      </c>
      <c r="BK519" s="90">
        <v>0.25227178072483231</v>
      </c>
      <c r="BL519" s="90">
        <v>0</v>
      </c>
      <c r="BM519" s="90">
        <v>0.25227178072483231</v>
      </c>
      <c r="BN519" s="90">
        <v>0</v>
      </c>
      <c r="BO519" s="90">
        <v>0</v>
      </c>
      <c r="BP519" s="90">
        <v>0</v>
      </c>
      <c r="BQ519" s="90">
        <v>0.22034394333551602</v>
      </c>
      <c r="BR519" s="90">
        <v>0</v>
      </c>
      <c r="BS519" s="90">
        <v>0</v>
      </c>
      <c r="BT519" s="90">
        <v>0</v>
      </c>
      <c r="BU519" s="90">
        <v>0</v>
      </c>
      <c r="BV519" s="90">
        <v>0</v>
      </c>
      <c r="BW519" s="90">
        <v>0</v>
      </c>
      <c r="BX519" s="90">
        <v>0</v>
      </c>
      <c r="BY519" s="90">
        <v>0</v>
      </c>
      <c r="GV519" s="254"/>
      <c r="GW519" s="254"/>
    </row>
    <row r="520" spans="45:205" x14ac:dyDescent="0.25">
      <c r="AS520" s="90" t="s">
        <v>1196</v>
      </c>
      <c r="AT520" s="90" t="s">
        <v>155</v>
      </c>
      <c r="AU520" s="90" t="s">
        <v>430</v>
      </c>
      <c r="AV520" s="90">
        <v>2020</v>
      </c>
      <c r="AW520" s="90">
        <v>1</v>
      </c>
      <c r="AX520" s="90">
        <v>2.3879261645974535E-6</v>
      </c>
      <c r="AY520" s="90">
        <v>2.015636479275812E-4</v>
      </c>
      <c r="AZ520" s="90">
        <v>0</v>
      </c>
      <c r="BA520" s="90">
        <v>2.015636479275812E-4</v>
      </c>
      <c r="BB520" s="90">
        <v>0</v>
      </c>
      <c r="BC520" s="90">
        <v>0</v>
      </c>
      <c r="BD520" s="90">
        <v>0</v>
      </c>
      <c r="BE520" s="90">
        <v>0</v>
      </c>
      <c r="BF520" s="90">
        <v>0</v>
      </c>
      <c r="BG520" s="90">
        <v>0</v>
      </c>
      <c r="BH520" s="90">
        <v>0</v>
      </c>
      <c r="BI520" s="90">
        <v>0</v>
      </c>
      <c r="BJ520" s="90">
        <v>0</v>
      </c>
      <c r="BK520" s="90">
        <v>0</v>
      </c>
      <c r="BL520" s="90">
        <v>0</v>
      </c>
      <c r="BM520" s="90">
        <v>0</v>
      </c>
      <c r="BN520" s="90">
        <v>2.015636479275812E-4</v>
      </c>
      <c r="BO520" s="90">
        <v>0</v>
      </c>
      <c r="BP520" s="90">
        <v>0</v>
      </c>
      <c r="BQ520" s="90">
        <v>0</v>
      </c>
      <c r="BR520" s="90">
        <v>0</v>
      </c>
      <c r="BS520" s="90">
        <v>0</v>
      </c>
      <c r="BT520" s="90">
        <v>0</v>
      </c>
      <c r="BU520" s="90">
        <v>0</v>
      </c>
      <c r="BV520" s="90">
        <v>0</v>
      </c>
      <c r="BW520" s="90">
        <v>0</v>
      </c>
      <c r="BX520" s="90">
        <v>0</v>
      </c>
      <c r="BY520" s="90">
        <v>0</v>
      </c>
      <c r="GV520" s="254"/>
      <c r="GW520" s="254"/>
    </row>
    <row r="521" spans="45:205" x14ac:dyDescent="0.25">
      <c r="AS521" s="90" t="s">
        <v>1196</v>
      </c>
      <c r="AT521" s="90" t="s">
        <v>155</v>
      </c>
      <c r="AU521" s="90" t="s">
        <v>430</v>
      </c>
      <c r="AV521" s="90">
        <v>2021</v>
      </c>
      <c r="AW521" s="90">
        <v>1</v>
      </c>
      <c r="AX521" s="90">
        <v>0</v>
      </c>
      <c r="AY521" s="90">
        <v>0</v>
      </c>
      <c r="AZ521" s="90">
        <v>0</v>
      </c>
      <c r="BA521" s="90">
        <v>0</v>
      </c>
      <c r="BB521" s="90">
        <v>2.3879261645974535E-6</v>
      </c>
      <c r="BC521" s="90">
        <v>2.015636479275812E-4</v>
      </c>
      <c r="BD521" s="90">
        <v>0</v>
      </c>
      <c r="BE521" s="90">
        <v>2.015636479275812E-4</v>
      </c>
      <c r="BF521" s="90">
        <v>0</v>
      </c>
      <c r="BG521" s="90">
        <v>0</v>
      </c>
      <c r="BH521" s="90">
        <v>0</v>
      </c>
      <c r="BI521" s="90">
        <v>0</v>
      </c>
      <c r="BJ521" s="90">
        <v>0</v>
      </c>
      <c r="BK521" s="90">
        <v>0</v>
      </c>
      <c r="BL521" s="90">
        <v>0</v>
      </c>
      <c r="BM521" s="90">
        <v>0</v>
      </c>
      <c r="BN521" s="90">
        <v>0</v>
      </c>
      <c r="BO521" s="90">
        <v>2.015636479275812E-4</v>
      </c>
      <c r="BP521" s="90">
        <v>0</v>
      </c>
      <c r="BQ521" s="90">
        <v>0</v>
      </c>
      <c r="BR521" s="90">
        <v>0</v>
      </c>
      <c r="BS521" s="90">
        <v>0</v>
      </c>
      <c r="BT521" s="90">
        <v>0</v>
      </c>
      <c r="BU521" s="90">
        <v>0</v>
      </c>
      <c r="BV521" s="90">
        <v>0</v>
      </c>
      <c r="BW521" s="90">
        <v>0</v>
      </c>
      <c r="BX521" s="90">
        <v>0</v>
      </c>
      <c r="BY521" s="90">
        <v>0</v>
      </c>
      <c r="GV521" s="254"/>
      <c r="GW521" s="254"/>
    </row>
    <row r="522" spans="45:205" x14ac:dyDescent="0.25">
      <c r="AS522" s="90" t="s">
        <v>1196</v>
      </c>
      <c r="AT522" s="90" t="s">
        <v>155</v>
      </c>
      <c r="AU522" s="90" t="s">
        <v>430</v>
      </c>
      <c r="AV522" s="90">
        <v>2022</v>
      </c>
      <c r="AW522" s="90">
        <v>0.93457943925233644</v>
      </c>
      <c r="AX522" s="90">
        <v>0</v>
      </c>
      <c r="AY522" s="90">
        <v>0</v>
      </c>
      <c r="AZ522" s="90">
        <v>0</v>
      </c>
      <c r="BA522" s="90">
        <v>0</v>
      </c>
      <c r="BB522" s="90">
        <v>0</v>
      </c>
      <c r="BC522" s="90">
        <v>0</v>
      </c>
      <c r="BD522" s="90">
        <v>0</v>
      </c>
      <c r="BE522" s="90">
        <v>0</v>
      </c>
      <c r="BF522" s="90">
        <v>2.3879261645974535E-6</v>
      </c>
      <c r="BG522" s="90">
        <v>2.015636479275812E-4</v>
      </c>
      <c r="BH522" s="90">
        <v>0</v>
      </c>
      <c r="BI522" s="90">
        <v>2.015636479275812E-4</v>
      </c>
      <c r="BJ522" s="90">
        <v>0</v>
      </c>
      <c r="BK522" s="90">
        <v>0</v>
      </c>
      <c r="BL522" s="90">
        <v>0</v>
      </c>
      <c r="BM522" s="90">
        <v>0</v>
      </c>
      <c r="BN522" s="90">
        <v>0</v>
      </c>
      <c r="BO522" s="90">
        <v>0</v>
      </c>
      <c r="BP522" s="90">
        <v>1.8837724105381421E-4</v>
      </c>
      <c r="BQ522" s="90">
        <v>0</v>
      </c>
      <c r="BR522" s="90">
        <v>2.3879261645974535E-6</v>
      </c>
      <c r="BS522" s="90">
        <v>2.2317066958854704E-6</v>
      </c>
      <c r="BT522" s="90">
        <v>2.015636479275812E-4</v>
      </c>
      <c r="BU522" s="90">
        <v>1.8837724105381421E-4</v>
      </c>
      <c r="BV522" s="90">
        <v>0</v>
      </c>
      <c r="BW522" s="90">
        <v>0</v>
      </c>
      <c r="BX522" s="90">
        <v>2.015636479275812E-4</v>
      </c>
      <c r="BY522" s="90">
        <v>1.8837724105381421E-4</v>
      </c>
      <c r="GV522" s="254"/>
      <c r="GW522" s="254"/>
    </row>
    <row r="523" spans="45:205" x14ac:dyDescent="0.25">
      <c r="AS523" s="90" t="s">
        <v>1196</v>
      </c>
      <c r="AT523" s="90" t="s">
        <v>155</v>
      </c>
      <c r="AU523" s="90" t="s">
        <v>430</v>
      </c>
      <c r="AV523" s="90">
        <v>2023</v>
      </c>
      <c r="AW523" s="90">
        <v>0.87343872827321156</v>
      </c>
      <c r="AX523" s="90">
        <v>0</v>
      </c>
      <c r="AY523" s="90">
        <v>0</v>
      </c>
      <c r="AZ523" s="90">
        <v>0</v>
      </c>
      <c r="BA523" s="90">
        <v>0</v>
      </c>
      <c r="BB523" s="90">
        <v>0</v>
      </c>
      <c r="BC523" s="90">
        <v>0</v>
      </c>
      <c r="BD523" s="90">
        <v>0</v>
      </c>
      <c r="BE523" s="90">
        <v>0</v>
      </c>
      <c r="BF523" s="90">
        <v>0</v>
      </c>
      <c r="BG523" s="90">
        <v>0</v>
      </c>
      <c r="BH523" s="90">
        <v>0</v>
      </c>
      <c r="BI523" s="90">
        <v>0</v>
      </c>
      <c r="BJ523" s="90">
        <v>2.3879261645974535E-6</v>
      </c>
      <c r="BK523" s="90">
        <v>2.0894866743766222E-4</v>
      </c>
      <c r="BL523" s="90">
        <v>0</v>
      </c>
      <c r="BM523" s="90">
        <v>2.0894866743766222E-4</v>
      </c>
      <c r="BN523" s="90">
        <v>0</v>
      </c>
      <c r="BO523" s="90">
        <v>0</v>
      </c>
      <c r="BP523" s="90">
        <v>0</v>
      </c>
      <c r="BQ523" s="90">
        <v>1.8250385836113389E-4</v>
      </c>
      <c r="BR523" s="90">
        <v>0</v>
      </c>
      <c r="BS523" s="90">
        <v>0</v>
      </c>
      <c r="BT523" s="90">
        <v>0</v>
      </c>
      <c r="BU523" s="90">
        <v>0</v>
      </c>
      <c r="BV523" s="90">
        <v>0</v>
      </c>
      <c r="BW523" s="90">
        <v>0</v>
      </c>
      <c r="BX523" s="90">
        <v>0</v>
      </c>
      <c r="BY523" s="90">
        <v>0</v>
      </c>
      <c r="GV523" s="254"/>
      <c r="GW523" s="254"/>
    </row>
    <row r="524" spans="45:205" x14ac:dyDescent="0.25">
      <c r="AS524" s="90" t="s">
        <v>1196</v>
      </c>
      <c r="AT524" s="90" t="s">
        <v>155</v>
      </c>
      <c r="AU524" s="90" t="s">
        <v>433</v>
      </c>
      <c r="AV524" s="90">
        <v>2020</v>
      </c>
      <c r="AW524" s="90">
        <v>1</v>
      </c>
      <c r="AX524" s="90">
        <v>1.6462707114767656E-6</v>
      </c>
      <c r="AY524" s="90">
        <v>1.3896088371625177E-4</v>
      </c>
      <c r="AZ524" s="90">
        <v>0</v>
      </c>
      <c r="BA524" s="90">
        <v>1.3896088371625177E-4</v>
      </c>
      <c r="BB524" s="90">
        <v>0</v>
      </c>
      <c r="BC524" s="90">
        <v>0</v>
      </c>
      <c r="BD524" s="90">
        <v>0</v>
      </c>
      <c r="BE524" s="90">
        <v>0</v>
      </c>
      <c r="BF524" s="90">
        <v>0</v>
      </c>
      <c r="BG524" s="90">
        <v>0</v>
      </c>
      <c r="BH524" s="90">
        <v>0</v>
      </c>
      <c r="BI524" s="90">
        <v>0</v>
      </c>
      <c r="BJ524" s="90">
        <v>0</v>
      </c>
      <c r="BK524" s="90">
        <v>0</v>
      </c>
      <c r="BL524" s="90">
        <v>0</v>
      </c>
      <c r="BM524" s="90">
        <v>0</v>
      </c>
      <c r="BN524" s="90">
        <v>1.3896088371625177E-4</v>
      </c>
      <c r="BO524" s="90">
        <v>0</v>
      </c>
      <c r="BP524" s="90">
        <v>0</v>
      </c>
      <c r="BQ524" s="90">
        <v>0</v>
      </c>
      <c r="BR524" s="90">
        <v>0</v>
      </c>
      <c r="BS524" s="90">
        <v>0</v>
      </c>
      <c r="BT524" s="90">
        <v>0</v>
      </c>
      <c r="BU524" s="90">
        <v>0</v>
      </c>
      <c r="BV524" s="90">
        <v>0</v>
      </c>
      <c r="BW524" s="90">
        <v>0</v>
      </c>
      <c r="BX524" s="90">
        <v>0</v>
      </c>
      <c r="BY524" s="90">
        <v>0</v>
      </c>
      <c r="GV524" s="254"/>
      <c r="GW524" s="254"/>
    </row>
    <row r="525" spans="45:205" x14ac:dyDescent="0.25">
      <c r="AS525" s="90" t="s">
        <v>1196</v>
      </c>
      <c r="AT525" s="90" t="s">
        <v>155</v>
      </c>
      <c r="AU525" s="90" t="s">
        <v>433</v>
      </c>
      <c r="AV525" s="90">
        <v>2021</v>
      </c>
      <c r="AW525" s="90">
        <v>1</v>
      </c>
      <c r="AX525" s="90">
        <v>0</v>
      </c>
      <c r="AY525" s="90">
        <v>0</v>
      </c>
      <c r="AZ525" s="90">
        <v>0</v>
      </c>
      <c r="BA525" s="90">
        <v>0</v>
      </c>
      <c r="BB525" s="90">
        <v>1.6462707114767656E-6</v>
      </c>
      <c r="BC525" s="90">
        <v>1.3896088371625177E-4</v>
      </c>
      <c r="BD525" s="90">
        <v>0</v>
      </c>
      <c r="BE525" s="90">
        <v>1.3896088371625177E-4</v>
      </c>
      <c r="BF525" s="90">
        <v>0</v>
      </c>
      <c r="BG525" s="90">
        <v>0</v>
      </c>
      <c r="BH525" s="90">
        <v>0</v>
      </c>
      <c r="BI525" s="90">
        <v>0</v>
      </c>
      <c r="BJ525" s="90">
        <v>0</v>
      </c>
      <c r="BK525" s="90">
        <v>0</v>
      </c>
      <c r="BL525" s="90">
        <v>0</v>
      </c>
      <c r="BM525" s="90">
        <v>0</v>
      </c>
      <c r="BN525" s="90">
        <v>0</v>
      </c>
      <c r="BO525" s="90">
        <v>1.3896088371625177E-4</v>
      </c>
      <c r="BP525" s="90">
        <v>0</v>
      </c>
      <c r="BQ525" s="90">
        <v>0</v>
      </c>
      <c r="BR525" s="90">
        <v>0</v>
      </c>
      <c r="BS525" s="90">
        <v>0</v>
      </c>
      <c r="BT525" s="90">
        <v>0</v>
      </c>
      <c r="BU525" s="90">
        <v>0</v>
      </c>
      <c r="BV525" s="90">
        <v>0</v>
      </c>
      <c r="BW525" s="90">
        <v>0</v>
      </c>
      <c r="BX525" s="90">
        <v>0</v>
      </c>
      <c r="BY525" s="90">
        <v>0</v>
      </c>
      <c r="GV525" s="254"/>
      <c r="GW525" s="254"/>
    </row>
    <row r="526" spans="45:205" x14ac:dyDescent="0.25">
      <c r="AS526" s="90" t="s">
        <v>1196</v>
      </c>
      <c r="AT526" s="90" t="s">
        <v>155</v>
      </c>
      <c r="AU526" s="90" t="s">
        <v>433</v>
      </c>
      <c r="AV526" s="90">
        <v>2022</v>
      </c>
      <c r="AW526" s="90">
        <v>0.93457943925233644</v>
      </c>
      <c r="AX526" s="90">
        <v>0</v>
      </c>
      <c r="AY526" s="90">
        <v>0</v>
      </c>
      <c r="AZ526" s="90">
        <v>0</v>
      </c>
      <c r="BA526" s="90">
        <v>0</v>
      </c>
      <c r="BB526" s="90">
        <v>0</v>
      </c>
      <c r="BC526" s="90">
        <v>0</v>
      </c>
      <c r="BD526" s="90">
        <v>0</v>
      </c>
      <c r="BE526" s="90">
        <v>0</v>
      </c>
      <c r="BF526" s="90">
        <v>1.6462707114767656E-6</v>
      </c>
      <c r="BG526" s="90">
        <v>1.3896088371625177E-4</v>
      </c>
      <c r="BH526" s="90">
        <v>0</v>
      </c>
      <c r="BI526" s="90">
        <v>1.3896088371625177E-4</v>
      </c>
      <c r="BJ526" s="90">
        <v>0</v>
      </c>
      <c r="BK526" s="90">
        <v>0</v>
      </c>
      <c r="BL526" s="90">
        <v>0</v>
      </c>
      <c r="BM526" s="90">
        <v>0</v>
      </c>
      <c r="BN526" s="90">
        <v>0</v>
      </c>
      <c r="BO526" s="90">
        <v>0</v>
      </c>
      <c r="BP526" s="90">
        <v>1.2986998478154371E-4</v>
      </c>
      <c r="BQ526" s="90">
        <v>0</v>
      </c>
      <c r="BR526" s="90">
        <v>1.6462707114767656E-6</v>
      </c>
      <c r="BS526" s="90">
        <v>1.5385707583895005E-6</v>
      </c>
      <c r="BT526" s="90">
        <v>1.3896088371625177E-4</v>
      </c>
      <c r="BU526" s="90">
        <v>1.2986998478154371E-4</v>
      </c>
      <c r="BV526" s="90">
        <v>0</v>
      </c>
      <c r="BW526" s="90">
        <v>0</v>
      </c>
      <c r="BX526" s="90">
        <v>1.3896088371625177E-4</v>
      </c>
      <c r="BY526" s="90">
        <v>1.2986998478154371E-4</v>
      </c>
      <c r="GV526" s="254"/>
      <c r="GW526" s="254"/>
    </row>
    <row r="527" spans="45:205" x14ac:dyDescent="0.25">
      <c r="AS527" s="90" t="s">
        <v>1196</v>
      </c>
      <c r="AT527" s="90" t="s">
        <v>155</v>
      </c>
      <c r="AU527" s="90" t="s">
        <v>433</v>
      </c>
      <c r="AV527" s="90">
        <v>2023</v>
      </c>
      <c r="AW527" s="90">
        <v>0.87343872827321156</v>
      </c>
      <c r="AX527" s="90">
        <v>0</v>
      </c>
      <c r="AY527" s="90">
        <v>0</v>
      </c>
      <c r="AZ527" s="90">
        <v>0</v>
      </c>
      <c r="BA527" s="90">
        <v>0</v>
      </c>
      <c r="BB527" s="90">
        <v>0</v>
      </c>
      <c r="BC527" s="90">
        <v>0</v>
      </c>
      <c r="BD527" s="90">
        <v>0</v>
      </c>
      <c r="BE527" s="90">
        <v>0</v>
      </c>
      <c r="BF527" s="90">
        <v>0</v>
      </c>
      <c r="BG527" s="90">
        <v>0</v>
      </c>
      <c r="BH527" s="90">
        <v>0</v>
      </c>
      <c r="BI527" s="90">
        <v>0</v>
      </c>
      <c r="BJ527" s="90">
        <v>1.6462707114767656E-6</v>
      </c>
      <c r="BK527" s="90">
        <v>1.4405222259572715E-4</v>
      </c>
      <c r="BL527" s="90">
        <v>0</v>
      </c>
      <c r="BM527" s="90">
        <v>1.4405222259572715E-4</v>
      </c>
      <c r="BN527" s="90">
        <v>0</v>
      </c>
      <c r="BO527" s="90">
        <v>0</v>
      </c>
      <c r="BP527" s="90">
        <v>0</v>
      </c>
      <c r="BQ527" s="90">
        <v>1.2582079010894153E-4</v>
      </c>
      <c r="BR527" s="90">
        <v>0</v>
      </c>
      <c r="BS527" s="90">
        <v>0</v>
      </c>
      <c r="BT527" s="90">
        <v>0</v>
      </c>
      <c r="BU527" s="90">
        <v>0</v>
      </c>
      <c r="BV527" s="90">
        <v>0</v>
      </c>
      <c r="BW527" s="90">
        <v>0</v>
      </c>
      <c r="BX527" s="90">
        <v>0</v>
      </c>
      <c r="BY527" s="90">
        <v>0</v>
      </c>
      <c r="GV527" s="254"/>
      <c r="GW527" s="254"/>
    </row>
    <row r="528" spans="45:205" x14ac:dyDescent="0.25">
      <c r="AS528" s="90" t="s">
        <v>1196</v>
      </c>
      <c r="AT528" s="90" t="s">
        <v>155</v>
      </c>
      <c r="AU528" s="90" t="s">
        <v>424</v>
      </c>
      <c r="AV528" s="90">
        <v>2020</v>
      </c>
      <c r="AW528" s="90">
        <v>1</v>
      </c>
      <c r="AX528" s="90">
        <v>3.7011567106668082E-6</v>
      </c>
      <c r="AY528" s="90">
        <v>3.1241277859168378E-4</v>
      </c>
      <c r="AZ528" s="90">
        <v>0</v>
      </c>
      <c r="BA528" s="90">
        <v>3.1241277859168378E-4</v>
      </c>
      <c r="BB528" s="90">
        <v>0</v>
      </c>
      <c r="BC528" s="90">
        <v>0</v>
      </c>
      <c r="BD528" s="90">
        <v>0</v>
      </c>
      <c r="BE528" s="90">
        <v>0</v>
      </c>
      <c r="BF528" s="90">
        <v>0</v>
      </c>
      <c r="BG528" s="90">
        <v>0</v>
      </c>
      <c r="BH528" s="90">
        <v>0</v>
      </c>
      <c r="BI528" s="90">
        <v>0</v>
      </c>
      <c r="BJ528" s="90">
        <v>0</v>
      </c>
      <c r="BK528" s="90">
        <v>0</v>
      </c>
      <c r="BL528" s="90">
        <v>0</v>
      </c>
      <c r="BM528" s="90">
        <v>0</v>
      </c>
      <c r="BN528" s="90">
        <v>3.1241277859168378E-4</v>
      </c>
      <c r="BO528" s="90">
        <v>0</v>
      </c>
      <c r="BP528" s="90">
        <v>0</v>
      </c>
      <c r="BQ528" s="90">
        <v>0</v>
      </c>
      <c r="BR528" s="90">
        <v>0</v>
      </c>
      <c r="BS528" s="90">
        <v>0</v>
      </c>
      <c r="BT528" s="90">
        <v>0</v>
      </c>
      <c r="BU528" s="90">
        <v>0</v>
      </c>
      <c r="BV528" s="90">
        <v>0</v>
      </c>
      <c r="BW528" s="90">
        <v>0</v>
      </c>
      <c r="BX528" s="90">
        <v>0</v>
      </c>
      <c r="BY528" s="90">
        <v>0</v>
      </c>
      <c r="GV528" s="254"/>
      <c r="GW528" s="254"/>
    </row>
    <row r="529" spans="45:205" x14ac:dyDescent="0.25">
      <c r="AS529" s="90" t="s">
        <v>1196</v>
      </c>
      <c r="AT529" s="90" t="s">
        <v>155</v>
      </c>
      <c r="AU529" s="90" t="s">
        <v>424</v>
      </c>
      <c r="AV529" s="90">
        <v>2021</v>
      </c>
      <c r="AW529" s="90">
        <v>1</v>
      </c>
      <c r="AX529" s="90">
        <v>0</v>
      </c>
      <c r="AY529" s="90">
        <v>0</v>
      </c>
      <c r="AZ529" s="90">
        <v>0</v>
      </c>
      <c r="BA529" s="90">
        <v>0</v>
      </c>
      <c r="BB529" s="90">
        <v>3.7011567106668082E-6</v>
      </c>
      <c r="BC529" s="90">
        <v>3.1241277859168378E-4</v>
      </c>
      <c r="BD529" s="90">
        <v>0</v>
      </c>
      <c r="BE529" s="90">
        <v>3.1241277859168378E-4</v>
      </c>
      <c r="BF529" s="90">
        <v>0</v>
      </c>
      <c r="BG529" s="90">
        <v>0</v>
      </c>
      <c r="BH529" s="90">
        <v>0</v>
      </c>
      <c r="BI529" s="90">
        <v>0</v>
      </c>
      <c r="BJ529" s="90">
        <v>0</v>
      </c>
      <c r="BK529" s="90">
        <v>0</v>
      </c>
      <c r="BL529" s="90">
        <v>0</v>
      </c>
      <c r="BM529" s="90">
        <v>0</v>
      </c>
      <c r="BN529" s="90">
        <v>0</v>
      </c>
      <c r="BO529" s="90">
        <v>3.1241277859168378E-4</v>
      </c>
      <c r="BP529" s="90">
        <v>0</v>
      </c>
      <c r="BQ529" s="90">
        <v>0</v>
      </c>
      <c r="BR529" s="90">
        <v>0</v>
      </c>
      <c r="BS529" s="90">
        <v>0</v>
      </c>
      <c r="BT529" s="90">
        <v>0</v>
      </c>
      <c r="BU529" s="90">
        <v>0</v>
      </c>
      <c r="BV529" s="90">
        <v>0</v>
      </c>
      <c r="BW529" s="90">
        <v>0</v>
      </c>
      <c r="BX529" s="90">
        <v>0</v>
      </c>
      <c r="BY529" s="90">
        <v>0</v>
      </c>
      <c r="GV529" s="254"/>
      <c r="GW529" s="254"/>
    </row>
    <row r="530" spans="45:205" x14ac:dyDescent="0.25">
      <c r="AS530" s="90" t="s">
        <v>1196</v>
      </c>
      <c r="AT530" s="90" t="s">
        <v>155</v>
      </c>
      <c r="AU530" s="90" t="s">
        <v>424</v>
      </c>
      <c r="AV530" s="90">
        <v>2022</v>
      </c>
      <c r="AW530" s="90">
        <v>0.93457943925233644</v>
      </c>
      <c r="AX530" s="90">
        <v>0</v>
      </c>
      <c r="AY530" s="90">
        <v>0</v>
      </c>
      <c r="AZ530" s="90">
        <v>0</v>
      </c>
      <c r="BA530" s="90">
        <v>0</v>
      </c>
      <c r="BB530" s="90">
        <v>0</v>
      </c>
      <c r="BC530" s="90">
        <v>0</v>
      </c>
      <c r="BD530" s="90">
        <v>0</v>
      </c>
      <c r="BE530" s="90">
        <v>0</v>
      </c>
      <c r="BF530" s="90">
        <v>3.7011567106668082E-6</v>
      </c>
      <c r="BG530" s="90">
        <v>3.1241277859168378E-4</v>
      </c>
      <c r="BH530" s="90">
        <v>0</v>
      </c>
      <c r="BI530" s="90">
        <v>3.1241277859168378E-4</v>
      </c>
      <c r="BJ530" s="90">
        <v>0</v>
      </c>
      <c r="BK530" s="90">
        <v>0</v>
      </c>
      <c r="BL530" s="90">
        <v>0</v>
      </c>
      <c r="BM530" s="90">
        <v>0</v>
      </c>
      <c r="BN530" s="90">
        <v>0</v>
      </c>
      <c r="BO530" s="90">
        <v>0</v>
      </c>
      <c r="BP530" s="90">
        <v>2.9197455943148016E-4</v>
      </c>
      <c r="BQ530" s="90">
        <v>0</v>
      </c>
      <c r="BR530" s="90">
        <v>3.7011567106668082E-6</v>
      </c>
      <c r="BS530" s="90">
        <v>3.4590249632400075E-6</v>
      </c>
      <c r="BT530" s="90">
        <v>3.1241277859168378E-4</v>
      </c>
      <c r="BU530" s="90">
        <v>2.9197455943148016E-4</v>
      </c>
      <c r="BV530" s="90">
        <v>0</v>
      </c>
      <c r="BW530" s="90">
        <v>0</v>
      </c>
      <c r="BX530" s="90">
        <v>3.1241277859168378E-4</v>
      </c>
      <c r="BY530" s="90">
        <v>2.9197455943148016E-4</v>
      </c>
      <c r="GV530" s="254"/>
      <c r="GW530" s="254"/>
    </row>
    <row r="531" spans="45:205" x14ac:dyDescent="0.25">
      <c r="AS531" s="90" t="s">
        <v>1196</v>
      </c>
      <c r="AT531" s="90" t="s">
        <v>155</v>
      </c>
      <c r="AU531" s="90" t="s">
        <v>424</v>
      </c>
      <c r="AV531" s="90">
        <v>2023</v>
      </c>
      <c r="AW531" s="90">
        <v>0.87343872827321156</v>
      </c>
      <c r="AX531" s="90">
        <v>0</v>
      </c>
      <c r="AY531" s="90">
        <v>0</v>
      </c>
      <c r="AZ531" s="90">
        <v>0</v>
      </c>
      <c r="BA531" s="90">
        <v>0</v>
      </c>
      <c r="BB531" s="90">
        <v>0</v>
      </c>
      <c r="BC531" s="90">
        <v>0</v>
      </c>
      <c r="BD531" s="90">
        <v>0</v>
      </c>
      <c r="BE531" s="90">
        <v>0</v>
      </c>
      <c r="BF531" s="90">
        <v>0</v>
      </c>
      <c r="BG531" s="90">
        <v>0</v>
      </c>
      <c r="BH531" s="90">
        <v>0</v>
      </c>
      <c r="BI531" s="90">
        <v>0</v>
      </c>
      <c r="BJ531" s="90">
        <v>3.7011567106668082E-6</v>
      </c>
      <c r="BK531" s="90">
        <v>3.2385916036151098E-4</v>
      </c>
      <c r="BL531" s="90">
        <v>0</v>
      </c>
      <c r="BM531" s="90">
        <v>3.2385916036151098E-4</v>
      </c>
      <c r="BN531" s="90">
        <v>0</v>
      </c>
      <c r="BO531" s="90">
        <v>0</v>
      </c>
      <c r="BP531" s="90">
        <v>0</v>
      </c>
      <c r="BQ531" s="90">
        <v>2.8287113316578826E-4</v>
      </c>
      <c r="BR531" s="90">
        <v>0</v>
      </c>
      <c r="BS531" s="90">
        <v>0</v>
      </c>
      <c r="BT531" s="90">
        <v>0</v>
      </c>
      <c r="BU531" s="90">
        <v>0</v>
      </c>
      <c r="BV531" s="90">
        <v>0</v>
      </c>
      <c r="BW531" s="90">
        <v>0</v>
      </c>
      <c r="BX531" s="90">
        <v>0</v>
      </c>
      <c r="BY531" s="90">
        <v>0</v>
      </c>
      <c r="GV531" s="254"/>
      <c r="GW531" s="254"/>
    </row>
    <row r="532" spans="45:205" x14ac:dyDescent="0.25">
      <c r="AS532" s="90" t="s">
        <v>1196</v>
      </c>
      <c r="AT532" s="90" t="s">
        <v>155</v>
      </c>
      <c r="AU532" s="90" t="s">
        <v>425</v>
      </c>
      <c r="AV532" s="90">
        <v>2020</v>
      </c>
      <c r="AW532" s="90">
        <v>1</v>
      </c>
      <c r="AX532" s="90">
        <v>9.8476520231242058E-4</v>
      </c>
      <c r="AY532" s="90">
        <v>7.3987231196842942E-4</v>
      </c>
      <c r="AZ532" s="90">
        <v>0</v>
      </c>
      <c r="BA532" s="90">
        <v>7.3987231196842942E-4</v>
      </c>
      <c r="BB532" s="90">
        <v>0</v>
      </c>
      <c r="BC532" s="90">
        <v>0</v>
      </c>
      <c r="BD532" s="90">
        <v>0</v>
      </c>
      <c r="BE532" s="90">
        <v>0</v>
      </c>
      <c r="BF532" s="90">
        <v>0</v>
      </c>
      <c r="BG532" s="90">
        <v>0</v>
      </c>
      <c r="BH532" s="90">
        <v>0</v>
      </c>
      <c r="BI532" s="90">
        <v>0</v>
      </c>
      <c r="BJ532" s="90">
        <v>0</v>
      </c>
      <c r="BK532" s="90">
        <v>0</v>
      </c>
      <c r="BL532" s="90">
        <v>0</v>
      </c>
      <c r="BM532" s="90">
        <v>0</v>
      </c>
      <c r="BN532" s="90">
        <v>7.3987231196842942E-4</v>
      </c>
      <c r="BO532" s="90">
        <v>0</v>
      </c>
      <c r="BP532" s="90">
        <v>0</v>
      </c>
      <c r="BQ532" s="90">
        <v>0</v>
      </c>
      <c r="BR532" s="90">
        <v>0</v>
      </c>
      <c r="BS532" s="90">
        <v>0</v>
      </c>
      <c r="BT532" s="90">
        <v>0</v>
      </c>
      <c r="BU532" s="90">
        <v>0</v>
      </c>
      <c r="BV532" s="90">
        <v>0</v>
      </c>
      <c r="BW532" s="90">
        <v>0</v>
      </c>
      <c r="BX532" s="90">
        <v>0</v>
      </c>
      <c r="BY532" s="90">
        <v>0</v>
      </c>
      <c r="GV532" s="254"/>
      <c r="GW532" s="254"/>
    </row>
    <row r="533" spans="45:205" x14ac:dyDescent="0.25">
      <c r="AS533" s="90" t="s">
        <v>1196</v>
      </c>
      <c r="AT533" s="90" t="s">
        <v>155</v>
      </c>
      <c r="AU533" s="90" t="s">
        <v>425</v>
      </c>
      <c r="AV533" s="90">
        <v>2021</v>
      </c>
      <c r="AW533" s="90">
        <v>1</v>
      </c>
      <c r="AX533" s="90">
        <v>0</v>
      </c>
      <c r="AY533" s="90">
        <v>0</v>
      </c>
      <c r="AZ533" s="90">
        <v>0</v>
      </c>
      <c r="BA533" s="90">
        <v>0</v>
      </c>
      <c r="BB533" s="90">
        <v>9.8476520231242058E-4</v>
      </c>
      <c r="BC533" s="90">
        <v>7.3987231196842942E-4</v>
      </c>
      <c r="BD533" s="90">
        <v>0</v>
      </c>
      <c r="BE533" s="90">
        <v>7.3987231196842942E-4</v>
      </c>
      <c r="BF533" s="90">
        <v>0</v>
      </c>
      <c r="BG533" s="90">
        <v>0</v>
      </c>
      <c r="BH533" s="90">
        <v>0</v>
      </c>
      <c r="BI533" s="90">
        <v>0</v>
      </c>
      <c r="BJ533" s="90">
        <v>0</v>
      </c>
      <c r="BK533" s="90">
        <v>0</v>
      </c>
      <c r="BL533" s="90">
        <v>0</v>
      </c>
      <c r="BM533" s="90">
        <v>0</v>
      </c>
      <c r="BN533" s="90">
        <v>0</v>
      </c>
      <c r="BO533" s="90">
        <v>7.3987231196842942E-4</v>
      </c>
      <c r="BP533" s="90">
        <v>0</v>
      </c>
      <c r="BQ533" s="90">
        <v>0</v>
      </c>
      <c r="BR533" s="90">
        <v>0</v>
      </c>
      <c r="BS533" s="90">
        <v>0</v>
      </c>
      <c r="BT533" s="90">
        <v>0</v>
      </c>
      <c r="BU533" s="90">
        <v>0</v>
      </c>
      <c r="BV533" s="90">
        <v>0</v>
      </c>
      <c r="BW533" s="90">
        <v>0</v>
      </c>
      <c r="BX533" s="90">
        <v>0</v>
      </c>
      <c r="BY533" s="90">
        <v>0</v>
      </c>
      <c r="GV533" s="254"/>
      <c r="GW533" s="254"/>
    </row>
    <row r="534" spans="45:205" x14ac:dyDescent="0.25">
      <c r="AS534" s="90" t="s">
        <v>1196</v>
      </c>
      <c r="AT534" s="90" t="s">
        <v>155</v>
      </c>
      <c r="AU534" s="90" t="s">
        <v>425</v>
      </c>
      <c r="AV534" s="90">
        <v>2022</v>
      </c>
      <c r="AW534" s="90">
        <v>0.93457943925233644</v>
      </c>
      <c r="AX534" s="90">
        <v>0</v>
      </c>
      <c r="AY534" s="90">
        <v>0</v>
      </c>
      <c r="AZ534" s="90">
        <v>0</v>
      </c>
      <c r="BA534" s="90">
        <v>0</v>
      </c>
      <c r="BB534" s="90">
        <v>0</v>
      </c>
      <c r="BC534" s="90">
        <v>0</v>
      </c>
      <c r="BD534" s="90">
        <v>0</v>
      </c>
      <c r="BE534" s="90">
        <v>0</v>
      </c>
      <c r="BF534" s="90">
        <v>9.8476520231242058E-4</v>
      </c>
      <c r="BG534" s="90">
        <v>7.3987231196842942E-4</v>
      </c>
      <c r="BH534" s="90">
        <v>0</v>
      </c>
      <c r="BI534" s="90">
        <v>7.3987231196842942E-4</v>
      </c>
      <c r="BJ534" s="90">
        <v>0</v>
      </c>
      <c r="BK534" s="90">
        <v>0</v>
      </c>
      <c r="BL534" s="90">
        <v>0</v>
      </c>
      <c r="BM534" s="90">
        <v>0</v>
      </c>
      <c r="BN534" s="90">
        <v>0</v>
      </c>
      <c r="BO534" s="90">
        <v>0</v>
      </c>
      <c r="BP534" s="90">
        <v>6.9146945043778451E-4</v>
      </c>
      <c r="BQ534" s="90">
        <v>0</v>
      </c>
      <c r="BR534" s="90">
        <v>9.8476520231242058E-4</v>
      </c>
      <c r="BS534" s="90">
        <v>9.2034131057235568E-4</v>
      </c>
      <c r="BT534" s="90">
        <v>7.3987231196842942E-4</v>
      </c>
      <c r="BU534" s="90">
        <v>6.9146945043778451E-4</v>
      </c>
      <c r="BV534" s="90">
        <v>0</v>
      </c>
      <c r="BW534" s="90">
        <v>0</v>
      </c>
      <c r="BX534" s="90">
        <v>7.3987231196842942E-4</v>
      </c>
      <c r="BY534" s="90">
        <v>6.9146945043778451E-4</v>
      </c>
      <c r="GV534" s="254"/>
      <c r="GW534" s="254"/>
    </row>
    <row r="535" spans="45:205" x14ac:dyDescent="0.25">
      <c r="AS535" s="90" t="s">
        <v>1196</v>
      </c>
      <c r="AT535" s="90" t="s">
        <v>155</v>
      </c>
      <c r="AU535" s="90" t="s">
        <v>425</v>
      </c>
      <c r="AV535" s="90">
        <v>2023</v>
      </c>
      <c r="AW535" s="90">
        <v>0.87343872827321156</v>
      </c>
      <c r="AX535" s="90">
        <v>0</v>
      </c>
      <c r="AY535" s="90">
        <v>0</v>
      </c>
      <c r="AZ535" s="90">
        <v>0</v>
      </c>
      <c r="BA535" s="90">
        <v>0</v>
      </c>
      <c r="BB535" s="90">
        <v>0</v>
      </c>
      <c r="BC535" s="90">
        <v>0</v>
      </c>
      <c r="BD535" s="90">
        <v>0</v>
      </c>
      <c r="BE535" s="90">
        <v>0</v>
      </c>
      <c r="BF535" s="90">
        <v>0</v>
      </c>
      <c r="BG535" s="90">
        <v>0</v>
      </c>
      <c r="BH535" s="90">
        <v>0</v>
      </c>
      <c r="BI535" s="90">
        <v>0</v>
      </c>
      <c r="BJ535" s="90">
        <v>9.8476520231242058E-4</v>
      </c>
      <c r="BK535" s="90">
        <v>7.668504148209659E-4</v>
      </c>
      <c r="BL535" s="90">
        <v>0</v>
      </c>
      <c r="BM535" s="90">
        <v>7.668504148209659E-4</v>
      </c>
      <c r="BN535" s="90">
        <v>0</v>
      </c>
      <c r="BO535" s="90">
        <v>0</v>
      </c>
      <c r="BP535" s="90">
        <v>0</v>
      </c>
      <c r="BQ535" s="90">
        <v>6.6979685109700923E-4</v>
      </c>
      <c r="BR535" s="90">
        <v>0</v>
      </c>
      <c r="BS535" s="90">
        <v>0</v>
      </c>
      <c r="BT535" s="90">
        <v>0</v>
      </c>
      <c r="BU535" s="90">
        <v>0</v>
      </c>
      <c r="BV535" s="90">
        <v>0</v>
      </c>
      <c r="BW535" s="90">
        <v>0</v>
      </c>
      <c r="BX535" s="90">
        <v>0</v>
      </c>
      <c r="BY535" s="90">
        <v>0</v>
      </c>
      <c r="GV535" s="254"/>
      <c r="GW535" s="254"/>
    </row>
    <row r="536" spans="45:205" x14ac:dyDescent="0.25">
      <c r="AS536" s="90" t="s">
        <v>1196</v>
      </c>
      <c r="AT536" s="90" t="s">
        <v>155</v>
      </c>
      <c r="AU536" s="90" t="s">
        <v>427</v>
      </c>
      <c r="AV536" s="90">
        <v>2020</v>
      </c>
      <c r="AW536" s="90">
        <v>1</v>
      </c>
      <c r="AX536" s="90">
        <v>2.4619130057810477E-4</v>
      </c>
      <c r="AY536" s="90">
        <v>1.8496807799202837E-4</v>
      </c>
      <c r="AZ536" s="90">
        <v>0</v>
      </c>
      <c r="BA536" s="90">
        <v>1.8496807799202837E-4</v>
      </c>
      <c r="BB536" s="90">
        <v>0</v>
      </c>
      <c r="BC536" s="90">
        <v>0</v>
      </c>
      <c r="BD536" s="90">
        <v>0</v>
      </c>
      <c r="BE536" s="90">
        <v>0</v>
      </c>
      <c r="BF536" s="90">
        <v>0</v>
      </c>
      <c r="BG536" s="90">
        <v>0</v>
      </c>
      <c r="BH536" s="90">
        <v>0</v>
      </c>
      <c r="BI536" s="90">
        <v>0</v>
      </c>
      <c r="BJ536" s="90">
        <v>0</v>
      </c>
      <c r="BK536" s="90">
        <v>0</v>
      </c>
      <c r="BL536" s="90">
        <v>0</v>
      </c>
      <c r="BM536" s="90">
        <v>0</v>
      </c>
      <c r="BN536" s="90">
        <v>1.8496807799202837E-4</v>
      </c>
      <c r="BO536" s="90">
        <v>0</v>
      </c>
      <c r="BP536" s="90">
        <v>0</v>
      </c>
      <c r="BQ536" s="90">
        <v>0</v>
      </c>
      <c r="BR536" s="90">
        <v>0</v>
      </c>
      <c r="BS536" s="90">
        <v>0</v>
      </c>
      <c r="BT536" s="90">
        <v>0</v>
      </c>
      <c r="BU536" s="90">
        <v>0</v>
      </c>
      <c r="BV536" s="90">
        <v>0</v>
      </c>
      <c r="BW536" s="90">
        <v>0</v>
      </c>
      <c r="BX536" s="90">
        <v>0</v>
      </c>
      <c r="BY536" s="90">
        <v>0</v>
      </c>
      <c r="GV536" s="254"/>
      <c r="GW536" s="254"/>
    </row>
    <row r="537" spans="45:205" x14ac:dyDescent="0.25">
      <c r="AS537" s="90" t="s">
        <v>1196</v>
      </c>
      <c r="AT537" s="90" t="s">
        <v>155</v>
      </c>
      <c r="AU537" s="90" t="s">
        <v>427</v>
      </c>
      <c r="AV537" s="90">
        <v>2021</v>
      </c>
      <c r="AW537" s="90">
        <v>1</v>
      </c>
      <c r="AX537" s="90">
        <v>0</v>
      </c>
      <c r="AY537" s="90">
        <v>0</v>
      </c>
      <c r="AZ537" s="90">
        <v>0</v>
      </c>
      <c r="BA537" s="90">
        <v>0</v>
      </c>
      <c r="BB537" s="90">
        <v>2.4619130057810477E-4</v>
      </c>
      <c r="BC537" s="90">
        <v>1.8496807799202837E-4</v>
      </c>
      <c r="BD537" s="90">
        <v>0</v>
      </c>
      <c r="BE537" s="90">
        <v>1.8496807799202837E-4</v>
      </c>
      <c r="BF537" s="90">
        <v>0</v>
      </c>
      <c r="BG537" s="90">
        <v>0</v>
      </c>
      <c r="BH537" s="90">
        <v>0</v>
      </c>
      <c r="BI537" s="90">
        <v>0</v>
      </c>
      <c r="BJ537" s="90">
        <v>0</v>
      </c>
      <c r="BK537" s="90">
        <v>0</v>
      </c>
      <c r="BL537" s="90">
        <v>0</v>
      </c>
      <c r="BM537" s="90">
        <v>0</v>
      </c>
      <c r="BN537" s="90">
        <v>0</v>
      </c>
      <c r="BO537" s="90">
        <v>1.8496807799202837E-4</v>
      </c>
      <c r="BP537" s="90">
        <v>0</v>
      </c>
      <c r="BQ537" s="90">
        <v>0</v>
      </c>
      <c r="BR537" s="90">
        <v>0</v>
      </c>
      <c r="BS537" s="90">
        <v>0</v>
      </c>
      <c r="BT537" s="90">
        <v>0</v>
      </c>
      <c r="BU537" s="90">
        <v>0</v>
      </c>
      <c r="BV537" s="90">
        <v>0</v>
      </c>
      <c r="BW537" s="90">
        <v>0</v>
      </c>
      <c r="BX537" s="90">
        <v>0</v>
      </c>
      <c r="BY537" s="90">
        <v>0</v>
      </c>
      <c r="GV537" s="254"/>
      <c r="GW537" s="254"/>
    </row>
    <row r="538" spans="45:205" x14ac:dyDescent="0.25">
      <c r="AS538" s="90" t="s">
        <v>1196</v>
      </c>
      <c r="AT538" s="90" t="s">
        <v>155</v>
      </c>
      <c r="AU538" s="90" t="s">
        <v>427</v>
      </c>
      <c r="AV538" s="90">
        <v>2022</v>
      </c>
      <c r="AW538" s="90">
        <v>0.93457943925233644</v>
      </c>
      <c r="AX538" s="90">
        <v>0</v>
      </c>
      <c r="AY538" s="90">
        <v>0</v>
      </c>
      <c r="AZ538" s="90">
        <v>0</v>
      </c>
      <c r="BA538" s="90">
        <v>0</v>
      </c>
      <c r="BB538" s="90">
        <v>0</v>
      </c>
      <c r="BC538" s="90">
        <v>0</v>
      </c>
      <c r="BD538" s="90">
        <v>0</v>
      </c>
      <c r="BE538" s="90">
        <v>0</v>
      </c>
      <c r="BF538" s="90">
        <v>2.4619130057810477E-4</v>
      </c>
      <c r="BG538" s="90">
        <v>1.8496807799202837E-4</v>
      </c>
      <c r="BH538" s="90">
        <v>0</v>
      </c>
      <c r="BI538" s="90">
        <v>1.8496807799202837E-4</v>
      </c>
      <c r="BJ538" s="90">
        <v>0</v>
      </c>
      <c r="BK538" s="90">
        <v>0</v>
      </c>
      <c r="BL538" s="90">
        <v>0</v>
      </c>
      <c r="BM538" s="90">
        <v>0</v>
      </c>
      <c r="BN538" s="90">
        <v>0</v>
      </c>
      <c r="BO538" s="90">
        <v>0</v>
      </c>
      <c r="BP538" s="90">
        <v>1.7286736260937232E-4</v>
      </c>
      <c r="BQ538" s="90">
        <v>0</v>
      </c>
      <c r="BR538" s="90">
        <v>2.4619130057810477E-4</v>
      </c>
      <c r="BS538" s="90">
        <v>2.3008532764308857E-4</v>
      </c>
      <c r="BT538" s="90">
        <v>1.8496807799202837E-4</v>
      </c>
      <c r="BU538" s="90">
        <v>1.7286736260937232E-4</v>
      </c>
      <c r="BV538" s="90">
        <v>0</v>
      </c>
      <c r="BW538" s="90">
        <v>0</v>
      </c>
      <c r="BX538" s="90">
        <v>1.8496807799202837E-4</v>
      </c>
      <c r="BY538" s="90">
        <v>1.7286736260937232E-4</v>
      </c>
      <c r="GV538" s="254"/>
      <c r="GW538" s="254"/>
    </row>
    <row r="539" spans="45:205" x14ac:dyDescent="0.25">
      <c r="AS539" s="90" t="s">
        <v>1196</v>
      </c>
      <c r="AT539" s="90" t="s">
        <v>155</v>
      </c>
      <c r="AU539" s="90" t="s">
        <v>427</v>
      </c>
      <c r="AV539" s="90">
        <v>2023</v>
      </c>
      <c r="AW539" s="90">
        <v>0.87343872827321156</v>
      </c>
      <c r="AX539" s="90">
        <v>0</v>
      </c>
      <c r="AY539" s="90">
        <v>0</v>
      </c>
      <c r="AZ539" s="90">
        <v>0</v>
      </c>
      <c r="BA539" s="90">
        <v>0</v>
      </c>
      <c r="BB539" s="90">
        <v>0</v>
      </c>
      <c r="BC539" s="90">
        <v>0</v>
      </c>
      <c r="BD539" s="90">
        <v>0</v>
      </c>
      <c r="BE539" s="90">
        <v>0</v>
      </c>
      <c r="BF539" s="90">
        <v>0</v>
      </c>
      <c r="BG539" s="90">
        <v>0</v>
      </c>
      <c r="BH539" s="90">
        <v>0</v>
      </c>
      <c r="BI539" s="90">
        <v>0</v>
      </c>
      <c r="BJ539" s="90">
        <v>2.4619130057810477E-4</v>
      </c>
      <c r="BK539" s="90">
        <v>1.9171260370515954E-4</v>
      </c>
      <c r="BL539" s="90">
        <v>0</v>
      </c>
      <c r="BM539" s="90">
        <v>1.9171260370515954E-4</v>
      </c>
      <c r="BN539" s="90">
        <v>0</v>
      </c>
      <c r="BO539" s="90">
        <v>0</v>
      </c>
      <c r="BP539" s="90">
        <v>0</v>
      </c>
      <c r="BQ539" s="90">
        <v>1.6744921277418072E-4</v>
      </c>
      <c r="BR539" s="90">
        <v>0</v>
      </c>
      <c r="BS539" s="90">
        <v>0</v>
      </c>
      <c r="BT539" s="90">
        <v>0</v>
      </c>
      <c r="BU539" s="90">
        <v>0</v>
      </c>
      <c r="BV539" s="90">
        <v>0</v>
      </c>
      <c r="BW539" s="90">
        <v>0</v>
      </c>
      <c r="BX539" s="90">
        <v>0</v>
      </c>
      <c r="BY539" s="90">
        <v>0</v>
      </c>
      <c r="GV539" s="254"/>
      <c r="GW539" s="254"/>
    </row>
    <row r="540" spans="45:205" x14ac:dyDescent="0.25">
      <c r="AS540" s="90" t="s">
        <v>1196</v>
      </c>
      <c r="AT540" s="90" t="s">
        <v>155</v>
      </c>
      <c r="AU540" s="90" t="s">
        <v>426</v>
      </c>
      <c r="AV540" s="90">
        <v>2020</v>
      </c>
      <c r="AW540" s="90">
        <v>1</v>
      </c>
      <c r="AX540" s="90">
        <v>1.7233391040467371E-3</v>
      </c>
      <c r="AY540" s="90">
        <v>1.2947765459442827E-3</v>
      </c>
      <c r="AZ540" s="90">
        <v>0</v>
      </c>
      <c r="BA540" s="90">
        <v>1.2947765459442827E-3</v>
      </c>
      <c r="BB540" s="90">
        <v>0</v>
      </c>
      <c r="BC540" s="90">
        <v>0</v>
      </c>
      <c r="BD540" s="90">
        <v>0</v>
      </c>
      <c r="BE540" s="90">
        <v>0</v>
      </c>
      <c r="BF540" s="90">
        <v>0</v>
      </c>
      <c r="BG540" s="90">
        <v>0</v>
      </c>
      <c r="BH540" s="90">
        <v>0</v>
      </c>
      <c r="BI540" s="90">
        <v>0</v>
      </c>
      <c r="BJ540" s="90">
        <v>0</v>
      </c>
      <c r="BK540" s="90">
        <v>0</v>
      </c>
      <c r="BL540" s="90">
        <v>0</v>
      </c>
      <c r="BM540" s="90">
        <v>0</v>
      </c>
      <c r="BN540" s="90">
        <v>1.2947765459442827E-3</v>
      </c>
      <c r="BO540" s="90">
        <v>0</v>
      </c>
      <c r="BP540" s="90">
        <v>0</v>
      </c>
      <c r="BQ540" s="90">
        <v>0</v>
      </c>
      <c r="BR540" s="90">
        <v>0</v>
      </c>
      <c r="BS540" s="90">
        <v>0</v>
      </c>
      <c r="BT540" s="90">
        <v>0</v>
      </c>
      <c r="BU540" s="90">
        <v>0</v>
      </c>
      <c r="BV540" s="90">
        <v>0</v>
      </c>
      <c r="BW540" s="90">
        <v>0</v>
      </c>
      <c r="BX540" s="90">
        <v>0</v>
      </c>
      <c r="BY540" s="90">
        <v>0</v>
      </c>
      <c r="GV540" s="254"/>
      <c r="GW540" s="254"/>
    </row>
    <row r="541" spans="45:205" x14ac:dyDescent="0.25">
      <c r="AS541" s="90" t="s">
        <v>1196</v>
      </c>
      <c r="AT541" s="90" t="s">
        <v>155</v>
      </c>
      <c r="AU541" s="90" t="s">
        <v>426</v>
      </c>
      <c r="AV541" s="90">
        <v>2021</v>
      </c>
      <c r="AW541" s="90">
        <v>1</v>
      </c>
      <c r="AX541" s="90">
        <v>0</v>
      </c>
      <c r="AY541" s="90">
        <v>0</v>
      </c>
      <c r="AZ541" s="90">
        <v>0</v>
      </c>
      <c r="BA541" s="90">
        <v>0</v>
      </c>
      <c r="BB541" s="90">
        <v>1.7233391040467371E-3</v>
      </c>
      <c r="BC541" s="90">
        <v>1.2947765459442827E-3</v>
      </c>
      <c r="BD541" s="90">
        <v>0</v>
      </c>
      <c r="BE541" s="90">
        <v>1.2947765459442827E-3</v>
      </c>
      <c r="BF541" s="90">
        <v>0</v>
      </c>
      <c r="BG541" s="90">
        <v>0</v>
      </c>
      <c r="BH541" s="90">
        <v>0</v>
      </c>
      <c r="BI541" s="90">
        <v>0</v>
      </c>
      <c r="BJ541" s="90">
        <v>0</v>
      </c>
      <c r="BK541" s="90">
        <v>0</v>
      </c>
      <c r="BL541" s="90">
        <v>0</v>
      </c>
      <c r="BM541" s="90">
        <v>0</v>
      </c>
      <c r="BN541" s="90">
        <v>0</v>
      </c>
      <c r="BO541" s="90">
        <v>1.2947765459442827E-3</v>
      </c>
      <c r="BP541" s="90">
        <v>0</v>
      </c>
      <c r="BQ541" s="90">
        <v>0</v>
      </c>
      <c r="BR541" s="90">
        <v>0</v>
      </c>
      <c r="BS541" s="90">
        <v>0</v>
      </c>
      <c r="BT541" s="90">
        <v>0</v>
      </c>
      <c r="BU541" s="90">
        <v>0</v>
      </c>
      <c r="BV541" s="90">
        <v>0</v>
      </c>
      <c r="BW541" s="90">
        <v>0</v>
      </c>
      <c r="BX541" s="90">
        <v>0</v>
      </c>
      <c r="BY541" s="90">
        <v>0</v>
      </c>
      <c r="GV541" s="254"/>
      <c r="GW541" s="254"/>
    </row>
    <row r="542" spans="45:205" x14ac:dyDescent="0.25">
      <c r="AS542" s="90" t="s">
        <v>1196</v>
      </c>
      <c r="AT542" s="90" t="s">
        <v>155</v>
      </c>
      <c r="AU542" s="90" t="s">
        <v>426</v>
      </c>
      <c r="AV542" s="90">
        <v>2022</v>
      </c>
      <c r="AW542" s="90">
        <v>0.93457943925233644</v>
      </c>
      <c r="AX542" s="90">
        <v>0</v>
      </c>
      <c r="AY542" s="90">
        <v>0</v>
      </c>
      <c r="AZ542" s="90">
        <v>0</v>
      </c>
      <c r="BA542" s="90">
        <v>0</v>
      </c>
      <c r="BB542" s="90">
        <v>0</v>
      </c>
      <c r="BC542" s="90">
        <v>0</v>
      </c>
      <c r="BD542" s="90">
        <v>0</v>
      </c>
      <c r="BE542" s="90">
        <v>0</v>
      </c>
      <c r="BF542" s="90">
        <v>1.7233391040467371E-3</v>
      </c>
      <c r="BG542" s="90">
        <v>1.2947765459442827E-3</v>
      </c>
      <c r="BH542" s="90">
        <v>0</v>
      </c>
      <c r="BI542" s="90">
        <v>1.2947765459442827E-3</v>
      </c>
      <c r="BJ542" s="90">
        <v>0</v>
      </c>
      <c r="BK542" s="90">
        <v>0</v>
      </c>
      <c r="BL542" s="90">
        <v>0</v>
      </c>
      <c r="BM542" s="90">
        <v>0</v>
      </c>
      <c r="BN542" s="90">
        <v>0</v>
      </c>
      <c r="BO542" s="90">
        <v>0</v>
      </c>
      <c r="BP542" s="90">
        <v>1.2100715382656847E-3</v>
      </c>
      <c r="BQ542" s="90">
        <v>0</v>
      </c>
      <c r="BR542" s="90">
        <v>1.7233391040467371E-3</v>
      </c>
      <c r="BS542" s="90">
        <v>1.6105972935016235E-3</v>
      </c>
      <c r="BT542" s="90">
        <v>1.2947765459442827E-3</v>
      </c>
      <c r="BU542" s="90">
        <v>1.2100715382656847E-3</v>
      </c>
      <c r="BV542" s="90">
        <v>0</v>
      </c>
      <c r="BW542" s="90">
        <v>0</v>
      </c>
      <c r="BX542" s="90">
        <v>1.2947765459442827E-3</v>
      </c>
      <c r="BY542" s="90">
        <v>1.2100715382656847E-3</v>
      </c>
      <c r="GV542" s="254"/>
      <c r="GW542" s="254"/>
    </row>
    <row r="543" spans="45:205" x14ac:dyDescent="0.25">
      <c r="AS543" s="90" t="s">
        <v>1196</v>
      </c>
      <c r="AT543" s="90" t="s">
        <v>155</v>
      </c>
      <c r="AU543" s="90" t="s">
        <v>426</v>
      </c>
      <c r="AV543" s="90">
        <v>2023</v>
      </c>
      <c r="AW543" s="90">
        <v>0.87343872827321156</v>
      </c>
      <c r="AX543" s="90">
        <v>0</v>
      </c>
      <c r="AY543" s="90">
        <v>0</v>
      </c>
      <c r="AZ543" s="90">
        <v>0</v>
      </c>
      <c r="BA543" s="90">
        <v>0</v>
      </c>
      <c r="BB543" s="90">
        <v>0</v>
      </c>
      <c r="BC543" s="90">
        <v>0</v>
      </c>
      <c r="BD543" s="90">
        <v>0</v>
      </c>
      <c r="BE543" s="90">
        <v>0</v>
      </c>
      <c r="BF543" s="90">
        <v>0</v>
      </c>
      <c r="BG543" s="90">
        <v>0</v>
      </c>
      <c r="BH543" s="90">
        <v>0</v>
      </c>
      <c r="BI543" s="90">
        <v>0</v>
      </c>
      <c r="BJ543" s="90">
        <v>1.7233391040467371E-3</v>
      </c>
      <c r="BK543" s="90">
        <v>1.3419882259362041E-3</v>
      </c>
      <c r="BL543" s="90">
        <v>0</v>
      </c>
      <c r="BM543" s="90">
        <v>1.3419882259362041E-3</v>
      </c>
      <c r="BN543" s="90">
        <v>0</v>
      </c>
      <c r="BO543" s="90">
        <v>0</v>
      </c>
      <c r="BP543" s="90">
        <v>0</v>
      </c>
      <c r="BQ543" s="90">
        <v>1.1721444894193414E-3</v>
      </c>
      <c r="BR543" s="90">
        <v>0</v>
      </c>
      <c r="BS543" s="90">
        <v>0</v>
      </c>
      <c r="BT543" s="90">
        <v>0</v>
      </c>
      <c r="BU543" s="90">
        <v>0</v>
      </c>
      <c r="BV543" s="90">
        <v>0</v>
      </c>
      <c r="BW543" s="90">
        <v>0</v>
      </c>
      <c r="BX543" s="90">
        <v>0</v>
      </c>
      <c r="BY543" s="90">
        <v>0</v>
      </c>
      <c r="GV543" s="254"/>
      <c r="GW543" s="254"/>
    </row>
    <row r="544" spans="45:205" x14ac:dyDescent="0.25">
      <c r="AS544" s="90" t="s">
        <v>788</v>
      </c>
      <c r="AT544" s="90" t="s">
        <v>155</v>
      </c>
      <c r="AU544" s="90" t="s">
        <v>698</v>
      </c>
      <c r="AV544" s="90">
        <v>2020</v>
      </c>
      <c r="AW544" s="90">
        <v>1</v>
      </c>
      <c r="AX544" s="90">
        <v>0.20140582478933178</v>
      </c>
      <c r="AY544" s="90">
        <v>175.50134187233118</v>
      </c>
      <c r="AZ544" s="90">
        <v>0</v>
      </c>
      <c r="BA544" s="90">
        <v>175.50134187233118</v>
      </c>
      <c r="BB544" s="90">
        <v>0</v>
      </c>
      <c r="BC544" s="90">
        <v>0</v>
      </c>
      <c r="BD544" s="90">
        <v>0</v>
      </c>
      <c r="BE544" s="90">
        <v>0</v>
      </c>
      <c r="BF544" s="90">
        <v>0</v>
      </c>
      <c r="BG544" s="90">
        <v>0</v>
      </c>
      <c r="BH544" s="90">
        <v>0</v>
      </c>
      <c r="BI544" s="90">
        <v>0</v>
      </c>
      <c r="BJ544" s="90">
        <v>0</v>
      </c>
      <c r="BK544" s="90">
        <v>0</v>
      </c>
      <c r="BL544" s="90">
        <v>0</v>
      </c>
      <c r="BM544" s="90">
        <v>0</v>
      </c>
      <c r="BN544" s="90">
        <v>175.50134187233118</v>
      </c>
      <c r="BO544" s="90">
        <v>0</v>
      </c>
      <c r="BP544" s="90">
        <v>0</v>
      </c>
      <c r="BQ544" s="90">
        <v>0</v>
      </c>
      <c r="BR544" s="90">
        <v>0</v>
      </c>
      <c r="BS544" s="90">
        <v>0</v>
      </c>
      <c r="BT544" s="90">
        <v>0</v>
      </c>
      <c r="BU544" s="90">
        <v>0</v>
      </c>
      <c r="BV544" s="90">
        <v>0</v>
      </c>
      <c r="BW544" s="90">
        <v>0</v>
      </c>
      <c r="BX544" s="90">
        <v>0</v>
      </c>
      <c r="BY544" s="90">
        <v>0</v>
      </c>
      <c r="GV544" s="254"/>
      <c r="GW544" s="254"/>
    </row>
    <row r="545" spans="45:205" x14ac:dyDescent="0.25">
      <c r="AS545" s="90" t="s">
        <v>788</v>
      </c>
      <c r="AT545" s="90" t="s">
        <v>155</v>
      </c>
      <c r="AU545" s="90" t="s">
        <v>698</v>
      </c>
      <c r="AV545" s="90">
        <v>2021</v>
      </c>
      <c r="AW545" s="90">
        <v>1</v>
      </c>
      <c r="AX545" s="90">
        <v>0</v>
      </c>
      <c r="AY545" s="90">
        <v>0</v>
      </c>
      <c r="AZ545" s="90">
        <v>0</v>
      </c>
      <c r="BA545" s="90">
        <v>0</v>
      </c>
      <c r="BB545" s="90">
        <v>0.18381327986687201</v>
      </c>
      <c r="BC545" s="90">
        <v>160.17152087996186</v>
      </c>
      <c r="BD545" s="90">
        <v>0</v>
      </c>
      <c r="BE545" s="90">
        <v>160.17152087996186</v>
      </c>
      <c r="BF545" s="90">
        <v>0</v>
      </c>
      <c r="BG545" s="90">
        <v>0</v>
      </c>
      <c r="BH545" s="90">
        <v>0</v>
      </c>
      <c r="BI545" s="90">
        <v>0</v>
      </c>
      <c r="BJ545" s="90">
        <v>0</v>
      </c>
      <c r="BK545" s="90">
        <v>0</v>
      </c>
      <c r="BL545" s="90">
        <v>0</v>
      </c>
      <c r="BM545" s="90">
        <v>0</v>
      </c>
      <c r="BN545" s="90">
        <v>0</v>
      </c>
      <c r="BO545" s="90">
        <v>160.17152087996186</v>
      </c>
      <c r="BP545" s="90">
        <v>0</v>
      </c>
      <c r="BQ545" s="90">
        <v>0</v>
      </c>
      <c r="BR545" s="90">
        <v>0</v>
      </c>
      <c r="BS545" s="90">
        <v>0</v>
      </c>
      <c r="BT545" s="90">
        <v>0</v>
      </c>
      <c r="BU545" s="90">
        <v>0</v>
      </c>
      <c r="BV545" s="90">
        <v>0</v>
      </c>
      <c r="BW545" s="90">
        <v>0</v>
      </c>
      <c r="BX545" s="90">
        <v>0</v>
      </c>
      <c r="BY545" s="90">
        <v>0</v>
      </c>
      <c r="GV545" s="254"/>
      <c r="GW545" s="254"/>
    </row>
    <row r="546" spans="45:205" x14ac:dyDescent="0.25">
      <c r="AS546" s="90" t="s">
        <v>788</v>
      </c>
      <c r="AT546" s="90" t="s">
        <v>155</v>
      </c>
      <c r="AU546" s="90" t="s">
        <v>698</v>
      </c>
      <c r="AV546" s="90">
        <v>2022</v>
      </c>
      <c r="AW546" s="90">
        <v>0.93457943925233644</v>
      </c>
      <c r="AX546" s="90">
        <v>0</v>
      </c>
      <c r="AY546" s="90">
        <v>0</v>
      </c>
      <c r="AZ546" s="90">
        <v>0</v>
      </c>
      <c r="BA546" s="90">
        <v>0</v>
      </c>
      <c r="BB546" s="90">
        <v>0</v>
      </c>
      <c r="BC546" s="90">
        <v>0</v>
      </c>
      <c r="BD546" s="90">
        <v>0</v>
      </c>
      <c r="BE546" s="90">
        <v>0</v>
      </c>
      <c r="BF546" s="90">
        <v>0.22171973330663527</v>
      </c>
      <c r="BG546" s="90">
        <v>201.16542582848717</v>
      </c>
      <c r="BH546" s="90">
        <v>0</v>
      </c>
      <c r="BI546" s="90">
        <v>201.16542582848717</v>
      </c>
      <c r="BJ546" s="90">
        <v>0</v>
      </c>
      <c r="BK546" s="90">
        <v>0</v>
      </c>
      <c r="BL546" s="90">
        <v>0</v>
      </c>
      <c r="BM546" s="90">
        <v>0</v>
      </c>
      <c r="BN546" s="90">
        <v>0</v>
      </c>
      <c r="BO546" s="90">
        <v>0</v>
      </c>
      <c r="BP546" s="90">
        <v>188.00507086774502</v>
      </c>
      <c r="BQ546" s="90">
        <v>0</v>
      </c>
      <c r="BR546" s="90">
        <v>0.22171973330663527</v>
      </c>
      <c r="BS546" s="90">
        <v>0.20721470402489278</v>
      </c>
      <c r="BT546" s="90">
        <v>201.16542582848717</v>
      </c>
      <c r="BU546" s="90">
        <v>188.00507086774502</v>
      </c>
      <c r="BV546" s="90">
        <v>0</v>
      </c>
      <c r="BW546" s="90">
        <v>0</v>
      </c>
      <c r="BX546" s="90">
        <v>201.16542582848717</v>
      </c>
      <c r="BY546" s="90">
        <v>188.00507086774502</v>
      </c>
      <c r="GV546" s="254"/>
      <c r="GW546" s="254"/>
    </row>
    <row r="547" spans="45:205" x14ac:dyDescent="0.25">
      <c r="AS547" s="90" t="s">
        <v>788</v>
      </c>
      <c r="AT547" s="90" t="s">
        <v>155</v>
      </c>
      <c r="AU547" s="90" t="s">
        <v>698</v>
      </c>
      <c r="AV547" s="90">
        <v>2023</v>
      </c>
      <c r="AW547" s="90">
        <v>0.87343872827321156</v>
      </c>
      <c r="AX547" s="90">
        <v>0</v>
      </c>
      <c r="AY547" s="90">
        <v>0</v>
      </c>
      <c r="AZ547" s="90">
        <v>0</v>
      </c>
      <c r="BA547" s="90">
        <v>0</v>
      </c>
      <c r="BB547" s="90">
        <v>0</v>
      </c>
      <c r="BC547" s="90">
        <v>0</v>
      </c>
      <c r="BD547" s="90">
        <v>0</v>
      </c>
      <c r="BE547" s="90">
        <v>0</v>
      </c>
      <c r="BF547" s="90">
        <v>0</v>
      </c>
      <c r="BG547" s="90">
        <v>0</v>
      </c>
      <c r="BH547" s="90">
        <v>0</v>
      </c>
      <c r="BI547" s="90">
        <v>0</v>
      </c>
      <c r="BJ547" s="90">
        <v>0.19541400223635652</v>
      </c>
      <c r="BK547" s="90">
        <v>183.79458607755529</v>
      </c>
      <c r="BL547" s="90">
        <v>0</v>
      </c>
      <c r="BM547" s="90">
        <v>183.79458607755529</v>
      </c>
      <c r="BN547" s="90">
        <v>0</v>
      </c>
      <c r="BO547" s="90">
        <v>0</v>
      </c>
      <c r="BP547" s="90">
        <v>0</v>
      </c>
      <c r="BQ547" s="90">
        <v>160.5333095270812</v>
      </c>
      <c r="BR547" s="90">
        <v>0</v>
      </c>
      <c r="BS547" s="90">
        <v>0</v>
      </c>
      <c r="BT547" s="90">
        <v>0</v>
      </c>
      <c r="BU547" s="90">
        <v>0</v>
      </c>
      <c r="BV547" s="90">
        <v>0</v>
      </c>
      <c r="BW547" s="90">
        <v>0</v>
      </c>
      <c r="BX547" s="90">
        <v>0</v>
      </c>
      <c r="BY547" s="90">
        <v>0</v>
      </c>
      <c r="GV547" s="254"/>
      <c r="GW547" s="254"/>
    </row>
    <row r="548" spans="45:205" x14ac:dyDescent="0.25">
      <c r="AS548" s="90" t="s">
        <v>788</v>
      </c>
      <c r="AT548" s="90" t="s">
        <v>155</v>
      </c>
      <c r="AU548" s="90" t="s">
        <v>699</v>
      </c>
      <c r="AV548" s="90">
        <v>2020</v>
      </c>
      <c r="AW548" s="90">
        <v>1</v>
      </c>
      <c r="AX548" s="90">
        <v>0.37399876689747485</v>
      </c>
      <c r="AY548" s="90">
        <v>307.27372776471873</v>
      </c>
      <c r="AZ548" s="90">
        <v>0</v>
      </c>
      <c r="BA548" s="90">
        <v>307.27372776471873</v>
      </c>
      <c r="BB548" s="90">
        <v>0</v>
      </c>
      <c r="BC548" s="90">
        <v>0</v>
      </c>
      <c r="BD548" s="90">
        <v>0</v>
      </c>
      <c r="BE548" s="90">
        <v>0</v>
      </c>
      <c r="BF548" s="90">
        <v>0</v>
      </c>
      <c r="BG548" s="90">
        <v>0</v>
      </c>
      <c r="BH548" s="90">
        <v>0</v>
      </c>
      <c r="BI548" s="90">
        <v>0</v>
      </c>
      <c r="BJ548" s="90">
        <v>0</v>
      </c>
      <c r="BK548" s="90">
        <v>0</v>
      </c>
      <c r="BL548" s="90">
        <v>0</v>
      </c>
      <c r="BM548" s="90">
        <v>0</v>
      </c>
      <c r="BN548" s="90">
        <v>307.27372776471873</v>
      </c>
      <c r="BO548" s="90">
        <v>0</v>
      </c>
      <c r="BP548" s="90">
        <v>0</v>
      </c>
      <c r="BQ548" s="90">
        <v>0</v>
      </c>
      <c r="BR548" s="90">
        <v>0</v>
      </c>
      <c r="BS548" s="90">
        <v>0</v>
      </c>
      <c r="BT548" s="90">
        <v>0</v>
      </c>
      <c r="BU548" s="90">
        <v>0</v>
      </c>
      <c r="BV548" s="90">
        <v>0</v>
      </c>
      <c r="BW548" s="90">
        <v>0</v>
      </c>
      <c r="BX548" s="90">
        <v>0</v>
      </c>
      <c r="BY548" s="90">
        <v>0</v>
      </c>
      <c r="GV548" s="254"/>
      <c r="GW548" s="254"/>
    </row>
    <row r="549" spans="45:205" x14ac:dyDescent="0.25">
      <c r="AS549" s="90" t="s">
        <v>788</v>
      </c>
      <c r="AT549" s="90" t="s">
        <v>155</v>
      </c>
      <c r="AU549" s="90" t="s">
        <v>699</v>
      </c>
      <c r="AV549" s="90">
        <v>2021</v>
      </c>
      <c r="AW549" s="90">
        <v>1</v>
      </c>
      <c r="AX549" s="90">
        <v>0</v>
      </c>
      <c r="AY549" s="90">
        <v>0</v>
      </c>
      <c r="AZ549" s="90">
        <v>0</v>
      </c>
      <c r="BA549" s="90">
        <v>0</v>
      </c>
      <c r="BB549" s="90">
        <v>0.34133044603599744</v>
      </c>
      <c r="BC549" s="90">
        <v>280.43375496429547</v>
      </c>
      <c r="BD549" s="90">
        <v>0</v>
      </c>
      <c r="BE549" s="90">
        <v>280.43375496429547</v>
      </c>
      <c r="BF549" s="90">
        <v>0</v>
      </c>
      <c r="BG549" s="90">
        <v>0</v>
      </c>
      <c r="BH549" s="90">
        <v>0</v>
      </c>
      <c r="BI549" s="90">
        <v>0</v>
      </c>
      <c r="BJ549" s="90">
        <v>0</v>
      </c>
      <c r="BK549" s="90">
        <v>0</v>
      </c>
      <c r="BL549" s="90">
        <v>0</v>
      </c>
      <c r="BM549" s="90">
        <v>0</v>
      </c>
      <c r="BN549" s="90">
        <v>0</v>
      </c>
      <c r="BO549" s="90">
        <v>280.43375496429547</v>
      </c>
      <c r="BP549" s="90">
        <v>0</v>
      </c>
      <c r="BQ549" s="90">
        <v>0</v>
      </c>
      <c r="BR549" s="90">
        <v>0</v>
      </c>
      <c r="BS549" s="90">
        <v>0</v>
      </c>
      <c r="BT549" s="90">
        <v>0</v>
      </c>
      <c r="BU549" s="90">
        <v>0</v>
      </c>
      <c r="BV549" s="90">
        <v>0</v>
      </c>
      <c r="BW549" s="90">
        <v>0</v>
      </c>
      <c r="BX549" s="90">
        <v>0</v>
      </c>
      <c r="BY549" s="90">
        <v>0</v>
      </c>
      <c r="GV549" s="254"/>
      <c r="GW549" s="254"/>
    </row>
    <row r="550" spans="45:205" x14ac:dyDescent="0.25">
      <c r="AS550" s="90" t="s">
        <v>788</v>
      </c>
      <c r="AT550" s="90" t="s">
        <v>155</v>
      </c>
      <c r="AU550" s="90" t="s">
        <v>699</v>
      </c>
      <c r="AV550" s="90">
        <v>2022</v>
      </c>
      <c r="AW550" s="90">
        <v>0.93457943925233644</v>
      </c>
      <c r="AX550" s="90">
        <v>0</v>
      </c>
      <c r="AY550" s="90">
        <v>0</v>
      </c>
      <c r="AZ550" s="90">
        <v>0</v>
      </c>
      <c r="BA550" s="90">
        <v>0</v>
      </c>
      <c r="BB550" s="90">
        <v>0</v>
      </c>
      <c r="BC550" s="90">
        <v>0</v>
      </c>
      <c r="BD550" s="90">
        <v>0</v>
      </c>
      <c r="BE550" s="90">
        <v>0</v>
      </c>
      <c r="BF550" s="90">
        <v>0.47899868926015771</v>
      </c>
      <c r="BG550" s="90">
        <v>361.64038500422447</v>
      </c>
      <c r="BH550" s="90">
        <v>0</v>
      </c>
      <c r="BI550" s="90">
        <v>361.64038500422447</v>
      </c>
      <c r="BJ550" s="90">
        <v>0</v>
      </c>
      <c r="BK550" s="90">
        <v>0</v>
      </c>
      <c r="BL550" s="90">
        <v>0</v>
      </c>
      <c r="BM550" s="90">
        <v>0</v>
      </c>
      <c r="BN550" s="90">
        <v>0</v>
      </c>
      <c r="BO550" s="90">
        <v>0</v>
      </c>
      <c r="BP550" s="90">
        <v>337.98166822824714</v>
      </c>
      <c r="BQ550" s="90">
        <v>0</v>
      </c>
      <c r="BR550" s="90">
        <v>0.47899868926015771</v>
      </c>
      <c r="BS550" s="90">
        <v>0.44766232641136233</v>
      </c>
      <c r="BT550" s="90">
        <v>361.64038500422447</v>
      </c>
      <c r="BU550" s="90">
        <v>337.98166822824714</v>
      </c>
      <c r="BV550" s="90">
        <v>0</v>
      </c>
      <c r="BW550" s="90">
        <v>0</v>
      </c>
      <c r="BX550" s="90">
        <v>361.64038500422447</v>
      </c>
      <c r="BY550" s="90">
        <v>337.98166822824714</v>
      </c>
      <c r="GV550" s="254"/>
      <c r="GW550" s="254"/>
    </row>
    <row r="551" spans="45:205" x14ac:dyDescent="0.25">
      <c r="AS551" s="90" t="s">
        <v>788</v>
      </c>
      <c r="AT551" s="90" t="s">
        <v>155</v>
      </c>
      <c r="AU551" s="90" t="s">
        <v>699</v>
      </c>
      <c r="AV551" s="90">
        <v>2023</v>
      </c>
      <c r="AW551" s="90">
        <v>0.87343872827321156</v>
      </c>
      <c r="AX551" s="90">
        <v>0</v>
      </c>
      <c r="AY551" s="90">
        <v>0</v>
      </c>
      <c r="AZ551" s="90">
        <v>0</v>
      </c>
      <c r="BA551" s="90">
        <v>0</v>
      </c>
      <c r="BB551" s="90">
        <v>0</v>
      </c>
      <c r="BC551" s="90">
        <v>0</v>
      </c>
      <c r="BD551" s="90">
        <v>0</v>
      </c>
      <c r="BE551" s="90">
        <v>0</v>
      </c>
      <c r="BF551" s="90">
        <v>0</v>
      </c>
      <c r="BG551" s="90">
        <v>0</v>
      </c>
      <c r="BH551" s="90">
        <v>0</v>
      </c>
      <c r="BI551" s="90">
        <v>0</v>
      </c>
      <c r="BJ551" s="90">
        <v>0.42216833629708816</v>
      </c>
      <c r="BK551" s="90">
        <v>330.41284863919884</v>
      </c>
      <c r="BL551" s="90">
        <v>0</v>
      </c>
      <c r="BM551" s="90">
        <v>330.41284863919884</v>
      </c>
      <c r="BN551" s="90">
        <v>0</v>
      </c>
      <c r="BO551" s="90">
        <v>0</v>
      </c>
      <c r="BP551" s="90">
        <v>0</v>
      </c>
      <c r="BQ551" s="90">
        <v>288.59537832055099</v>
      </c>
      <c r="BR551" s="90">
        <v>0</v>
      </c>
      <c r="BS551" s="90">
        <v>0</v>
      </c>
      <c r="BT551" s="90">
        <v>0</v>
      </c>
      <c r="BU551" s="90">
        <v>0</v>
      </c>
      <c r="BV551" s="90">
        <v>0</v>
      </c>
      <c r="BW551" s="90">
        <v>0</v>
      </c>
      <c r="BX551" s="90">
        <v>0</v>
      </c>
      <c r="BY551" s="90">
        <v>0</v>
      </c>
      <c r="GV551" s="254"/>
      <c r="GW551" s="254"/>
    </row>
    <row r="552" spans="45:205" x14ac:dyDescent="0.25">
      <c r="AS552" s="90" t="s">
        <v>788</v>
      </c>
      <c r="AT552" s="90" t="s">
        <v>155</v>
      </c>
      <c r="AU552" s="90" t="s">
        <v>700</v>
      </c>
      <c r="AV552" s="90">
        <v>2020</v>
      </c>
      <c r="AW552" s="90">
        <v>1</v>
      </c>
      <c r="AX552" s="90">
        <v>1.1431586779147789</v>
      </c>
      <c r="AY552" s="90">
        <v>912.58938630788487</v>
      </c>
      <c r="AZ552" s="90">
        <v>0</v>
      </c>
      <c r="BA552" s="90">
        <v>912.58938630788487</v>
      </c>
      <c r="BB552" s="90">
        <v>0</v>
      </c>
      <c r="BC552" s="90">
        <v>0</v>
      </c>
      <c r="BD552" s="90">
        <v>0</v>
      </c>
      <c r="BE552" s="90">
        <v>0</v>
      </c>
      <c r="BF552" s="90">
        <v>0</v>
      </c>
      <c r="BG552" s="90">
        <v>0</v>
      </c>
      <c r="BH552" s="90">
        <v>0</v>
      </c>
      <c r="BI552" s="90">
        <v>0</v>
      </c>
      <c r="BJ552" s="90">
        <v>0</v>
      </c>
      <c r="BK552" s="90">
        <v>0</v>
      </c>
      <c r="BL552" s="90">
        <v>0</v>
      </c>
      <c r="BM552" s="90">
        <v>0</v>
      </c>
      <c r="BN552" s="90">
        <v>912.58938630788487</v>
      </c>
      <c r="BO552" s="90">
        <v>0</v>
      </c>
      <c r="BP552" s="90">
        <v>0</v>
      </c>
      <c r="BQ552" s="90">
        <v>0</v>
      </c>
      <c r="BR552" s="90">
        <v>0</v>
      </c>
      <c r="BS552" s="90">
        <v>0</v>
      </c>
      <c r="BT552" s="90">
        <v>0</v>
      </c>
      <c r="BU552" s="90">
        <v>0</v>
      </c>
      <c r="BV552" s="90">
        <v>0</v>
      </c>
      <c r="BW552" s="90">
        <v>0</v>
      </c>
      <c r="BX552" s="90">
        <v>0</v>
      </c>
      <c r="BY552" s="90">
        <v>0</v>
      </c>
      <c r="GV552" s="254"/>
      <c r="GW552" s="254"/>
    </row>
    <row r="553" spans="45:205" x14ac:dyDescent="0.25">
      <c r="AS553" s="90" t="s">
        <v>788</v>
      </c>
      <c r="AT553" s="90" t="s">
        <v>155</v>
      </c>
      <c r="AU553" s="90" t="s">
        <v>700</v>
      </c>
      <c r="AV553" s="90">
        <v>2021</v>
      </c>
      <c r="AW553" s="90">
        <v>1</v>
      </c>
      <c r="AX553" s="90">
        <v>0</v>
      </c>
      <c r="AY553" s="90">
        <v>0</v>
      </c>
      <c r="AZ553" s="90">
        <v>0</v>
      </c>
      <c r="BA553" s="90">
        <v>0</v>
      </c>
      <c r="BB553" s="90">
        <v>1.0433052083552394</v>
      </c>
      <c r="BC553" s="90">
        <v>832.87585373664695</v>
      </c>
      <c r="BD553" s="90">
        <v>0</v>
      </c>
      <c r="BE553" s="90">
        <v>832.87585373664695</v>
      </c>
      <c r="BF553" s="90">
        <v>0</v>
      </c>
      <c r="BG553" s="90">
        <v>0</v>
      </c>
      <c r="BH553" s="90">
        <v>0</v>
      </c>
      <c r="BI553" s="90">
        <v>0</v>
      </c>
      <c r="BJ553" s="90">
        <v>0</v>
      </c>
      <c r="BK553" s="90">
        <v>0</v>
      </c>
      <c r="BL553" s="90">
        <v>0</v>
      </c>
      <c r="BM553" s="90">
        <v>0</v>
      </c>
      <c r="BN553" s="90">
        <v>0</v>
      </c>
      <c r="BO553" s="90">
        <v>832.87585373664695</v>
      </c>
      <c r="BP553" s="90">
        <v>0</v>
      </c>
      <c r="BQ553" s="90">
        <v>0</v>
      </c>
      <c r="BR553" s="90">
        <v>0</v>
      </c>
      <c r="BS553" s="90">
        <v>0</v>
      </c>
      <c r="BT553" s="90">
        <v>0</v>
      </c>
      <c r="BU553" s="90">
        <v>0</v>
      </c>
      <c r="BV553" s="90">
        <v>0</v>
      </c>
      <c r="BW553" s="90">
        <v>0</v>
      </c>
      <c r="BX553" s="90">
        <v>0</v>
      </c>
      <c r="BY553" s="90">
        <v>0</v>
      </c>
      <c r="GV553" s="254"/>
      <c r="GW553" s="254"/>
    </row>
    <row r="554" spans="45:205" x14ac:dyDescent="0.25">
      <c r="AS554" s="90" t="s">
        <v>788</v>
      </c>
      <c r="AT554" s="90" t="s">
        <v>155</v>
      </c>
      <c r="AU554" s="90" t="s">
        <v>700</v>
      </c>
      <c r="AV554" s="90">
        <v>2022</v>
      </c>
      <c r="AW554" s="90">
        <v>0.93457943925233644</v>
      </c>
      <c r="AX554" s="90">
        <v>0</v>
      </c>
      <c r="AY554" s="90">
        <v>0</v>
      </c>
      <c r="AZ554" s="90">
        <v>0</v>
      </c>
      <c r="BA554" s="90">
        <v>0</v>
      </c>
      <c r="BB554" s="90">
        <v>0</v>
      </c>
      <c r="BC554" s="90">
        <v>0</v>
      </c>
      <c r="BD554" s="90">
        <v>0</v>
      </c>
      <c r="BE554" s="90">
        <v>0</v>
      </c>
      <c r="BF554" s="90">
        <v>1.3737942194134749</v>
      </c>
      <c r="BG554" s="90">
        <v>1097.9332566918297</v>
      </c>
      <c r="BH554" s="90">
        <v>0</v>
      </c>
      <c r="BI554" s="90">
        <v>1097.9332566918297</v>
      </c>
      <c r="BJ554" s="90">
        <v>0</v>
      </c>
      <c r="BK554" s="90">
        <v>0</v>
      </c>
      <c r="BL554" s="90">
        <v>0</v>
      </c>
      <c r="BM554" s="90">
        <v>0</v>
      </c>
      <c r="BN554" s="90">
        <v>0</v>
      </c>
      <c r="BO554" s="90">
        <v>0</v>
      </c>
      <c r="BP554" s="90">
        <v>1026.1058473755418</v>
      </c>
      <c r="BQ554" s="90">
        <v>0</v>
      </c>
      <c r="BR554" s="90">
        <v>1.3737942194134749</v>
      </c>
      <c r="BS554" s="90">
        <v>1.2839198312275466</v>
      </c>
      <c r="BT554" s="90">
        <v>1097.9332566918297</v>
      </c>
      <c r="BU554" s="90">
        <v>1026.1058473755418</v>
      </c>
      <c r="BV554" s="90">
        <v>0</v>
      </c>
      <c r="BW554" s="90">
        <v>0</v>
      </c>
      <c r="BX554" s="90">
        <v>1097.9332566918297</v>
      </c>
      <c r="BY554" s="90">
        <v>1026.1058473755418</v>
      </c>
      <c r="GV554" s="254"/>
      <c r="GW554" s="254"/>
    </row>
    <row r="555" spans="45:205" x14ac:dyDescent="0.25">
      <c r="AS555" s="90" t="s">
        <v>788</v>
      </c>
      <c r="AT555" s="90" t="s">
        <v>155</v>
      </c>
      <c r="AU555" s="90" t="s">
        <v>700</v>
      </c>
      <c r="AV555" s="90">
        <v>2023</v>
      </c>
      <c r="AW555" s="90">
        <v>0.87343872827321156</v>
      </c>
      <c r="AX555" s="90">
        <v>0</v>
      </c>
      <c r="AY555" s="90">
        <v>0</v>
      </c>
      <c r="AZ555" s="90">
        <v>0</v>
      </c>
      <c r="BA555" s="90">
        <v>0</v>
      </c>
      <c r="BB555" s="90">
        <v>0</v>
      </c>
      <c r="BC555" s="90">
        <v>0</v>
      </c>
      <c r="BD555" s="90">
        <v>0</v>
      </c>
      <c r="BE555" s="90">
        <v>0</v>
      </c>
      <c r="BF555" s="90">
        <v>0</v>
      </c>
      <c r="BG555" s="90">
        <v>0</v>
      </c>
      <c r="BH555" s="90">
        <v>0</v>
      </c>
      <c r="BI555" s="90">
        <v>0</v>
      </c>
      <c r="BJ555" s="90">
        <v>1.2108016849067911</v>
      </c>
      <c r="BK555" s="90">
        <v>1003.1282107181966</v>
      </c>
      <c r="BL555" s="90">
        <v>0</v>
      </c>
      <c r="BM555" s="90">
        <v>1003.1282107181966</v>
      </c>
      <c r="BN555" s="90">
        <v>0</v>
      </c>
      <c r="BO555" s="90">
        <v>0</v>
      </c>
      <c r="BP555" s="90">
        <v>0</v>
      </c>
      <c r="BQ555" s="90">
        <v>876.17102866468383</v>
      </c>
      <c r="BR555" s="90">
        <v>0</v>
      </c>
      <c r="BS555" s="90">
        <v>0</v>
      </c>
      <c r="BT555" s="90">
        <v>0</v>
      </c>
      <c r="BU555" s="90">
        <v>0</v>
      </c>
      <c r="BV555" s="90">
        <v>0</v>
      </c>
      <c r="BW555" s="90">
        <v>0</v>
      </c>
      <c r="BX555" s="90">
        <v>0</v>
      </c>
      <c r="BY555" s="90">
        <v>0</v>
      </c>
      <c r="GV555" s="254"/>
      <c r="GW555" s="254"/>
    </row>
    <row r="556" spans="45:205" x14ac:dyDescent="0.25">
      <c r="AS556" s="90" t="s">
        <v>788</v>
      </c>
      <c r="AT556" s="90" t="s">
        <v>155</v>
      </c>
      <c r="AU556" s="90" t="s">
        <v>701</v>
      </c>
      <c r="AV556" s="90">
        <v>2020</v>
      </c>
      <c r="AW556" s="90">
        <v>1</v>
      </c>
      <c r="AX556" s="90">
        <v>1.5715279421409261</v>
      </c>
      <c r="AY556" s="90">
        <v>1239.7355472774757</v>
      </c>
      <c r="AZ556" s="90">
        <v>0</v>
      </c>
      <c r="BA556" s="90">
        <v>1239.7355472774757</v>
      </c>
      <c r="BB556" s="90">
        <v>0</v>
      </c>
      <c r="BC556" s="90">
        <v>0</v>
      </c>
      <c r="BD556" s="90">
        <v>0</v>
      </c>
      <c r="BE556" s="90">
        <v>0</v>
      </c>
      <c r="BF556" s="90">
        <v>0</v>
      </c>
      <c r="BG556" s="90">
        <v>0</v>
      </c>
      <c r="BH556" s="90">
        <v>0</v>
      </c>
      <c r="BI556" s="90">
        <v>0</v>
      </c>
      <c r="BJ556" s="90">
        <v>0</v>
      </c>
      <c r="BK556" s="90">
        <v>0</v>
      </c>
      <c r="BL556" s="90">
        <v>0</v>
      </c>
      <c r="BM556" s="90">
        <v>0</v>
      </c>
      <c r="BN556" s="90">
        <v>1239.7355472774757</v>
      </c>
      <c r="BO556" s="90">
        <v>0</v>
      </c>
      <c r="BP556" s="90">
        <v>0</v>
      </c>
      <c r="BQ556" s="90">
        <v>0</v>
      </c>
      <c r="BR556" s="90">
        <v>0</v>
      </c>
      <c r="BS556" s="90">
        <v>0</v>
      </c>
      <c r="BT556" s="90">
        <v>0</v>
      </c>
      <c r="BU556" s="90">
        <v>0</v>
      </c>
      <c r="BV556" s="90">
        <v>0</v>
      </c>
      <c r="BW556" s="90">
        <v>0</v>
      </c>
      <c r="BX556" s="90">
        <v>0</v>
      </c>
      <c r="BY556" s="90">
        <v>0</v>
      </c>
      <c r="GV556" s="254"/>
      <c r="GW556" s="254"/>
    </row>
    <row r="557" spans="45:205" x14ac:dyDescent="0.25">
      <c r="AS557" s="90" t="s">
        <v>788</v>
      </c>
      <c r="AT557" s="90" t="s">
        <v>155</v>
      </c>
      <c r="AU557" s="90" t="s">
        <v>701</v>
      </c>
      <c r="AV557" s="90">
        <v>2021</v>
      </c>
      <c r="AW557" s="90">
        <v>1</v>
      </c>
      <c r="AX557" s="90">
        <v>0</v>
      </c>
      <c r="AY557" s="90">
        <v>0</v>
      </c>
      <c r="AZ557" s="90">
        <v>0</v>
      </c>
      <c r="BA557" s="90">
        <v>0</v>
      </c>
      <c r="BB557" s="90">
        <v>1.4342569573124904</v>
      </c>
      <c r="BC557" s="90">
        <v>1131.4462099146551</v>
      </c>
      <c r="BD557" s="90">
        <v>0</v>
      </c>
      <c r="BE557" s="90">
        <v>1131.4462099146551</v>
      </c>
      <c r="BF557" s="90">
        <v>0</v>
      </c>
      <c r="BG557" s="90">
        <v>0</v>
      </c>
      <c r="BH557" s="90">
        <v>0</v>
      </c>
      <c r="BI557" s="90">
        <v>0</v>
      </c>
      <c r="BJ557" s="90">
        <v>0</v>
      </c>
      <c r="BK557" s="90">
        <v>0</v>
      </c>
      <c r="BL557" s="90">
        <v>0</v>
      </c>
      <c r="BM557" s="90">
        <v>0</v>
      </c>
      <c r="BN557" s="90">
        <v>0</v>
      </c>
      <c r="BO557" s="90">
        <v>1131.4462099146551</v>
      </c>
      <c r="BP557" s="90">
        <v>0</v>
      </c>
      <c r="BQ557" s="90">
        <v>0</v>
      </c>
      <c r="BR557" s="90">
        <v>0</v>
      </c>
      <c r="BS557" s="90">
        <v>0</v>
      </c>
      <c r="BT557" s="90">
        <v>0</v>
      </c>
      <c r="BU557" s="90">
        <v>0</v>
      </c>
      <c r="BV557" s="90">
        <v>0</v>
      </c>
      <c r="BW557" s="90">
        <v>0</v>
      </c>
      <c r="BX557" s="90">
        <v>0</v>
      </c>
      <c r="BY557" s="90">
        <v>0</v>
      </c>
      <c r="GV557" s="254"/>
      <c r="GW557" s="254"/>
    </row>
    <row r="558" spans="45:205" x14ac:dyDescent="0.25">
      <c r="AS558" s="90" t="s">
        <v>788</v>
      </c>
      <c r="AT558" s="90" t="s">
        <v>155</v>
      </c>
      <c r="AU558" s="90" t="s">
        <v>701</v>
      </c>
      <c r="AV558" s="90">
        <v>2022</v>
      </c>
      <c r="AW558" s="90">
        <v>0.93457943925233644</v>
      </c>
      <c r="AX558" s="90">
        <v>0</v>
      </c>
      <c r="AY558" s="90">
        <v>0</v>
      </c>
      <c r="AZ558" s="90">
        <v>0</v>
      </c>
      <c r="BA558" s="90">
        <v>0</v>
      </c>
      <c r="BB558" s="90">
        <v>0</v>
      </c>
      <c r="BC558" s="90">
        <v>0</v>
      </c>
      <c r="BD558" s="90">
        <v>0</v>
      </c>
      <c r="BE558" s="90">
        <v>0</v>
      </c>
      <c r="BF558" s="90">
        <v>2.0093042549494977</v>
      </c>
      <c r="BG558" s="90">
        <v>1530.4243187132681</v>
      </c>
      <c r="BH558" s="90">
        <v>0</v>
      </c>
      <c r="BI558" s="90">
        <v>1530.4243187132681</v>
      </c>
      <c r="BJ558" s="90">
        <v>0</v>
      </c>
      <c r="BK558" s="90">
        <v>0</v>
      </c>
      <c r="BL558" s="90">
        <v>0</v>
      </c>
      <c r="BM558" s="90">
        <v>0</v>
      </c>
      <c r="BN558" s="90">
        <v>0</v>
      </c>
      <c r="BO558" s="90">
        <v>0</v>
      </c>
      <c r="BP558" s="90">
        <v>1430.3031016011851</v>
      </c>
      <c r="BQ558" s="90">
        <v>0</v>
      </c>
      <c r="BR558" s="90">
        <v>2.0093042549494977</v>
      </c>
      <c r="BS558" s="90">
        <v>1.8778544438780351</v>
      </c>
      <c r="BT558" s="90">
        <v>1530.4243187132681</v>
      </c>
      <c r="BU558" s="90">
        <v>1430.3031016011851</v>
      </c>
      <c r="BV558" s="90">
        <v>0</v>
      </c>
      <c r="BW558" s="90">
        <v>0</v>
      </c>
      <c r="BX558" s="90">
        <v>1530.4243187132681</v>
      </c>
      <c r="BY558" s="90">
        <v>1430.3031016011851</v>
      </c>
      <c r="GV558" s="254"/>
      <c r="GW558" s="254"/>
    </row>
    <row r="559" spans="45:205" x14ac:dyDescent="0.25">
      <c r="AS559" s="90" t="s">
        <v>788</v>
      </c>
      <c r="AT559" s="90" t="s">
        <v>155</v>
      </c>
      <c r="AU559" s="90" t="s">
        <v>701</v>
      </c>
      <c r="AV559" s="90">
        <v>2023</v>
      </c>
      <c r="AW559" s="90">
        <v>0.87343872827321156</v>
      </c>
      <c r="AX559" s="90">
        <v>0</v>
      </c>
      <c r="AY559" s="90">
        <v>0</v>
      </c>
      <c r="AZ559" s="90">
        <v>0</v>
      </c>
      <c r="BA559" s="90">
        <v>0</v>
      </c>
      <c r="BB559" s="90">
        <v>0</v>
      </c>
      <c r="BC559" s="90">
        <v>0</v>
      </c>
      <c r="BD559" s="90">
        <v>0</v>
      </c>
      <c r="BE559" s="90">
        <v>0</v>
      </c>
      <c r="BF559" s="90">
        <v>0</v>
      </c>
      <c r="BG559" s="90">
        <v>0</v>
      </c>
      <c r="BH559" s="90">
        <v>0</v>
      </c>
      <c r="BI559" s="90">
        <v>0</v>
      </c>
      <c r="BJ559" s="90">
        <v>1.7709122247012521</v>
      </c>
      <c r="BK559" s="90">
        <v>1398.2749810059527</v>
      </c>
      <c r="BL559" s="90">
        <v>0</v>
      </c>
      <c r="BM559" s="90">
        <v>1398.2749810059527</v>
      </c>
      <c r="BN559" s="90">
        <v>0</v>
      </c>
      <c r="BO559" s="90">
        <v>0</v>
      </c>
      <c r="BP559" s="90">
        <v>0</v>
      </c>
      <c r="BQ559" s="90">
        <v>1221.3075211860883</v>
      </c>
      <c r="BR559" s="90">
        <v>0</v>
      </c>
      <c r="BS559" s="90">
        <v>0</v>
      </c>
      <c r="BT559" s="90">
        <v>0</v>
      </c>
      <c r="BU559" s="90">
        <v>0</v>
      </c>
      <c r="BV559" s="90">
        <v>0</v>
      </c>
      <c r="BW559" s="90">
        <v>0</v>
      </c>
      <c r="BX559" s="90">
        <v>0</v>
      </c>
      <c r="BY559" s="90">
        <v>0</v>
      </c>
      <c r="GV559" s="254"/>
      <c r="GW559" s="254"/>
    </row>
    <row r="560" spans="45:205" x14ac:dyDescent="0.25">
      <c r="AS560" s="90" t="s">
        <v>788</v>
      </c>
      <c r="AT560" s="90" t="s">
        <v>155</v>
      </c>
      <c r="AU560" s="90" t="s">
        <v>702</v>
      </c>
      <c r="AV560" s="90">
        <v>2020</v>
      </c>
      <c r="AW560" s="90">
        <v>1</v>
      </c>
      <c r="AX560" s="90">
        <v>1.7657573760617793</v>
      </c>
      <c r="AY560" s="90">
        <v>1381.6010474765976</v>
      </c>
      <c r="AZ560" s="90">
        <v>0</v>
      </c>
      <c r="BA560" s="90">
        <v>1381.6010474765976</v>
      </c>
      <c r="BB560" s="90">
        <v>0</v>
      </c>
      <c r="BC560" s="90">
        <v>0</v>
      </c>
      <c r="BD560" s="90">
        <v>0</v>
      </c>
      <c r="BE560" s="90">
        <v>0</v>
      </c>
      <c r="BF560" s="90">
        <v>0</v>
      </c>
      <c r="BG560" s="90">
        <v>0</v>
      </c>
      <c r="BH560" s="90">
        <v>0</v>
      </c>
      <c r="BI560" s="90">
        <v>0</v>
      </c>
      <c r="BJ560" s="90">
        <v>0</v>
      </c>
      <c r="BK560" s="90">
        <v>0</v>
      </c>
      <c r="BL560" s="90">
        <v>0</v>
      </c>
      <c r="BM560" s="90">
        <v>0</v>
      </c>
      <c r="BN560" s="90">
        <v>1381.6010474765976</v>
      </c>
      <c r="BO560" s="90">
        <v>0</v>
      </c>
      <c r="BP560" s="90">
        <v>0</v>
      </c>
      <c r="BQ560" s="90">
        <v>0</v>
      </c>
      <c r="BR560" s="90">
        <v>0</v>
      </c>
      <c r="BS560" s="90">
        <v>0</v>
      </c>
      <c r="BT560" s="90">
        <v>0</v>
      </c>
      <c r="BU560" s="90">
        <v>0</v>
      </c>
      <c r="BV560" s="90">
        <v>0</v>
      </c>
      <c r="BW560" s="90">
        <v>0</v>
      </c>
      <c r="BX560" s="90">
        <v>0</v>
      </c>
      <c r="BY560" s="90">
        <v>0</v>
      </c>
      <c r="GV560" s="254"/>
      <c r="GW560" s="254"/>
    </row>
    <row r="561" spans="45:205" x14ac:dyDescent="0.25">
      <c r="AS561" s="90" t="s">
        <v>788</v>
      </c>
      <c r="AT561" s="90" t="s">
        <v>155</v>
      </c>
      <c r="AU561" s="90" t="s">
        <v>702</v>
      </c>
      <c r="AV561" s="90">
        <v>2021</v>
      </c>
      <c r="AW561" s="90">
        <v>1</v>
      </c>
      <c r="AX561" s="90">
        <v>0</v>
      </c>
      <c r="AY561" s="90">
        <v>0</v>
      </c>
      <c r="AZ561" s="90">
        <v>0</v>
      </c>
      <c r="BA561" s="90">
        <v>0</v>
      </c>
      <c r="BB561" s="90">
        <v>1.6115206950073746</v>
      </c>
      <c r="BC561" s="90">
        <v>1260.9199374934421</v>
      </c>
      <c r="BD561" s="90">
        <v>0</v>
      </c>
      <c r="BE561" s="90">
        <v>1260.9199374934421</v>
      </c>
      <c r="BF561" s="90">
        <v>0</v>
      </c>
      <c r="BG561" s="90">
        <v>0</v>
      </c>
      <c r="BH561" s="90">
        <v>0</v>
      </c>
      <c r="BI561" s="90">
        <v>0</v>
      </c>
      <c r="BJ561" s="90">
        <v>0</v>
      </c>
      <c r="BK561" s="90">
        <v>0</v>
      </c>
      <c r="BL561" s="90">
        <v>0</v>
      </c>
      <c r="BM561" s="90">
        <v>0</v>
      </c>
      <c r="BN561" s="90">
        <v>0</v>
      </c>
      <c r="BO561" s="90">
        <v>1260.9199374934421</v>
      </c>
      <c r="BP561" s="90">
        <v>0</v>
      </c>
      <c r="BQ561" s="90">
        <v>0</v>
      </c>
      <c r="BR561" s="90">
        <v>0</v>
      </c>
      <c r="BS561" s="90">
        <v>0</v>
      </c>
      <c r="BT561" s="90">
        <v>0</v>
      </c>
      <c r="BU561" s="90">
        <v>0</v>
      </c>
      <c r="BV561" s="90">
        <v>0</v>
      </c>
      <c r="BW561" s="90">
        <v>0</v>
      </c>
      <c r="BX561" s="90">
        <v>0</v>
      </c>
      <c r="BY561" s="90">
        <v>0</v>
      </c>
      <c r="GV561" s="254"/>
      <c r="GW561" s="254"/>
    </row>
    <row r="562" spans="45:205" x14ac:dyDescent="0.25">
      <c r="AS562" s="90" t="s">
        <v>788</v>
      </c>
      <c r="AT562" s="90" t="s">
        <v>155</v>
      </c>
      <c r="AU562" s="90" t="s">
        <v>702</v>
      </c>
      <c r="AV562" s="90">
        <v>2022</v>
      </c>
      <c r="AW562" s="90">
        <v>0.93457943925233644</v>
      </c>
      <c r="AX562" s="90">
        <v>0</v>
      </c>
      <c r="AY562" s="90">
        <v>0</v>
      </c>
      <c r="AZ562" s="90">
        <v>0</v>
      </c>
      <c r="BA562" s="90">
        <v>0</v>
      </c>
      <c r="BB562" s="90">
        <v>0</v>
      </c>
      <c r="BC562" s="90">
        <v>0</v>
      </c>
      <c r="BD562" s="90">
        <v>0</v>
      </c>
      <c r="BE562" s="90">
        <v>0</v>
      </c>
      <c r="BF562" s="90">
        <v>2.1699585393019554</v>
      </c>
      <c r="BG562" s="90">
        <v>1757.8131619253893</v>
      </c>
      <c r="BH562" s="90">
        <v>0</v>
      </c>
      <c r="BI562" s="90">
        <v>1757.8131619253893</v>
      </c>
      <c r="BJ562" s="90">
        <v>0</v>
      </c>
      <c r="BK562" s="90">
        <v>0</v>
      </c>
      <c r="BL562" s="90">
        <v>0</v>
      </c>
      <c r="BM562" s="90">
        <v>0</v>
      </c>
      <c r="BN562" s="90">
        <v>0</v>
      </c>
      <c r="BO562" s="90">
        <v>0</v>
      </c>
      <c r="BP562" s="90">
        <v>1642.8160391826068</v>
      </c>
      <c r="BQ562" s="90">
        <v>0</v>
      </c>
      <c r="BR562" s="90">
        <v>2.1699585393019554</v>
      </c>
      <c r="BS562" s="90">
        <v>2.0279986348616403</v>
      </c>
      <c r="BT562" s="90">
        <v>1757.8131619253893</v>
      </c>
      <c r="BU562" s="90">
        <v>1642.8160391826068</v>
      </c>
      <c r="BV562" s="90">
        <v>0</v>
      </c>
      <c r="BW562" s="90">
        <v>0</v>
      </c>
      <c r="BX562" s="90">
        <v>1757.8131619253893</v>
      </c>
      <c r="BY562" s="90">
        <v>1642.8160391826068</v>
      </c>
      <c r="GV562" s="254"/>
      <c r="GW562" s="254"/>
    </row>
    <row r="563" spans="45:205" x14ac:dyDescent="0.25">
      <c r="AS563" s="90" t="s">
        <v>788</v>
      </c>
      <c r="AT563" s="90" t="s">
        <v>155</v>
      </c>
      <c r="AU563" s="90" t="s">
        <v>702</v>
      </c>
      <c r="AV563" s="90">
        <v>2023</v>
      </c>
      <c r="AW563" s="90">
        <v>0.87343872827321156</v>
      </c>
      <c r="AX563" s="90">
        <v>0</v>
      </c>
      <c r="AY563" s="90">
        <v>0</v>
      </c>
      <c r="AZ563" s="90">
        <v>0</v>
      </c>
      <c r="BA563" s="90">
        <v>0</v>
      </c>
      <c r="BB563" s="90">
        <v>0</v>
      </c>
      <c r="BC563" s="90">
        <v>0</v>
      </c>
      <c r="BD563" s="90">
        <v>0</v>
      </c>
      <c r="BE563" s="90">
        <v>0</v>
      </c>
      <c r="BF563" s="90">
        <v>0</v>
      </c>
      <c r="BG563" s="90">
        <v>0</v>
      </c>
      <c r="BH563" s="90">
        <v>0</v>
      </c>
      <c r="BI563" s="90">
        <v>0</v>
      </c>
      <c r="BJ563" s="90">
        <v>1.9125058312491803</v>
      </c>
      <c r="BK563" s="90">
        <v>1606.0282892008977</v>
      </c>
      <c r="BL563" s="90">
        <v>0</v>
      </c>
      <c r="BM563" s="90">
        <v>1606.0282892008977</v>
      </c>
      <c r="BN563" s="90">
        <v>0</v>
      </c>
      <c r="BO563" s="90">
        <v>0</v>
      </c>
      <c r="BP563" s="90">
        <v>0</v>
      </c>
      <c r="BQ563" s="90">
        <v>1402.7673064904336</v>
      </c>
      <c r="BR563" s="90">
        <v>0</v>
      </c>
      <c r="BS563" s="90">
        <v>0</v>
      </c>
      <c r="BT563" s="90">
        <v>0</v>
      </c>
      <c r="BU563" s="90">
        <v>0</v>
      </c>
      <c r="BV563" s="90">
        <v>0</v>
      </c>
      <c r="BW563" s="90">
        <v>0</v>
      </c>
      <c r="BX563" s="90">
        <v>0</v>
      </c>
      <c r="BY563" s="90">
        <v>0</v>
      </c>
      <c r="GV563" s="254"/>
      <c r="GW563" s="254"/>
    </row>
    <row r="564" spans="45:205" x14ac:dyDescent="0.25">
      <c r="AS564" s="90" t="s">
        <v>788</v>
      </c>
      <c r="AT564" s="90" t="s">
        <v>155</v>
      </c>
      <c r="AU564" s="90" t="s">
        <v>703</v>
      </c>
      <c r="AV564" s="90">
        <v>2020</v>
      </c>
      <c r="AW564" s="90">
        <v>1</v>
      </c>
      <c r="AX564" s="90">
        <v>0.19644263364341422</v>
      </c>
      <c r="AY564" s="90">
        <v>56.349904357006217</v>
      </c>
      <c r="AZ564" s="90">
        <v>0</v>
      </c>
      <c r="BA564" s="90">
        <v>56.349904357006217</v>
      </c>
      <c r="BB564" s="90">
        <v>0</v>
      </c>
      <c r="BC564" s="90">
        <v>0</v>
      </c>
      <c r="BD564" s="90">
        <v>0</v>
      </c>
      <c r="BE564" s="90">
        <v>0</v>
      </c>
      <c r="BF564" s="90">
        <v>0</v>
      </c>
      <c r="BG564" s="90">
        <v>0</v>
      </c>
      <c r="BH564" s="90">
        <v>0</v>
      </c>
      <c r="BI564" s="90">
        <v>0</v>
      </c>
      <c r="BJ564" s="90">
        <v>0</v>
      </c>
      <c r="BK564" s="90">
        <v>0</v>
      </c>
      <c r="BL564" s="90">
        <v>0</v>
      </c>
      <c r="BM564" s="90">
        <v>0</v>
      </c>
      <c r="BN564" s="90">
        <v>56.349904357006217</v>
      </c>
      <c r="BO564" s="90">
        <v>0</v>
      </c>
      <c r="BP564" s="90">
        <v>0</v>
      </c>
      <c r="BQ564" s="90">
        <v>0</v>
      </c>
      <c r="BR564" s="90">
        <v>0</v>
      </c>
      <c r="BS564" s="90">
        <v>0</v>
      </c>
      <c r="BT564" s="90">
        <v>0</v>
      </c>
      <c r="BU564" s="90">
        <v>0</v>
      </c>
      <c r="BV564" s="90">
        <v>0</v>
      </c>
      <c r="BW564" s="90">
        <v>0</v>
      </c>
      <c r="BX564" s="90">
        <v>0</v>
      </c>
      <c r="BY564" s="90">
        <v>0</v>
      </c>
      <c r="GV564" s="254"/>
      <c r="GW564" s="254"/>
    </row>
    <row r="565" spans="45:205" x14ac:dyDescent="0.25">
      <c r="AS565" s="90" t="s">
        <v>788</v>
      </c>
      <c r="AT565" s="90" t="s">
        <v>155</v>
      </c>
      <c r="AU565" s="90" t="s">
        <v>703</v>
      </c>
      <c r="AV565" s="90">
        <v>2021</v>
      </c>
      <c r="AW565" s="90">
        <v>1</v>
      </c>
      <c r="AX565" s="90">
        <v>0</v>
      </c>
      <c r="AY565" s="90">
        <v>0</v>
      </c>
      <c r="AZ565" s="90">
        <v>0</v>
      </c>
      <c r="BA565" s="90">
        <v>0</v>
      </c>
      <c r="BB565" s="90">
        <v>0.17928361721142708</v>
      </c>
      <c r="BC565" s="90">
        <v>51.42781124071292</v>
      </c>
      <c r="BD565" s="90">
        <v>0</v>
      </c>
      <c r="BE565" s="90">
        <v>51.42781124071292</v>
      </c>
      <c r="BF565" s="90">
        <v>0</v>
      </c>
      <c r="BG565" s="90">
        <v>0</v>
      </c>
      <c r="BH565" s="90">
        <v>0</v>
      </c>
      <c r="BI565" s="90">
        <v>0</v>
      </c>
      <c r="BJ565" s="90">
        <v>0</v>
      </c>
      <c r="BK565" s="90">
        <v>0</v>
      </c>
      <c r="BL565" s="90">
        <v>0</v>
      </c>
      <c r="BM565" s="90">
        <v>0</v>
      </c>
      <c r="BN565" s="90">
        <v>0</v>
      </c>
      <c r="BO565" s="90">
        <v>51.42781124071292</v>
      </c>
      <c r="BP565" s="90">
        <v>0</v>
      </c>
      <c r="BQ565" s="90">
        <v>0</v>
      </c>
      <c r="BR565" s="90">
        <v>0</v>
      </c>
      <c r="BS565" s="90">
        <v>0</v>
      </c>
      <c r="BT565" s="90">
        <v>0</v>
      </c>
      <c r="BU565" s="90">
        <v>0</v>
      </c>
      <c r="BV565" s="90">
        <v>0</v>
      </c>
      <c r="BW565" s="90">
        <v>0</v>
      </c>
      <c r="BX565" s="90">
        <v>0</v>
      </c>
      <c r="BY565" s="90">
        <v>0</v>
      </c>
      <c r="GV565" s="254"/>
      <c r="GW565" s="254"/>
    </row>
    <row r="566" spans="45:205" x14ac:dyDescent="0.25">
      <c r="AS566" s="90" t="s">
        <v>788</v>
      </c>
      <c r="AT566" s="90" t="s">
        <v>155</v>
      </c>
      <c r="AU566" s="90" t="s">
        <v>703</v>
      </c>
      <c r="AV566" s="90">
        <v>2022</v>
      </c>
      <c r="AW566" s="90">
        <v>0.93457943925233644</v>
      </c>
      <c r="AX566" s="90">
        <v>0</v>
      </c>
      <c r="AY566" s="90">
        <v>0</v>
      </c>
      <c r="AZ566" s="90">
        <v>0</v>
      </c>
      <c r="BA566" s="90">
        <v>0</v>
      </c>
      <c r="BB566" s="90">
        <v>0</v>
      </c>
      <c r="BC566" s="90">
        <v>0</v>
      </c>
      <c r="BD566" s="90">
        <v>0</v>
      </c>
      <c r="BE566" s="90">
        <v>0</v>
      </c>
      <c r="BF566" s="90">
        <v>0.26253676223150896</v>
      </c>
      <c r="BG566" s="90">
        <v>74.458399538104942</v>
      </c>
      <c r="BH566" s="90">
        <v>0</v>
      </c>
      <c r="BI566" s="90">
        <v>74.458399538104942</v>
      </c>
      <c r="BJ566" s="90">
        <v>0</v>
      </c>
      <c r="BK566" s="90">
        <v>0</v>
      </c>
      <c r="BL566" s="90">
        <v>0</v>
      </c>
      <c r="BM566" s="90">
        <v>0</v>
      </c>
      <c r="BN566" s="90">
        <v>0</v>
      </c>
      <c r="BO566" s="90">
        <v>0</v>
      </c>
      <c r="BP566" s="90">
        <v>69.587289287948536</v>
      </c>
      <c r="BQ566" s="90">
        <v>0</v>
      </c>
      <c r="BR566" s="90">
        <v>0.26253676223150896</v>
      </c>
      <c r="BS566" s="90">
        <v>0.24536146002944761</v>
      </c>
      <c r="BT566" s="90">
        <v>74.458399538104942</v>
      </c>
      <c r="BU566" s="90">
        <v>69.587289287948536</v>
      </c>
      <c r="BV566" s="90">
        <v>0</v>
      </c>
      <c r="BW566" s="90">
        <v>0</v>
      </c>
      <c r="BX566" s="90">
        <v>74.458399538104942</v>
      </c>
      <c r="BY566" s="90">
        <v>69.587289287948536</v>
      </c>
      <c r="GV566" s="254"/>
      <c r="GW566" s="254"/>
    </row>
    <row r="567" spans="45:205" x14ac:dyDescent="0.25">
      <c r="AS567" s="90" t="s">
        <v>788</v>
      </c>
      <c r="AT567" s="90" t="s">
        <v>155</v>
      </c>
      <c r="AU567" s="90" t="s">
        <v>703</v>
      </c>
      <c r="AV567" s="90">
        <v>2023</v>
      </c>
      <c r="AW567" s="90">
        <v>0.87343872827321156</v>
      </c>
      <c r="AX567" s="90">
        <v>0</v>
      </c>
      <c r="AY567" s="90">
        <v>0</v>
      </c>
      <c r="AZ567" s="90">
        <v>0</v>
      </c>
      <c r="BA567" s="90">
        <v>0</v>
      </c>
      <c r="BB567" s="90">
        <v>0</v>
      </c>
      <c r="BC567" s="90">
        <v>0</v>
      </c>
      <c r="BD567" s="90">
        <v>0</v>
      </c>
      <c r="BE567" s="90">
        <v>0</v>
      </c>
      <c r="BF567" s="90">
        <v>0</v>
      </c>
      <c r="BG567" s="90">
        <v>0</v>
      </c>
      <c r="BH567" s="90">
        <v>0</v>
      </c>
      <c r="BI567" s="90">
        <v>0</v>
      </c>
      <c r="BJ567" s="90">
        <v>0.23138833281421123</v>
      </c>
      <c r="BK567" s="90">
        <v>68.028933866689258</v>
      </c>
      <c r="BL567" s="90">
        <v>0</v>
      </c>
      <c r="BM567" s="90">
        <v>68.028933866689258</v>
      </c>
      <c r="BN567" s="90">
        <v>0</v>
      </c>
      <c r="BO567" s="90">
        <v>0</v>
      </c>
      <c r="BP567" s="90">
        <v>0</v>
      </c>
      <c r="BQ567" s="90">
        <v>59.419105482303479</v>
      </c>
      <c r="BR567" s="90">
        <v>0</v>
      </c>
      <c r="BS567" s="90">
        <v>0</v>
      </c>
      <c r="BT567" s="90">
        <v>0</v>
      </c>
      <c r="BU567" s="90">
        <v>0</v>
      </c>
      <c r="BV567" s="90">
        <v>0</v>
      </c>
      <c r="BW567" s="90">
        <v>0</v>
      </c>
      <c r="BX567" s="90">
        <v>0</v>
      </c>
      <c r="BY567" s="90">
        <v>0</v>
      </c>
      <c r="GV567" s="254"/>
      <c r="GW567" s="254"/>
    </row>
    <row r="568" spans="45:205" x14ac:dyDescent="0.25">
      <c r="AS568" s="90" t="s">
        <v>788</v>
      </c>
      <c r="AT568" s="90" t="s">
        <v>155</v>
      </c>
      <c r="AU568" s="90" t="s">
        <v>704</v>
      </c>
      <c r="AV568" s="90">
        <v>2020</v>
      </c>
      <c r="AW568" s="90">
        <v>1</v>
      </c>
      <c r="AX568" s="90">
        <v>0.55700532524251412</v>
      </c>
      <c r="AY568" s="90">
        <v>145.00956098680012</v>
      </c>
      <c r="AZ568" s="90">
        <v>0</v>
      </c>
      <c r="BA568" s="90">
        <v>145.00956098680012</v>
      </c>
      <c r="BB568" s="90">
        <v>0</v>
      </c>
      <c r="BC568" s="90">
        <v>0</v>
      </c>
      <c r="BD568" s="90">
        <v>0</v>
      </c>
      <c r="BE568" s="90">
        <v>0</v>
      </c>
      <c r="BF568" s="90">
        <v>0</v>
      </c>
      <c r="BG568" s="90">
        <v>0</v>
      </c>
      <c r="BH568" s="90">
        <v>0</v>
      </c>
      <c r="BI568" s="90">
        <v>0</v>
      </c>
      <c r="BJ568" s="90">
        <v>0</v>
      </c>
      <c r="BK568" s="90">
        <v>0</v>
      </c>
      <c r="BL568" s="90">
        <v>0</v>
      </c>
      <c r="BM568" s="90">
        <v>0</v>
      </c>
      <c r="BN568" s="90">
        <v>145.00956098680012</v>
      </c>
      <c r="BO568" s="90">
        <v>0</v>
      </c>
      <c r="BP568" s="90">
        <v>0</v>
      </c>
      <c r="BQ568" s="90">
        <v>0</v>
      </c>
      <c r="BR568" s="90">
        <v>0</v>
      </c>
      <c r="BS568" s="90">
        <v>0</v>
      </c>
      <c r="BT568" s="90">
        <v>0</v>
      </c>
      <c r="BU568" s="90">
        <v>0</v>
      </c>
      <c r="BV568" s="90">
        <v>0</v>
      </c>
      <c r="BW568" s="90">
        <v>0</v>
      </c>
      <c r="BX568" s="90">
        <v>0</v>
      </c>
      <c r="BY568" s="90">
        <v>0</v>
      </c>
      <c r="GV568" s="254"/>
      <c r="GW568" s="254"/>
    </row>
    <row r="569" spans="45:205" x14ac:dyDescent="0.25">
      <c r="AS569" s="90" t="s">
        <v>788</v>
      </c>
      <c r="AT569" s="90" t="s">
        <v>155</v>
      </c>
      <c r="AU569" s="90" t="s">
        <v>704</v>
      </c>
      <c r="AV569" s="90">
        <v>2021</v>
      </c>
      <c r="AW569" s="90">
        <v>1</v>
      </c>
      <c r="AX569" s="90">
        <v>0</v>
      </c>
      <c r="AY569" s="90">
        <v>0</v>
      </c>
      <c r="AZ569" s="90">
        <v>0</v>
      </c>
      <c r="BA569" s="90">
        <v>0</v>
      </c>
      <c r="BB569" s="90">
        <v>0.50835161219013336</v>
      </c>
      <c r="BC569" s="90">
        <v>132.34315861976407</v>
      </c>
      <c r="BD569" s="90">
        <v>0</v>
      </c>
      <c r="BE569" s="90">
        <v>132.34315861976407</v>
      </c>
      <c r="BF569" s="90">
        <v>0</v>
      </c>
      <c r="BG569" s="90">
        <v>0</v>
      </c>
      <c r="BH569" s="90">
        <v>0</v>
      </c>
      <c r="BI569" s="90">
        <v>0</v>
      </c>
      <c r="BJ569" s="90">
        <v>0</v>
      </c>
      <c r="BK569" s="90">
        <v>0</v>
      </c>
      <c r="BL569" s="90">
        <v>0</v>
      </c>
      <c r="BM569" s="90">
        <v>0</v>
      </c>
      <c r="BN569" s="90">
        <v>0</v>
      </c>
      <c r="BO569" s="90">
        <v>132.34315861976407</v>
      </c>
      <c r="BP569" s="90">
        <v>0</v>
      </c>
      <c r="BQ569" s="90">
        <v>0</v>
      </c>
      <c r="BR569" s="90">
        <v>0</v>
      </c>
      <c r="BS569" s="90">
        <v>0</v>
      </c>
      <c r="BT569" s="90">
        <v>0</v>
      </c>
      <c r="BU569" s="90">
        <v>0</v>
      </c>
      <c r="BV569" s="90">
        <v>0</v>
      </c>
      <c r="BW569" s="90">
        <v>0</v>
      </c>
      <c r="BX569" s="90">
        <v>0</v>
      </c>
      <c r="BY569" s="90">
        <v>0</v>
      </c>
      <c r="GV569" s="254"/>
      <c r="GW569" s="254"/>
    </row>
    <row r="570" spans="45:205" x14ac:dyDescent="0.25">
      <c r="AS570" s="90" t="s">
        <v>788</v>
      </c>
      <c r="AT570" s="90" t="s">
        <v>155</v>
      </c>
      <c r="AU570" s="90" t="s">
        <v>704</v>
      </c>
      <c r="AV570" s="90">
        <v>2022</v>
      </c>
      <c r="AW570" s="90">
        <v>0.93457943925233644</v>
      </c>
      <c r="AX570" s="90">
        <v>0</v>
      </c>
      <c r="AY570" s="90">
        <v>0</v>
      </c>
      <c r="AZ570" s="90">
        <v>0</v>
      </c>
      <c r="BA570" s="90">
        <v>0</v>
      </c>
      <c r="BB570" s="90">
        <v>0</v>
      </c>
      <c r="BC570" s="90">
        <v>0</v>
      </c>
      <c r="BD570" s="90">
        <v>0</v>
      </c>
      <c r="BE570" s="90">
        <v>0</v>
      </c>
      <c r="BF570" s="90">
        <v>0.73584581344399935</v>
      </c>
      <c r="BG570" s="90">
        <v>187.55336241757502</v>
      </c>
      <c r="BH570" s="90">
        <v>0</v>
      </c>
      <c r="BI570" s="90">
        <v>187.55336241757502</v>
      </c>
      <c r="BJ570" s="90">
        <v>0</v>
      </c>
      <c r="BK570" s="90">
        <v>0</v>
      </c>
      <c r="BL570" s="90">
        <v>0</v>
      </c>
      <c r="BM570" s="90">
        <v>0</v>
      </c>
      <c r="BN570" s="90">
        <v>0</v>
      </c>
      <c r="BO570" s="90">
        <v>0</v>
      </c>
      <c r="BP570" s="90">
        <v>175.2835162781075</v>
      </c>
      <c r="BQ570" s="90">
        <v>0</v>
      </c>
      <c r="BR570" s="90">
        <v>0.73584581344399935</v>
      </c>
      <c r="BS570" s="90">
        <v>0.68770636770467231</v>
      </c>
      <c r="BT570" s="90">
        <v>187.55336241757502</v>
      </c>
      <c r="BU570" s="90">
        <v>175.2835162781075</v>
      </c>
      <c r="BV570" s="90">
        <v>0</v>
      </c>
      <c r="BW570" s="90">
        <v>0</v>
      </c>
      <c r="BX570" s="90">
        <v>187.55336241757502</v>
      </c>
      <c r="BY570" s="90">
        <v>175.2835162781075</v>
      </c>
      <c r="GV570" s="254"/>
      <c r="GW570" s="254"/>
    </row>
    <row r="571" spans="45:205" x14ac:dyDescent="0.25">
      <c r="AS571" s="90" t="s">
        <v>788</v>
      </c>
      <c r="AT571" s="90" t="s">
        <v>155</v>
      </c>
      <c r="AU571" s="90" t="s">
        <v>704</v>
      </c>
      <c r="AV571" s="90">
        <v>2023</v>
      </c>
      <c r="AW571" s="90">
        <v>0.87343872827321156</v>
      </c>
      <c r="AX571" s="90">
        <v>0</v>
      </c>
      <c r="AY571" s="90">
        <v>0</v>
      </c>
      <c r="AZ571" s="90">
        <v>0</v>
      </c>
      <c r="BA571" s="90">
        <v>0</v>
      </c>
      <c r="BB571" s="90">
        <v>0</v>
      </c>
      <c r="BC571" s="90">
        <v>0</v>
      </c>
      <c r="BD571" s="90">
        <v>0</v>
      </c>
      <c r="BE571" s="90">
        <v>0</v>
      </c>
      <c r="BF571" s="90">
        <v>0</v>
      </c>
      <c r="BG571" s="90">
        <v>0</v>
      </c>
      <c r="BH571" s="90">
        <v>0</v>
      </c>
      <c r="BI571" s="90">
        <v>0</v>
      </c>
      <c r="BJ571" s="90">
        <v>0.64854207286589782</v>
      </c>
      <c r="BK571" s="90">
        <v>171.35820920987442</v>
      </c>
      <c r="BL571" s="90">
        <v>0</v>
      </c>
      <c r="BM571" s="90">
        <v>171.35820920987442</v>
      </c>
      <c r="BN571" s="90">
        <v>0</v>
      </c>
      <c r="BO571" s="90">
        <v>0</v>
      </c>
      <c r="BP571" s="90">
        <v>0</v>
      </c>
      <c r="BQ571" s="90">
        <v>149.67089633144764</v>
      </c>
      <c r="BR571" s="90">
        <v>0</v>
      </c>
      <c r="BS571" s="90">
        <v>0</v>
      </c>
      <c r="BT571" s="90">
        <v>0</v>
      </c>
      <c r="BU571" s="90">
        <v>0</v>
      </c>
      <c r="BV571" s="90">
        <v>0</v>
      </c>
      <c r="BW571" s="90">
        <v>0</v>
      </c>
      <c r="BX571" s="90">
        <v>0</v>
      </c>
      <c r="BY571" s="90">
        <v>0</v>
      </c>
      <c r="GV571" s="254"/>
      <c r="GW571" s="254"/>
    </row>
    <row r="572" spans="45:205" x14ac:dyDescent="0.25">
      <c r="AS572" s="90" t="s">
        <v>788</v>
      </c>
      <c r="AT572" s="90" t="s">
        <v>155</v>
      </c>
      <c r="AU572" s="90" t="s">
        <v>705</v>
      </c>
      <c r="AV572" s="90">
        <v>2020</v>
      </c>
      <c r="AW572" s="90">
        <v>1</v>
      </c>
      <c r="AX572" s="90">
        <v>1.0393471173701869</v>
      </c>
      <c r="AY572" s="90">
        <v>259.01369849488617</v>
      </c>
      <c r="AZ572" s="90">
        <v>0</v>
      </c>
      <c r="BA572" s="90">
        <v>259.01369849488617</v>
      </c>
      <c r="BB572" s="90">
        <v>0</v>
      </c>
      <c r="BC572" s="90">
        <v>0</v>
      </c>
      <c r="BD572" s="90">
        <v>0</v>
      </c>
      <c r="BE572" s="90">
        <v>0</v>
      </c>
      <c r="BF572" s="90">
        <v>0</v>
      </c>
      <c r="BG572" s="90">
        <v>0</v>
      </c>
      <c r="BH572" s="90">
        <v>0</v>
      </c>
      <c r="BI572" s="90">
        <v>0</v>
      </c>
      <c r="BJ572" s="90">
        <v>0</v>
      </c>
      <c r="BK572" s="90">
        <v>0</v>
      </c>
      <c r="BL572" s="90">
        <v>0</v>
      </c>
      <c r="BM572" s="90">
        <v>0</v>
      </c>
      <c r="BN572" s="90">
        <v>259.01369849488617</v>
      </c>
      <c r="BO572" s="90">
        <v>0</v>
      </c>
      <c r="BP572" s="90">
        <v>0</v>
      </c>
      <c r="BQ572" s="90">
        <v>0</v>
      </c>
      <c r="BR572" s="90">
        <v>0</v>
      </c>
      <c r="BS572" s="90">
        <v>0</v>
      </c>
      <c r="BT572" s="90">
        <v>0</v>
      </c>
      <c r="BU572" s="90">
        <v>0</v>
      </c>
      <c r="BV572" s="90">
        <v>0</v>
      </c>
      <c r="BW572" s="90">
        <v>0</v>
      </c>
      <c r="BX572" s="90">
        <v>0</v>
      </c>
      <c r="BY572" s="90">
        <v>0</v>
      </c>
      <c r="GV572" s="254"/>
      <c r="GW572" s="254"/>
    </row>
    <row r="573" spans="45:205" x14ac:dyDescent="0.25">
      <c r="AS573" s="90" t="s">
        <v>788</v>
      </c>
      <c r="AT573" s="90" t="s">
        <v>155</v>
      </c>
      <c r="AU573" s="90" t="s">
        <v>705</v>
      </c>
      <c r="AV573" s="90">
        <v>2021</v>
      </c>
      <c r="AW573" s="90">
        <v>1</v>
      </c>
      <c r="AX573" s="90">
        <v>0</v>
      </c>
      <c r="AY573" s="90">
        <v>0</v>
      </c>
      <c r="AZ573" s="90">
        <v>0</v>
      </c>
      <c r="BA573" s="90">
        <v>0</v>
      </c>
      <c r="BB573" s="90">
        <v>0.94856145676930981</v>
      </c>
      <c r="BC573" s="90">
        <v>236.38917841921304</v>
      </c>
      <c r="BD573" s="90">
        <v>0</v>
      </c>
      <c r="BE573" s="90">
        <v>236.38917841921304</v>
      </c>
      <c r="BF573" s="90">
        <v>0</v>
      </c>
      <c r="BG573" s="90">
        <v>0</v>
      </c>
      <c r="BH573" s="90">
        <v>0</v>
      </c>
      <c r="BI573" s="90">
        <v>0</v>
      </c>
      <c r="BJ573" s="90">
        <v>0</v>
      </c>
      <c r="BK573" s="90">
        <v>0</v>
      </c>
      <c r="BL573" s="90">
        <v>0</v>
      </c>
      <c r="BM573" s="90">
        <v>0</v>
      </c>
      <c r="BN573" s="90">
        <v>0</v>
      </c>
      <c r="BO573" s="90">
        <v>236.38917841921304</v>
      </c>
      <c r="BP573" s="90">
        <v>0</v>
      </c>
      <c r="BQ573" s="90">
        <v>0</v>
      </c>
      <c r="BR573" s="90">
        <v>0</v>
      </c>
      <c r="BS573" s="90">
        <v>0</v>
      </c>
      <c r="BT573" s="90">
        <v>0</v>
      </c>
      <c r="BU573" s="90">
        <v>0</v>
      </c>
      <c r="BV573" s="90">
        <v>0</v>
      </c>
      <c r="BW573" s="90">
        <v>0</v>
      </c>
      <c r="BX573" s="90">
        <v>0</v>
      </c>
      <c r="BY573" s="90">
        <v>0</v>
      </c>
      <c r="GV573" s="254"/>
      <c r="GW573" s="254"/>
    </row>
    <row r="574" spans="45:205" x14ac:dyDescent="0.25">
      <c r="AS574" s="90" t="s">
        <v>788</v>
      </c>
      <c r="AT574" s="90" t="s">
        <v>155</v>
      </c>
      <c r="AU574" s="90" t="s">
        <v>705</v>
      </c>
      <c r="AV574" s="90">
        <v>2022</v>
      </c>
      <c r="AW574" s="90">
        <v>0.93457943925233644</v>
      </c>
      <c r="AX574" s="90">
        <v>0</v>
      </c>
      <c r="AY574" s="90">
        <v>0</v>
      </c>
      <c r="AZ574" s="90">
        <v>0</v>
      </c>
      <c r="BA574" s="90">
        <v>0</v>
      </c>
      <c r="BB574" s="90">
        <v>0</v>
      </c>
      <c r="BC574" s="90">
        <v>0</v>
      </c>
      <c r="BD574" s="90">
        <v>0</v>
      </c>
      <c r="BE574" s="90">
        <v>0</v>
      </c>
      <c r="BF574" s="90">
        <v>1.2825066855865292</v>
      </c>
      <c r="BG574" s="90">
        <v>327.64835212768463</v>
      </c>
      <c r="BH574" s="90">
        <v>0</v>
      </c>
      <c r="BI574" s="90">
        <v>327.64835212768463</v>
      </c>
      <c r="BJ574" s="90">
        <v>0</v>
      </c>
      <c r="BK574" s="90">
        <v>0</v>
      </c>
      <c r="BL574" s="90">
        <v>0</v>
      </c>
      <c r="BM574" s="90">
        <v>0</v>
      </c>
      <c r="BN574" s="90">
        <v>0</v>
      </c>
      <c r="BO574" s="90">
        <v>0</v>
      </c>
      <c r="BP574" s="90">
        <v>306.21341320344357</v>
      </c>
      <c r="BQ574" s="90">
        <v>0</v>
      </c>
      <c r="BR574" s="90">
        <v>1.2825066855865292</v>
      </c>
      <c r="BS574" s="90">
        <v>1.1986043790528311</v>
      </c>
      <c r="BT574" s="90">
        <v>327.64835212768463</v>
      </c>
      <c r="BU574" s="90">
        <v>306.21341320344357</v>
      </c>
      <c r="BV574" s="90">
        <v>0</v>
      </c>
      <c r="BW574" s="90">
        <v>0</v>
      </c>
      <c r="BX574" s="90">
        <v>327.64835212768463</v>
      </c>
      <c r="BY574" s="90">
        <v>306.21341320344357</v>
      </c>
      <c r="GV574" s="254"/>
      <c r="GW574" s="254"/>
    </row>
    <row r="575" spans="45:205" x14ac:dyDescent="0.25">
      <c r="AS575" s="90" t="s">
        <v>788</v>
      </c>
      <c r="AT575" s="90" t="s">
        <v>155</v>
      </c>
      <c r="AU575" s="90" t="s">
        <v>705</v>
      </c>
      <c r="AV575" s="90">
        <v>2023</v>
      </c>
      <c r="AW575" s="90">
        <v>0.87343872827321156</v>
      </c>
      <c r="AX575" s="90">
        <v>0</v>
      </c>
      <c r="AY575" s="90">
        <v>0</v>
      </c>
      <c r="AZ575" s="90">
        <v>0</v>
      </c>
      <c r="BA575" s="90">
        <v>0</v>
      </c>
      <c r="BB575" s="90">
        <v>0</v>
      </c>
      <c r="BC575" s="90">
        <v>0</v>
      </c>
      <c r="BD575" s="90">
        <v>0</v>
      </c>
      <c r="BE575" s="90">
        <v>0</v>
      </c>
      <c r="BF575" s="90">
        <v>0</v>
      </c>
      <c r="BG575" s="90">
        <v>0</v>
      </c>
      <c r="BH575" s="90">
        <v>0</v>
      </c>
      <c r="BI575" s="90">
        <v>0</v>
      </c>
      <c r="BJ575" s="90">
        <v>1.1303448754321952</v>
      </c>
      <c r="BK575" s="90">
        <v>299.35650988721977</v>
      </c>
      <c r="BL575" s="90">
        <v>0</v>
      </c>
      <c r="BM575" s="90">
        <v>299.35650988721977</v>
      </c>
      <c r="BN575" s="90">
        <v>0</v>
      </c>
      <c r="BO575" s="90">
        <v>0</v>
      </c>
      <c r="BP575" s="90">
        <v>0</v>
      </c>
      <c r="BQ575" s="90">
        <v>261.46956929620035</v>
      </c>
      <c r="BR575" s="90">
        <v>0</v>
      </c>
      <c r="BS575" s="90">
        <v>0</v>
      </c>
      <c r="BT575" s="90">
        <v>0</v>
      </c>
      <c r="BU575" s="90">
        <v>0</v>
      </c>
      <c r="BV575" s="90">
        <v>0</v>
      </c>
      <c r="BW575" s="90">
        <v>0</v>
      </c>
      <c r="BX575" s="90">
        <v>0</v>
      </c>
      <c r="BY575" s="90">
        <v>0</v>
      </c>
      <c r="GV575" s="254"/>
      <c r="GW575" s="254"/>
    </row>
    <row r="576" spans="45:205" x14ac:dyDescent="0.25">
      <c r="AS576" s="90" t="s">
        <v>788</v>
      </c>
      <c r="AT576" s="90" t="s">
        <v>155</v>
      </c>
      <c r="AU576" s="90" t="s">
        <v>707</v>
      </c>
      <c r="AV576" s="90">
        <v>2020</v>
      </c>
      <c r="AW576" s="90">
        <v>1</v>
      </c>
      <c r="AX576" s="90">
        <v>1.2402387240126349</v>
      </c>
      <c r="AY576" s="90">
        <v>317.47107485782055</v>
      </c>
      <c r="AZ576" s="90">
        <v>0</v>
      </c>
      <c r="BA576" s="90">
        <v>317.47107485782055</v>
      </c>
      <c r="BB576" s="90">
        <v>0</v>
      </c>
      <c r="BC576" s="90">
        <v>0</v>
      </c>
      <c r="BD576" s="90">
        <v>0</v>
      </c>
      <c r="BE576" s="90">
        <v>0</v>
      </c>
      <c r="BF576" s="90">
        <v>0</v>
      </c>
      <c r="BG576" s="90">
        <v>0</v>
      </c>
      <c r="BH576" s="90">
        <v>0</v>
      </c>
      <c r="BI576" s="90">
        <v>0</v>
      </c>
      <c r="BJ576" s="90">
        <v>0</v>
      </c>
      <c r="BK576" s="90">
        <v>0</v>
      </c>
      <c r="BL576" s="90">
        <v>0</v>
      </c>
      <c r="BM576" s="90">
        <v>0</v>
      </c>
      <c r="BN576" s="90">
        <v>317.47107485782055</v>
      </c>
      <c r="BO576" s="90">
        <v>0</v>
      </c>
      <c r="BP576" s="90">
        <v>0</v>
      </c>
      <c r="BQ576" s="90">
        <v>0</v>
      </c>
      <c r="BR576" s="90">
        <v>0</v>
      </c>
      <c r="BS576" s="90">
        <v>0</v>
      </c>
      <c r="BT576" s="90">
        <v>0</v>
      </c>
      <c r="BU576" s="90">
        <v>0</v>
      </c>
      <c r="BV576" s="90">
        <v>0</v>
      </c>
      <c r="BW576" s="90">
        <v>0</v>
      </c>
      <c r="BX576" s="90">
        <v>0</v>
      </c>
      <c r="BY576" s="90">
        <v>0</v>
      </c>
      <c r="GV576" s="254"/>
      <c r="GW576" s="254"/>
    </row>
    <row r="577" spans="45:205" x14ac:dyDescent="0.25">
      <c r="AS577" s="90" t="s">
        <v>788</v>
      </c>
      <c r="AT577" s="90" t="s">
        <v>155</v>
      </c>
      <c r="AU577" s="90" t="s">
        <v>707</v>
      </c>
      <c r="AV577" s="90">
        <v>2021</v>
      </c>
      <c r="AW577" s="90">
        <v>1</v>
      </c>
      <c r="AX577" s="90">
        <v>0</v>
      </c>
      <c r="AY577" s="90">
        <v>0</v>
      </c>
      <c r="AZ577" s="90">
        <v>0</v>
      </c>
      <c r="BA577" s="90">
        <v>0</v>
      </c>
      <c r="BB577" s="90">
        <v>1.1319054347962538</v>
      </c>
      <c r="BC577" s="90">
        <v>289.74037664261374</v>
      </c>
      <c r="BD577" s="90">
        <v>0</v>
      </c>
      <c r="BE577" s="90">
        <v>289.74037664261374</v>
      </c>
      <c r="BF577" s="90">
        <v>0</v>
      </c>
      <c r="BG577" s="90">
        <v>0</v>
      </c>
      <c r="BH577" s="90">
        <v>0</v>
      </c>
      <c r="BI577" s="90">
        <v>0</v>
      </c>
      <c r="BJ577" s="90">
        <v>0</v>
      </c>
      <c r="BK577" s="90">
        <v>0</v>
      </c>
      <c r="BL577" s="90">
        <v>0</v>
      </c>
      <c r="BM577" s="90">
        <v>0</v>
      </c>
      <c r="BN577" s="90">
        <v>0</v>
      </c>
      <c r="BO577" s="90">
        <v>289.74037664261374</v>
      </c>
      <c r="BP577" s="90">
        <v>0</v>
      </c>
      <c r="BQ577" s="90">
        <v>0</v>
      </c>
      <c r="BR577" s="90">
        <v>0</v>
      </c>
      <c r="BS577" s="90">
        <v>0</v>
      </c>
      <c r="BT577" s="90">
        <v>0</v>
      </c>
      <c r="BU577" s="90">
        <v>0</v>
      </c>
      <c r="BV577" s="90">
        <v>0</v>
      </c>
      <c r="BW577" s="90">
        <v>0</v>
      </c>
      <c r="BX577" s="90">
        <v>0</v>
      </c>
      <c r="BY577" s="90">
        <v>0</v>
      </c>
      <c r="GV577" s="254"/>
      <c r="GW577" s="254"/>
    </row>
    <row r="578" spans="45:205" x14ac:dyDescent="0.25">
      <c r="AS578" s="90" t="s">
        <v>788</v>
      </c>
      <c r="AT578" s="90" t="s">
        <v>155</v>
      </c>
      <c r="AU578" s="90" t="s">
        <v>707</v>
      </c>
      <c r="AV578" s="90">
        <v>2022</v>
      </c>
      <c r="AW578" s="90">
        <v>0.93457943925233644</v>
      </c>
      <c r="AX578" s="90">
        <v>0</v>
      </c>
      <c r="AY578" s="90">
        <v>0</v>
      </c>
      <c r="AZ578" s="90">
        <v>0</v>
      </c>
      <c r="BA578" s="90">
        <v>0</v>
      </c>
      <c r="BB578" s="90">
        <v>0</v>
      </c>
      <c r="BC578" s="90">
        <v>0</v>
      </c>
      <c r="BD578" s="90">
        <v>0</v>
      </c>
      <c r="BE578" s="90">
        <v>0</v>
      </c>
      <c r="BF578" s="90">
        <v>1.4619021050907066</v>
      </c>
      <c r="BG578" s="90">
        <v>369.37161434376924</v>
      </c>
      <c r="BH578" s="90">
        <v>0</v>
      </c>
      <c r="BI578" s="90">
        <v>369.37161434376924</v>
      </c>
      <c r="BJ578" s="90">
        <v>0</v>
      </c>
      <c r="BK578" s="90">
        <v>0</v>
      </c>
      <c r="BL578" s="90">
        <v>0</v>
      </c>
      <c r="BM578" s="90">
        <v>0</v>
      </c>
      <c r="BN578" s="90">
        <v>0</v>
      </c>
      <c r="BO578" s="90">
        <v>0</v>
      </c>
      <c r="BP578" s="90">
        <v>345.20711620913011</v>
      </c>
      <c r="BQ578" s="90">
        <v>0</v>
      </c>
      <c r="BR578" s="90">
        <v>1.4619021050907066</v>
      </c>
      <c r="BS578" s="90">
        <v>1.3662636496174827</v>
      </c>
      <c r="BT578" s="90">
        <v>369.37161434376924</v>
      </c>
      <c r="BU578" s="90">
        <v>345.20711620913011</v>
      </c>
      <c r="BV578" s="90">
        <v>0</v>
      </c>
      <c r="BW578" s="90">
        <v>0</v>
      </c>
      <c r="BX578" s="90">
        <v>369.37161434376924</v>
      </c>
      <c r="BY578" s="90">
        <v>345.20711620913011</v>
      </c>
      <c r="GV578" s="254"/>
      <c r="GW578" s="254"/>
    </row>
    <row r="579" spans="45:205" x14ac:dyDescent="0.25">
      <c r="AS579" s="90" t="s">
        <v>788</v>
      </c>
      <c r="AT579" s="90" t="s">
        <v>155</v>
      </c>
      <c r="AU579" s="90" t="s">
        <v>707</v>
      </c>
      <c r="AV579" s="90">
        <v>2023</v>
      </c>
      <c r="AW579" s="90">
        <v>0.87343872827321156</v>
      </c>
      <c r="AX579" s="90">
        <v>0</v>
      </c>
      <c r="AY579" s="90">
        <v>0</v>
      </c>
      <c r="AZ579" s="90">
        <v>0</v>
      </c>
      <c r="BA579" s="90">
        <v>0</v>
      </c>
      <c r="BB579" s="90">
        <v>0</v>
      </c>
      <c r="BC579" s="90">
        <v>0</v>
      </c>
      <c r="BD579" s="90">
        <v>0</v>
      </c>
      <c r="BE579" s="90">
        <v>0</v>
      </c>
      <c r="BF579" s="90">
        <v>0</v>
      </c>
      <c r="BG579" s="90">
        <v>0</v>
      </c>
      <c r="BH579" s="90">
        <v>0</v>
      </c>
      <c r="BI579" s="90">
        <v>0</v>
      </c>
      <c r="BJ579" s="90">
        <v>1.2884560926223176</v>
      </c>
      <c r="BK579" s="90">
        <v>337.47693780739615</v>
      </c>
      <c r="BL579" s="90">
        <v>0</v>
      </c>
      <c r="BM579" s="90">
        <v>337.47693780739615</v>
      </c>
      <c r="BN579" s="90">
        <v>0</v>
      </c>
      <c r="BO579" s="90">
        <v>0</v>
      </c>
      <c r="BP579" s="90">
        <v>0</v>
      </c>
      <c r="BQ579" s="90">
        <v>294.76542738002979</v>
      </c>
      <c r="BR579" s="90">
        <v>0</v>
      </c>
      <c r="BS579" s="90">
        <v>0</v>
      </c>
      <c r="BT579" s="90">
        <v>0</v>
      </c>
      <c r="BU579" s="90">
        <v>0</v>
      </c>
      <c r="BV579" s="90">
        <v>0</v>
      </c>
      <c r="BW579" s="90">
        <v>0</v>
      </c>
      <c r="BX579" s="90">
        <v>0</v>
      </c>
      <c r="BY579" s="90">
        <v>0</v>
      </c>
      <c r="GV579" s="254"/>
      <c r="GW579" s="254"/>
    </row>
    <row r="580" spans="45:205" x14ac:dyDescent="0.25">
      <c r="AS580" s="90" t="s">
        <v>788</v>
      </c>
      <c r="AT580" s="90" t="s">
        <v>155</v>
      </c>
      <c r="AU580" s="90" t="s">
        <v>708</v>
      </c>
      <c r="AV580" s="90">
        <v>2020</v>
      </c>
      <c r="AW580" s="90">
        <v>1</v>
      </c>
      <c r="AX580" s="90">
        <v>1.5996165231974506</v>
      </c>
      <c r="AY580" s="90">
        <v>469.37418956059247</v>
      </c>
      <c r="AZ580" s="90">
        <v>0</v>
      </c>
      <c r="BA580" s="90">
        <v>469.37418956059247</v>
      </c>
      <c r="BB580" s="90">
        <v>0</v>
      </c>
      <c r="BC580" s="90">
        <v>0</v>
      </c>
      <c r="BD580" s="90">
        <v>0</v>
      </c>
      <c r="BE580" s="90">
        <v>0</v>
      </c>
      <c r="BF580" s="90">
        <v>0</v>
      </c>
      <c r="BG580" s="90">
        <v>0</v>
      </c>
      <c r="BH580" s="90">
        <v>0</v>
      </c>
      <c r="BI580" s="90">
        <v>0</v>
      </c>
      <c r="BJ580" s="90">
        <v>0</v>
      </c>
      <c r="BK580" s="90">
        <v>0</v>
      </c>
      <c r="BL580" s="90">
        <v>0</v>
      </c>
      <c r="BM580" s="90">
        <v>0</v>
      </c>
      <c r="BN580" s="90">
        <v>469.37418956059247</v>
      </c>
      <c r="BO580" s="90">
        <v>0</v>
      </c>
      <c r="BP580" s="90">
        <v>0</v>
      </c>
      <c r="BQ580" s="90">
        <v>0</v>
      </c>
      <c r="BR580" s="90">
        <v>0</v>
      </c>
      <c r="BS580" s="90">
        <v>0</v>
      </c>
      <c r="BT580" s="90">
        <v>0</v>
      </c>
      <c r="BU580" s="90">
        <v>0</v>
      </c>
      <c r="BV580" s="90">
        <v>0</v>
      </c>
      <c r="BW580" s="90">
        <v>0</v>
      </c>
      <c r="BX580" s="90">
        <v>0</v>
      </c>
      <c r="BY580" s="90">
        <v>0</v>
      </c>
      <c r="GV580" s="254"/>
      <c r="GW580" s="254"/>
    </row>
    <row r="581" spans="45:205" x14ac:dyDescent="0.25">
      <c r="AS581" s="90" t="s">
        <v>788</v>
      </c>
      <c r="AT581" s="90" t="s">
        <v>155</v>
      </c>
      <c r="AU581" s="90" t="s">
        <v>708</v>
      </c>
      <c r="AV581" s="90">
        <v>2021</v>
      </c>
      <c r="AW581" s="90">
        <v>1</v>
      </c>
      <c r="AX581" s="90">
        <v>0</v>
      </c>
      <c r="AY581" s="90">
        <v>0</v>
      </c>
      <c r="AZ581" s="90">
        <v>0</v>
      </c>
      <c r="BA581" s="90">
        <v>0</v>
      </c>
      <c r="BB581" s="90">
        <v>1.459892036219502</v>
      </c>
      <c r="BC581" s="90">
        <v>428.37494575061288</v>
      </c>
      <c r="BD581" s="90">
        <v>0</v>
      </c>
      <c r="BE581" s="90">
        <v>428.37494575061288</v>
      </c>
      <c r="BF581" s="90">
        <v>0</v>
      </c>
      <c r="BG581" s="90">
        <v>0</v>
      </c>
      <c r="BH581" s="90">
        <v>0</v>
      </c>
      <c r="BI581" s="90">
        <v>0</v>
      </c>
      <c r="BJ581" s="90">
        <v>0</v>
      </c>
      <c r="BK581" s="90">
        <v>0</v>
      </c>
      <c r="BL581" s="90">
        <v>0</v>
      </c>
      <c r="BM581" s="90">
        <v>0</v>
      </c>
      <c r="BN581" s="90">
        <v>0</v>
      </c>
      <c r="BO581" s="90">
        <v>428.37494575061288</v>
      </c>
      <c r="BP581" s="90">
        <v>0</v>
      </c>
      <c r="BQ581" s="90">
        <v>0</v>
      </c>
      <c r="BR581" s="90">
        <v>0</v>
      </c>
      <c r="BS581" s="90">
        <v>0</v>
      </c>
      <c r="BT581" s="90">
        <v>0</v>
      </c>
      <c r="BU581" s="90">
        <v>0</v>
      </c>
      <c r="BV581" s="90">
        <v>0</v>
      </c>
      <c r="BW581" s="90">
        <v>0</v>
      </c>
      <c r="BX581" s="90">
        <v>0</v>
      </c>
      <c r="BY581" s="90">
        <v>0</v>
      </c>
      <c r="GV581" s="254"/>
      <c r="GW581" s="254"/>
    </row>
    <row r="582" spans="45:205" x14ac:dyDescent="0.25">
      <c r="AS582" s="90" t="s">
        <v>788</v>
      </c>
      <c r="AT582" s="90" t="s">
        <v>155</v>
      </c>
      <c r="AU582" s="90" t="s">
        <v>708</v>
      </c>
      <c r="AV582" s="90">
        <v>2022</v>
      </c>
      <c r="AW582" s="90">
        <v>0.93457943925233644</v>
      </c>
      <c r="AX582" s="90">
        <v>0</v>
      </c>
      <c r="AY582" s="90">
        <v>0</v>
      </c>
      <c r="AZ582" s="90">
        <v>0</v>
      </c>
      <c r="BA582" s="90">
        <v>0</v>
      </c>
      <c r="BB582" s="90">
        <v>0</v>
      </c>
      <c r="BC582" s="90">
        <v>0</v>
      </c>
      <c r="BD582" s="90">
        <v>0</v>
      </c>
      <c r="BE582" s="90">
        <v>0</v>
      </c>
      <c r="BF582" s="90">
        <v>1.9847985184180645</v>
      </c>
      <c r="BG582" s="90">
        <v>580.16023485297217</v>
      </c>
      <c r="BH582" s="90">
        <v>0</v>
      </c>
      <c r="BI582" s="90">
        <v>580.16023485297217</v>
      </c>
      <c r="BJ582" s="90">
        <v>0</v>
      </c>
      <c r="BK582" s="90">
        <v>0</v>
      </c>
      <c r="BL582" s="90">
        <v>0</v>
      </c>
      <c r="BM582" s="90">
        <v>0</v>
      </c>
      <c r="BN582" s="90">
        <v>0</v>
      </c>
      <c r="BO582" s="90">
        <v>0</v>
      </c>
      <c r="BP582" s="90">
        <v>542.20582696539452</v>
      </c>
      <c r="BQ582" s="90">
        <v>0</v>
      </c>
      <c r="BR582" s="90">
        <v>1.9847985184180645</v>
      </c>
      <c r="BS582" s="90">
        <v>1.8549518863720229</v>
      </c>
      <c r="BT582" s="90">
        <v>580.16023485297217</v>
      </c>
      <c r="BU582" s="90">
        <v>542.20582696539452</v>
      </c>
      <c r="BV582" s="90">
        <v>0</v>
      </c>
      <c r="BW582" s="90">
        <v>0</v>
      </c>
      <c r="BX582" s="90">
        <v>580.16023485297217</v>
      </c>
      <c r="BY582" s="90">
        <v>542.20582696539452</v>
      </c>
      <c r="GV582" s="254"/>
      <c r="GW582" s="254"/>
    </row>
    <row r="583" spans="45:205" x14ac:dyDescent="0.25">
      <c r="AS583" s="90" t="s">
        <v>788</v>
      </c>
      <c r="AT583" s="90" t="s">
        <v>155</v>
      </c>
      <c r="AU583" s="90" t="s">
        <v>708</v>
      </c>
      <c r="AV583" s="90">
        <v>2023</v>
      </c>
      <c r="AW583" s="90">
        <v>0.87343872827321156</v>
      </c>
      <c r="AX583" s="90">
        <v>0</v>
      </c>
      <c r="AY583" s="90">
        <v>0</v>
      </c>
      <c r="AZ583" s="90">
        <v>0</v>
      </c>
      <c r="BA583" s="90">
        <v>0</v>
      </c>
      <c r="BB583" s="90">
        <v>0</v>
      </c>
      <c r="BC583" s="90">
        <v>0</v>
      </c>
      <c r="BD583" s="90">
        <v>0</v>
      </c>
      <c r="BE583" s="90">
        <v>0</v>
      </c>
      <c r="BF583" s="90">
        <v>0</v>
      </c>
      <c r="BG583" s="90">
        <v>0</v>
      </c>
      <c r="BH583" s="90">
        <v>0</v>
      </c>
      <c r="BI583" s="90">
        <v>0</v>
      </c>
      <c r="BJ583" s="90">
        <v>1.7493139484362608</v>
      </c>
      <c r="BK583" s="90">
        <v>530.06439138465271</v>
      </c>
      <c r="BL583" s="90">
        <v>0</v>
      </c>
      <c r="BM583" s="90">
        <v>530.06439138465271</v>
      </c>
      <c r="BN583" s="90">
        <v>0</v>
      </c>
      <c r="BO583" s="90">
        <v>0</v>
      </c>
      <c r="BP583" s="90">
        <v>0</v>
      </c>
      <c r="BQ583" s="90">
        <v>462.97876791392497</v>
      </c>
      <c r="BR583" s="90">
        <v>0</v>
      </c>
      <c r="BS583" s="90">
        <v>0</v>
      </c>
      <c r="BT583" s="90">
        <v>0</v>
      </c>
      <c r="BU583" s="90">
        <v>0</v>
      </c>
      <c r="BV583" s="90">
        <v>0</v>
      </c>
      <c r="BW583" s="90">
        <v>0</v>
      </c>
      <c r="BX583" s="90">
        <v>0</v>
      </c>
      <c r="BY583" s="90">
        <v>0</v>
      </c>
      <c r="GV583" s="254"/>
      <c r="GW583" s="254"/>
    </row>
    <row r="584" spans="45:205" x14ac:dyDescent="0.25">
      <c r="AS584" s="90" t="s">
        <v>788</v>
      </c>
      <c r="AT584" s="90" t="s">
        <v>155</v>
      </c>
      <c r="AU584" s="90" t="s">
        <v>709</v>
      </c>
      <c r="AV584" s="90">
        <v>2020</v>
      </c>
      <c r="AW584" s="90">
        <v>1</v>
      </c>
      <c r="AX584" s="90">
        <v>0.54057414127210401</v>
      </c>
      <c r="AY584" s="90">
        <v>62.709514521386524</v>
      </c>
      <c r="AZ584" s="90">
        <v>0</v>
      </c>
      <c r="BA584" s="90">
        <v>62.709514521386524</v>
      </c>
      <c r="BB584" s="90">
        <v>0</v>
      </c>
      <c r="BC584" s="90">
        <v>0</v>
      </c>
      <c r="BD584" s="90">
        <v>0</v>
      </c>
      <c r="BE584" s="90">
        <v>0</v>
      </c>
      <c r="BF584" s="90">
        <v>0</v>
      </c>
      <c r="BG584" s="90">
        <v>0</v>
      </c>
      <c r="BH584" s="90">
        <v>0</v>
      </c>
      <c r="BI584" s="90">
        <v>0</v>
      </c>
      <c r="BJ584" s="90">
        <v>0</v>
      </c>
      <c r="BK584" s="90">
        <v>0</v>
      </c>
      <c r="BL584" s="90">
        <v>0</v>
      </c>
      <c r="BM584" s="90">
        <v>0</v>
      </c>
      <c r="BN584" s="90">
        <v>62.709514521386524</v>
      </c>
      <c r="BO584" s="90">
        <v>0</v>
      </c>
      <c r="BP584" s="90">
        <v>0</v>
      </c>
      <c r="BQ584" s="90">
        <v>0</v>
      </c>
      <c r="BR584" s="90">
        <v>0</v>
      </c>
      <c r="BS584" s="90">
        <v>0</v>
      </c>
      <c r="BT584" s="90">
        <v>0</v>
      </c>
      <c r="BU584" s="90">
        <v>0</v>
      </c>
      <c r="BV584" s="90">
        <v>0</v>
      </c>
      <c r="BW584" s="90">
        <v>0</v>
      </c>
      <c r="BX584" s="90">
        <v>0</v>
      </c>
      <c r="BY584" s="90">
        <v>0</v>
      </c>
      <c r="GV584" s="254"/>
      <c r="GW584" s="254"/>
    </row>
    <row r="585" spans="45:205" x14ac:dyDescent="0.25">
      <c r="AS585" s="90" t="s">
        <v>788</v>
      </c>
      <c r="AT585" s="90" t="s">
        <v>155</v>
      </c>
      <c r="AU585" s="90" t="s">
        <v>709</v>
      </c>
      <c r="AV585" s="90">
        <v>2021</v>
      </c>
      <c r="AW585" s="90">
        <v>1</v>
      </c>
      <c r="AX585" s="90">
        <v>0</v>
      </c>
      <c r="AY585" s="90">
        <v>0</v>
      </c>
      <c r="AZ585" s="90">
        <v>0</v>
      </c>
      <c r="BA585" s="90">
        <v>0</v>
      </c>
      <c r="BB585" s="90">
        <v>0.49335567142796205</v>
      </c>
      <c r="BC585" s="90">
        <v>57.231917473549956</v>
      </c>
      <c r="BD585" s="90">
        <v>0</v>
      </c>
      <c r="BE585" s="90">
        <v>57.231917473549956</v>
      </c>
      <c r="BF585" s="90">
        <v>0</v>
      </c>
      <c r="BG585" s="90">
        <v>0</v>
      </c>
      <c r="BH585" s="90">
        <v>0</v>
      </c>
      <c r="BI585" s="90">
        <v>0</v>
      </c>
      <c r="BJ585" s="90">
        <v>0</v>
      </c>
      <c r="BK585" s="90">
        <v>0</v>
      </c>
      <c r="BL585" s="90">
        <v>0</v>
      </c>
      <c r="BM585" s="90">
        <v>0</v>
      </c>
      <c r="BN585" s="90">
        <v>0</v>
      </c>
      <c r="BO585" s="90">
        <v>57.231917473549956</v>
      </c>
      <c r="BP585" s="90">
        <v>0</v>
      </c>
      <c r="BQ585" s="90">
        <v>0</v>
      </c>
      <c r="BR585" s="90">
        <v>0</v>
      </c>
      <c r="BS585" s="90">
        <v>0</v>
      </c>
      <c r="BT585" s="90">
        <v>0</v>
      </c>
      <c r="BU585" s="90">
        <v>0</v>
      </c>
      <c r="BV585" s="90">
        <v>0</v>
      </c>
      <c r="BW585" s="90">
        <v>0</v>
      </c>
      <c r="BX585" s="90">
        <v>0</v>
      </c>
      <c r="BY585" s="90">
        <v>0</v>
      </c>
      <c r="GV585" s="254"/>
      <c r="GW585" s="254"/>
    </row>
    <row r="586" spans="45:205" x14ac:dyDescent="0.25">
      <c r="AS586" s="90" t="s">
        <v>788</v>
      </c>
      <c r="AT586" s="90" t="s">
        <v>155</v>
      </c>
      <c r="AU586" s="90" t="s">
        <v>709</v>
      </c>
      <c r="AV586" s="90">
        <v>2022</v>
      </c>
      <c r="AW586" s="90">
        <v>0.93457943925233644</v>
      </c>
      <c r="AX586" s="90">
        <v>0</v>
      </c>
      <c r="AY586" s="90">
        <v>0</v>
      </c>
      <c r="AZ586" s="90">
        <v>0</v>
      </c>
      <c r="BA586" s="90">
        <v>0</v>
      </c>
      <c r="BB586" s="90">
        <v>0</v>
      </c>
      <c r="BC586" s="90">
        <v>0</v>
      </c>
      <c r="BD586" s="90">
        <v>0</v>
      </c>
      <c r="BE586" s="90">
        <v>0</v>
      </c>
      <c r="BF586" s="90">
        <v>0.66339090639910592</v>
      </c>
      <c r="BG586" s="90">
        <v>76.586921935120543</v>
      </c>
      <c r="BH586" s="90">
        <v>0</v>
      </c>
      <c r="BI586" s="90">
        <v>76.586921935120543</v>
      </c>
      <c r="BJ586" s="90">
        <v>0</v>
      </c>
      <c r="BK586" s="90">
        <v>0</v>
      </c>
      <c r="BL586" s="90">
        <v>0</v>
      </c>
      <c r="BM586" s="90">
        <v>0</v>
      </c>
      <c r="BN586" s="90">
        <v>0</v>
      </c>
      <c r="BO586" s="90">
        <v>0</v>
      </c>
      <c r="BP586" s="90">
        <v>71.576562556187426</v>
      </c>
      <c r="BQ586" s="90">
        <v>0</v>
      </c>
      <c r="BR586" s="90">
        <v>0.66339090639910592</v>
      </c>
      <c r="BS586" s="90">
        <v>0.61999150130757563</v>
      </c>
      <c r="BT586" s="90">
        <v>76.586921935120543</v>
      </c>
      <c r="BU586" s="90">
        <v>71.576562556187426</v>
      </c>
      <c r="BV586" s="90">
        <v>0</v>
      </c>
      <c r="BW586" s="90">
        <v>0</v>
      </c>
      <c r="BX586" s="90">
        <v>76.586921935120543</v>
      </c>
      <c r="BY586" s="90">
        <v>71.576562556187426</v>
      </c>
      <c r="GV586" s="254"/>
      <c r="GW586" s="254"/>
    </row>
    <row r="587" spans="45:205" x14ac:dyDescent="0.25">
      <c r="AS587" s="90" t="s">
        <v>788</v>
      </c>
      <c r="AT587" s="90" t="s">
        <v>155</v>
      </c>
      <c r="AU587" s="90" t="s">
        <v>709</v>
      </c>
      <c r="AV587" s="90">
        <v>2023</v>
      </c>
      <c r="AW587" s="90">
        <v>0.87343872827321156</v>
      </c>
      <c r="AX587" s="90">
        <v>0</v>
      </c>
      <c r="AY587" s="90">
        <v>0</v>
      </c>
      <c r="AZ587" s="90">
        <v>0</v>
      </c>
      <c r="BA587" s="90">
        <v>0</v>
      </c>
      <c r="BB587" s="90">
        <v>0</v>
      </c>
      <c r="BC587" s="90">
        <v>0</v>
      </c>
      <c r="BD587" s="90">
        <v>0</v>
      </c>
      <c r="BE587" s="90">
        <v>0</v>
      </c>
      <c r="BF587" s="90">
        <v>0</v>
      </c>
      <c r="BG587" s="90">
        <v>0</v>
      </c>
      <c r="BH587" s="90">
        <v>0</v>
      </c>
      <c r="BI587" s="90">
        <v>0</v>
      </c>
      <c r="BJ587" s="90">
        <v>0.58468351072463598</v>
      </c>
      <c r="BK587" s="90">
        <v>69.973500211425545</v>
      </c>
      <c r="BL587" s="90">
        <v>0</v>
      </c>
      <c r="BM587" s="90">
        <v>69.973500211425545</v>
      </c>
      <c r="BN587" s="90">
        <v>0</v>
      </c>
      <c r="BO587" s="90">
        <v>0</v>
      </c>
      <c r="BP587" s="90">
        <v>0</v>
      </c>
      <c r="BQ587" s="90">
        <v>61.117565037492831</v>
      </c>
      <c r="BR587" s="90">
        <v>0</v>
      </c>
      <c r="BS587" s="90">
        <v>0</v>
      </c>
      <c r="BT587" s="90">
        <v>0</v>
      </c>
      <c r="BU587" s="90">
        <v>0</v>
      </c>
      <c r="BV587" s="90">
        <v>0</v>
      </c>
      <c r="BW587" s="90">
        <v>0</v>
      </c>
      <c r="BX587" s="90">
        <v>0</v>
      </c>
      <c r="BY587" s="90">
        <v>0</v>
      </c>
      <c r="GV587" s="254"/>
      <c r="GW587" s="254"/>
    </row>
    <row r="588" spans="45:205" x14ac:dyDescent="0.25">
      <c r="AS588" s="90" t="s">
        <v>788</v>
      </c>
      <c r="AT588" s="90" t="s">
        <v>155</v>
      </c>
      <c r="AU588" s="90" t="s">
        <v>710</v>
      </c>
      <c r="AV588" s="90">
        <v>2020</v>
      </c>
      <c r="AW588" s="90">
        <v>1</v>
      </c>
      <c r="AX588" s="90">
        <v>0.80783656009334148</v>
      </c>
      <c r="AY588" s="90">
        <v>93.8709298080107</v>
      </c>
      <c r="AZ588" s="90">
        <v>0</v>
      </c>
      <c r="BA588" s="90">
        <v>93.8709298080107</v>
      </c>
      <c r="BB588" s="90">
        <v>0</v>
      </c>
      <c r="BC588" s="90">
        <v>0</v>
      </c>
      <c r="BD588" s="90">
        <v>0</v>
      </c>
      <c r="BE588" s="90">
        <v>0</v>
      </c>
      <c r="BF588" s="90">
        <v>0</v>
      </c>
      <c r="BG588" s="90">
        <v>0</v>
      </c>
      <c r="BH588" s="90">
        <v>0</v>
      </c>
      <c r="BI588" s="90">
        <v>0</v>
      </c>
      <c r="BJ588" s="90">
        <v>0</v>
      </c>
      <c r="BK588" s="90">
        <v>0</v>
      </c>
      <c r="BL588" s="90">
        <v>0</v>
      </c>
      <c r="BM588" s="90">
        <v>0</v>
      </c>
      <c r="BN588" s="90">
        <v>93.8709298080107</v>
      </c>
      <c r="BO588" s="90">
        <v>0</v>
      </c>
      <c r="BP588" s="90">
        <v>0</v>
      </c>
      <c r="BQ588" s="90">
        <v>0</v>
      </c>
      <c r="BR588" s="90">
        <v>0</v>
      </c>
      <c r="BS588" s="90">
        <v>0</v>
      </c>
      <c r="BT588" s="90">
        <v>0</v>
      </c>
      <c r="BU588" s="90">
        <v>0</v>
      </c>
      <c r="BV588" s="90">
        <v>0</v>
      </c>
      <c r="BW588" s="90">
        <v>0</v>
      </c>
      <c r="BX588" s="90">
        <v>0</v>
      </c>
      <c r="BY588" s="90">
        <v>0</v>
      </c>
      <c r="GV588" s="254"/>
      <c r="GW588" s="254"/>
    </row>
    <row r="589" spans="45:205" x14ac:dyDescent="0.25">
      <c r="AS589" s="90" t="s">
        <v>788</v>
      </c>
      <c r="AT589" s="90" t="s">
        <v>155</v>
      </c>
      <c r="AU589" s="90" t="s">
        <v>710</v>
      </c>
      <c r="AV589" s="90">
        <v>2021</v>
      </c>
      <c r="AW589" s="90">
        <v>1</v>
      </c>
      <c r="AX589" s="90">
        <v>0</v>
      </c>
      <c r="AY589" s="90">
        <v>0</v>
      </c>
      <c r="AZ589" s="90">
        <v>0</v>
      </c>
      <c r="BA589" s="90">
        <v>0</v>
      </c>
      <c r="BB589" s="90">
        <v>0.73727305485056605</v>
      </c>
      <c r="BC589" s="90">
        <v>85.671422413982384</v>
      </c>
      <c r="BD589" s="90">
        <v>0</v>
      </c>
      <c r="BE589" s="90">
        <v>85.671422413982384</v>
      </c>
      <c r="BF589" s="90">
        <v>0</v>
      </c>
      <c r="BG589" s="90">
        <v>0</v>
      </c>
      <c r="BH589" s="90">
        <v>0</v>
      </c>
      <c r="BI589" s="90">
        <v>0</v>
      </c>
      <c r="BJ589" s="90">
        <v>0</v>
      </c>
      <c r="BK589" s="90">
        <v>0</v>
      </c>
      <c r="BL589" s="90">
        <v>0</v>
      </c>
      <c r="BM589" s="90">
        <v>0</v>
      </c>
      <c r="BN589" s="90">
        <v>0</v>
      </c>
      <c r="BO589" s="90">
        <v>85.671422413982384</v>
      </c>
      <c r="BP589" s="90">
        <v>0</v>
      </c>
      <c r="BQ589" s="90">
        <v>0</v>
      </c>
      <c r="BR589" s="90">
        <v>0</v>
      </c>
      <c r="BS589" s="90">
        <v>0</v>
      </c>
      <c r="BT589" s="90">
        <v>0</v>
      </c>
      <c r="BU589" s="90">
        <v>0</v>
      </c>
      <c r="BV589" s="90">
        <v>0</v>
      </c>
      <c r="BW589" s="90">
        <v>0</v>
      </c>
      <c r="BX589" s="90">
        <v>0</v>
      </c>
      <c r="BY589" s="90">
        <v>0</v>
      </c>
      <c r="GV589" s="254"/>
      <c r="GW589" s="254"/>
    </row>
    <row r="590" spans="45:205" x14ac:dyDescent="0.25">
      <c r="AS590" s="90" t="s">
        <v>788</v>
      </c>
      <c r="AT590" s="90" t="s">
        <v>155</v>
      </c>
      <c r="AU590" s="90" t="s">
        <v>710</v>
      </c>
      <c r="AV590" s="90">
        <v>2022</v>
      </c>
      <c r="AW590" s="90">
        <v>0.93457943925233644</v>
      </c>
      <c r="AX590" s="90">
        <v>0</v>
      </c>
      <c r="AY590" s="90">
        <v>0</v>
      </c>
      <c r="AZ590" s="90">
        <v>0</v>
      </c>
      <c r="BA590" s="90">
        <v>0</v>
      </c>
      <c r="BB590" s="90">
        <v>0</v>
      </c>
      <c r="BC590" s="90">
        <v>0</v>
      </c>
      <c r="BD590" s="90">
        <v>0</v>
      </c>
      <c r="BE590" s="90">
        <v>0</v>
      </c>
      <c r="BF590" s="90">
        <v>1.0719042293077097</v>
      </c>
      <c r="BG590" s="90">
        <v>122.67863388273808</v>
      </c>
      <c r="BH590" s="90">
        <v>0</v>
      </c>
      <c r="BI590" s="90">
        <v>122.67863388273808</v>
      </c>
      <c r="BJ590" s="90">
        <v>0</v>
      </c>
      <c r="BK590" s="90">
        <v>0</v>
      </c>
      <c r="BL590" s="90">
        <v>0</v>
      </c>
      <c r="BM590" s="90">
        <v>0</v>
      </c>
      <c r="BN590" s="90">
        <v>0</v>
      </c>
      <c r="BO590" s="90">
        <v>0</v>
      </c>
      <c r="BP590" s="90">
        <v>114.65292886237204</v>
      </c>
      <c r="BQ590" s="90">
        <v>0</v>
      </c>
      <c r="BR590" s="90">
        <v>1.0719042293077097</v>
      </c>
      <c r="BS590" s="90">
        <v>1.0017796535586072</v>
      </c>
      <c r="BT590" s="90">
        <v>122.67863388273808</v>
      </c>
      <c r="BU590" s="90">
        <v>114.65292886237204</v>
      </c>
      <c r="BV590" s="90">
        <v>0</v>
      </c>
      <c r="BW590" s="90">
        <v>0</v>
      </c>
      <c r="BX590" s="90">
        <v>122.67863388273808</v>
      </c>
      <c r="BY590" s="90">
        <v>114.65292886237204</v>
      </c>
      <c r="GV590" s="254"/>
      <c r="GW590" s="254"/>
    </row>
    <row r="591" spans="45:205" x14ac:dyDescent="0.25">
      <c r="AS591" s="90" t="s">
        <v>788</v>
      </c>
      <c r="AT591" s="90" t="s">
        <v>155</v>
      </c>
      <c r="AU591" s="90" t="s">
        <v>710</v>
      </c>
      <c r="AV591" s="90">
        <v>2023</v>
      </c>
      <c r="AW591" s="90">
        <v>0.87343872827321156</v>
      </c>
      <c r="AX591" s="90">
        <v>0</v>
      </c>
      <c r="AY591" s="90">
        <v>0</v>
      </c>
      <c r="AZ591" s="90">
        <v>0</v>
      </c>
      <c r="BA591" s="90">
        <v>0</v>
      </c>
      <c r="BB591" s="90">
        <v>0</v>
      </c>
      <c r="BC591" s="90">
        <v>0</v>
      </c>
      <c r="BD591" s="90">
        <v>0</v>
      </c>
      <c r="BE591" s="90">
        <v>0</v>
      </c>
      <c r="BF591" s="90">
        <v>0</v>
      </c>
      <c r="BG591" s="90">
        <v>0</v>
      </c>
      <c r="BH591" s="90">
        <v>0</v>
      </c>
      <c r="BI591" s="90">
        <v>0</v>
      </c>
      <c r="BJ591" s="90">
        <v>0.94472915125425283</v>
      </c>
      <c r="BK591" s="90">
        <v>112.08541057901903</v>
      </c>
      <c r="BL591" s="90">
        <v>0</v>
      </c>
      <c r="BM591" s="90">
        <v>112.08541057901903</v>
      </c>
      <c r="BN591" s="90">
        <v>0</v>
      </c>
      <c r="BO591" s="90">
        <v>0</v>
      </c>
      <c r="BP591" s="90">
        <v>0</v>
      </c>
      <c r="BQ591" s="90">
        <v>97.899738474119147</v>
      </c>
      <c r="BR591" s="90">
        <v>0</v>
      </c>
      <c r="BS591" s="90">
        <v>0</v>
      </c>
      <c r="BT591" s="90">
        <v>0</v>
      </c>
      <c r="BU591" s="90">
        <v>0</v>
      </c>
      <c r="BV591" s="90">
        <v>0</v>
      </c>
      <c r="BW591" s="90">
        <v>0</v>
      </c>
      <c r="BX591" s="90">
        <v>0</v>
      </c>
      <c r="BY591" s="90">
        <v>0</v>
      </c>
      <c r="GV591" s="254"/>
      <c r="GW591" s="254"/>
    </row>
    <row r="592" spans="45:205" x14ac:dyDescent="0.25">
      <c r="AS592" s="90" t="s">
        <v>788</v>
      </c>
      <c r="AT592" s="90" t="s">
        <v>155</v>
      </c>
      <c r="AU592" s="90" t="s">
        <v>711</v>
      </c>
      <c r="AV592" s="90">
        <v>2020</v>
      </c>
      <c r="AW592" s="90">
        <v>1</v>
      </c>
      <c r="AX592" s="90">
        <v>0.87035086460944378</v>
      </c>
      <c r="AY592" s="90">
        <v>100.18531613600399</v>
      </c>
      <c r="AZ592" s="90">
        <v>0</v>
      </c>
      <c r="BA592" s="90">
        <v>100.18531613600399</v>
      </c>
      <c r="BB592" s="90">
        <v>0</v>
      </c>
      <c r="BC592" s="90">
        <v>0</v>
      </c>
      <c r="BD592" s="90">
        <v>0</v>
      </c>
      <c r="BE592" s="90">
        <v>0</v>
      </c>
      <c r="BF592" s="90">
        <v>0</v>
      </c>
      <c r="BG592" s="90">
        <v>0</v>
      </c>
      <c r="BH592" s="90">
        <v>0</v>
      </c>
      <c r="BI592" s="90">
        <v>0</v>
      </c>
      <c r="BJ592" s="90">
        <v>0</v>
      </c>
      <c r="BK592" s="90">
        <v>0</v>
      </c>
      <c r="BL592" s="90">
        <v>0</v>
      </c>
      <c r="BM592" s="90">
        <v>0</v>
      </c>
      <c r="BN592" s="90">
        <v>100.18531613600399</v>
      </c>
      <c r="BO592" s="90">
        <v>0</v>
      </c>
      <c r="BP592" s="90">
        <v>0</v>
      </c>
      <c r="BQ592" s="90">
        <v>0</v>
      </c>
      <c r="BR592" s="90">
        <v>0</v>
      </c>
      <c r="BS592" s="90">
        <v>0</v>
      </c>
      <c r="BT592" s="90">
        <v>0</v>
      </c>
      <c r="BU592" s="90">
        <v>0</v>
      </c>
      <c r="BV592" s="90">
        <v>0</v>
      </c>
      <c r="BW592" s="90">
        <v>0</v>
      </c>
      <c r="BX592" s="90">
        <v>0</v>
      </c>
      <c r="BY592" s="90">
        <v>0</v>
      </c>
      <c r="GV592" s="254"/>
      <c r="GW592" s="254"/>
    </row>
    <row r="593" spans="45:205" x14ac:dyDescent="0.25">
      <c r="AS593" s="90" t="s">
        <v>788</v>
      </c>
      <c r="AT593" s="90" t="s">
        <v>155</v>
      </c>
      <c r="AU593" s="90" t="s">
        <v>711</v>
      </c>
      <c r="AV593" s="90">
        <v>2021</v>
      </c>
      <c r="AW593" s="90">
        <v>1</v>
      </c>
      <c r="AX593" s="90">
        <v>0</v>
      </c>
      <c r="AY593" s="90">
        <v>0</v>
      </c>
      <c r="AZ593" s="90">
        <v>0</v>
      </c>
      <c r="BA593" s="90">
        <v>0</v>
      </c>
      <c r="BB593" s="90">
        <v>0.79432681366673019</v>
      </c>
      <c r="BC593" s="90">
        <v>91.434255055535957</v>
      </c>
      <c r="BD593" s="90">
        <v>0</v>
      </c>
      <c r="BE593" s="90">
        <v>91.434255055535957</v>
      </c>
      <c r="BF593" s="90">
        <v>0</v>
      </c>
      <c r="BG593" s="90">
        <v>0</v>
      </c>
      <c r="BH593" s="90">
        <v>0</v>
      </c>
      <c r="BI593" s="90">
        <v>0</v>
      </c>
      <c r="BJ593" s="90">
        <v>0</v>
      </c>
      <c r="BK593" s="90">
        <v>0</v>
      </c>
      <c r="BL593" s="90">
        <v>0</v>
      </c>
      <c r="BM593" s="90">
        <v>0</v>
      </c>
      <c r="BN593" s="90">
        <v>0</v>
      </c>
      <c r="BO593" s="90">
        <v>91.434255055535957</v>
      </c>
      <c r="BP593" s="90">
        <v>0</v>
      </c>
      <c r="BQ593" s="90">
        <v>0</v>
      </c>
      <c r="BR593" s="90">
        <v>0</v>
      </c>
      <c r="BS593" s="90">
        <v>0</v>
      </c>
      <c r="BT593" s="90">
        <v>0</v>
      </c>
      <c r="BU593" s="90">
        <v>0</v>
      </c>
      <c r="BV593" s="90">
        <v>0</v>
      </c>
      <c r="BW593" s="90">
        <v>0</v>
      </c>
      <c r="BX593" s="90">
        <v>0</v>
      </c>
      <c r="BY593" s="90">
        <v>0</v>
      </c>
      <c r="GV593" s="254"/>
      <c r="GW593" s="254"/>
    </row>
    <row r="594" spans="45:205" x14ac:dyDescent="0.25">
      <c r="AS594" s="90" t="s">
        <v>788</v>
      </c>
      <c r="AT594" s="90" t="s">
        <v>155</v>
      </c>
      <c r="AU594" s="90" t="s">
        <v>711</v>
      </c>
      <c r="AV594" s="90">
        <v>2022</v>
      </c>
      <c r="AW594" s="90">
        <v>0.93457943925233644</v>
      </c>
      <c r="AX594" s="90">
        <v>0</v>
      </c>
      <c r="AY594" s="90">
        <v>0</v>
      </c>
      <c r="AZ594" s="90">
        <v>0</v>
      </c>
      <c r="BA594" s="90">
        <v>0</v>
      </c>
      <c r="BB594" s="90">
        <v>0</v>
      </c>
      <c r="BC594" s="90">
        <v>0</v>
      </c>
      <c r="BD594" s="90">
        <v>0</v>
      </c>
      <c r="BE594" s="90">
        <v>0</v>
      </c>
      <c r="BF594" s="90">
        <v>1.0719717868131762</v>
      </c>
      <c r="BG594" s="90">
        <v>123.79436741186068</v>
      </c>
      <c r="BH594" s="90">
        <v>0</v>
      </c>
      <c r="BI594" s="90">
        <v>123.79436741186068</v>
      </c>
      <c r="BJ594" s="90">
        <v>0</v>
      </c>
      <c r="BK594" s="90">
        <v>0</v>
      </c>
      <c r="BL594" s="90">
        <v>0</v>
      </c>
      <c r="BM594" s="90">
        <v>0</v>
      </c>
      <c r="BN594" s="90">
        <v>0</v>
      </c>
      <c r="BO594" s="90">
        <v>0</v>
      </c>
      <c r="BP594" s="90">
        <v>115.69567047837447</v>
      </c>
      <c r="BQ594" s="90">
        <v>0</v>
      </c>
      <c r="BR594" s="90">
        <v>1.0719717868131762</v>
      </c>
      <c r="BS594" s="90">
        <v>1.0018427914141834</v>
      </c>
      <c r="BT594" s="90">
        <v>123.79436741186068</v>
      </c>
      <c r="BU594" s="90">
        <v>115.69567047837447</v>
      </c>
      <c r="BV594" s="90">
        <v>0</v>
      </c>
      <c r="BW594" s="90">
        <v>0</v>
      </c>
      <c r="BX594" s="90">
        <v>123.79436741186068</v>
      </c>
      <c r="BY594" s="90">
        <v>115.69567047837447</v>
      </c>
      <c r="GV594" s="254"/>
      <c r="GW594" s="254"/>
    </row>
    <row r="595" spans="45:205" x14ac:dyDescent="0.25">
      <c r="AS595" s="90" t="s">
        <v>788</v>
      </c>
      <c r="AT595" s="90" t="s">
        <v>155</v>
      </c>
      <c r="AU595" s="90" t="s">
        <v>711</v>
      </c>
      <c r="AV595" s="90">
        <v>2023</v>
      </c>
      <c r="AW595" s="90">
        <v>0.87343872827321156</v>
      </c>
      <c r="AX595" s="90">
        <v>0</v>
      </c>
      <c r="AY595" s="90">
        <v>0</v>
      </c>
      <c r="AZ595" s="90">
        <v>0</v>
      </c>
      <c r="BA595" s="90">
        <v>0</v>
      </c>
      <c r="BB595" s="90">
        <v>0</v>
      </c>
      <c r="BC595" s="90">
        <v>0</v>
      </c>
      <c r="BD595" s="90">
        <v>0</v>
      </c>
      <c r="BE595" s="90">
        <v>0</v>
      </c>
      <c r="BF595" s="90">
        <v>0</v>
      </c>
      <c r="BG595" s="90">
        <v>0</v>
      </c>
      <c r="BH595" s="90">
        <v>0</v>
      </c>
      <c r="BI595" s="90">
        <v>0</v>
      </c>
      <c r="BJ595" s="90">
        <v>0.94478869346246064</v>
      </c>
      <c r="BK595" s="90">
        <v>113.10487612114294</v>
      </c>
      <c r="BL595" s="90">
        <v>0</v>
      </c>
      <c r="BM595" s="90">
        <v>113.10487612114294</v>
      </c>
      <c r="BN595" s="90">
        <v>0</v>
      </c>
      <c r="BO595" s="90">
        <v>0</v>
      </c>
      <c r="BP595" s="90">
        <v>0</v>
      </c>
      <c r="BQ595" s="90">
        <v>98.790179160750213</v>
      </c>
      <c r="BR595" s="90">
        <v>0</v>
      </c>
      <c r="BS595" s="90">
        <v>0</v>
      </c>
      <c r="BT595" s="90">
        <v>0</v>
      </c>
      <c r="BU595" s="90">
        <v>0</v>
      </c>
      <c r="BV595" s="90">
        <v>0</v>
      </c>
      <c r="BW595" s="90">
        <v>0</v>
      </c>
      <c r="BX595" s="90">
        <v>0</v>
      </c>
      <c r="BY595" s="90">
        <v>0</v>
      </c>
      <c r="GV595" s="254"/>
      <c r="GW595" s="254"/>
    </row>
    <row r="596" spans="45:205" x14ac:dyDescent="0.25">
      <c r="AS596" s="90" t="s">
        <v>788</v>
      </c>
      <c r="AT596" s="90" t="s">
        <v>155</v>
      </c>
      <c r="AU596" s="90" t="s">
        <v>712</v>
      </c>
      <c r="AV596" s="90">
        <v>2020</v>
      </c>
      <c r="AW596" s="90">
        <v>1</v>
      </c>
      <c r="AX596" s="90">
        <v>0.82818375666829291</v>
      </c>
      <c r="AY596" s="90">
        <v>87.11522321266844</v>
      </c>
      <c r="AZ596" s="90">
        <v>0</v>
      </c>
      <c r="BA596" s="90">
        <v>87.11522321266844</v>
      </c>
      <c r="BB596" s="90">
        <v>0</v>
      </c>
      <c r="BC596" s="90">
        <v>0</v>
      </c>
      <c r="BD596" s="90">
        <v>0</v>
      </c>
      <c r="BE596" s="90">
        <v>0</v>
      </c>
      <c r="BF596" s="90">
        <v>0</v>
      </c>
      <c r="BG596" s="90">
        <v>0</v>
      </c>
      <c r="BH596" s="90">
        <v>0</v>
      </c>
      <c r="BI596" s="90">
        <v>0</v>
      </c>
      <c r="BJ596" s="90">
        <v>0</v>
      </c>
      <c r="BK596" s="90">
        <v>0</v>
      </c>
      <c r="BL596" s="90">
        <v>0</v>
      </c>
      <c r="BM596" s="90">
        <v>0</v>
      </c>
      <c r="BN596" s="90">
        <v>87.11522321266844</v>
      </c>
      <c r="BO596" s="90">
        <v>0</v>
      </c>
      <c r="BP596" s="90">
        <v>0</v>
      </c>
      <c r="BQ596" s="90">
        <v>0</v>
      </c>
      <c r="BR596" s="90">
        <v>0</v>
      </c>
      <c r="BS596" s="90">
        <v>0</v>
      </c>
      <c r="BT596" s="90">
        <v>0</v>
      </c>
      <c r="BU596" s="90">
        <v>0</v>
      </c>
      <c r="BV596" s="90">
        <v>0</v>
      </c>
      <c r="BW596" s="90">
        <v>0</v>
      </c>
      <c r="BX596" s="90">
        <v>0</v>
      </c>
      <c r="BY596" s="90">
        <v>0</v>
      </c>
      <c r="GV596" s="254"/>
      <c r="GW596" s="254"/>
    </row>
    <row r="597" spans="45:205" x14ac:dyDescent="0.25">
      <c r="AS597" s="90" t="s">
        <v>788</v>
      </c>
      <c r="AT597" s="90" t="s">
        <v>155</v>
      </c>
      <c r="AU597" s="90" t="s">
        <v>712</v>
      </c>
      <c r="AV597" s="90">
        <v>2021</v>
      </c>
      <c r="AW597" s="90">
        <v>1</v>
      </c>
      <c r="AX597" s="90">
        <v>0</v>
      </c>
      <c r="AY597" s="90">
        <v>0</v>
      </c>
      <c r="AZ597" s="90">
        <v>0</v>
      </c>
      <c r="BA597" s="90">
        <v>0</v>
      </c>
      <c r="BB597" s="90">
        <v>0.7558429494524227</v>
      </c>
      <c r="BC597" s="90">
        <v>79.505818274146748</v>
      </c>
      <c r="BD597" s="90">
        <v>0</v>
      </c>
      <c r="BE597" s="90">
        <v>79.505818274146748</v>
      </c>
      <c r="BF597" s="90">
        <v>0</v>
      </c>
      <c r="BG597" s="90">
        <v>0</v>
      </c>
      <c r="BH597" s="90">
        <v>0</v>
      </c>
      <c r="BI597" s="90">
        <v>0</v>
      </c>
      <c r="BJ597" s="90">
        <v>0</v>
      </c>
      <c r="BK597" s="90">
        <v>0</v>
      </c>
      <c r="BL597" s="90">
        <v>0</v>
      </c>
      <c r="BM597" s="90">
        <v>0</v>
      </c>
      <c r="BN597" s="90">
        <v>0</v>
      </c>
      <c r="BO597" s="90">
        <v>79.505818274146748</v>
      </c>
      <c r="BP597" s="90">
        <v>0</v>
      </c>
      <c r="BQ597" s="90">
        <v>0</v>
      </c>
      <c r="BR597" s="90">
        <v>0</v>
      </c>
      <c r="BS597" s="90">
        <v>0</v>
      </c>
      <c r="BT597" s="90">
        <v>0</v>
      </c>
      <c r="BU597" s="90">
        <v>0</v>
      </c>
      <c r="BV597" s="90">
        <v>0</v>
      </c>
      <c r="BW597" s="90">
        <v>0</v>
      </c>
      <c r="BX597" s="90">
        <v>0</v>
      </c>
      <c r="BY597" s="90">
        <v>0</v>
      </c>
      <c r="GV597" s="254"/>
      <c r="GW597" s="254"/>
    </row>
    <row r="598" spans="45:205" x14ac:dyDescent="0.25">
      <c r="AS598" s="90" t="s">
        <v>788</v>
      </c>
      <c r="AT598" s="90" t="s">
        <v>155</v>
      </c>
      <c r="AU598" s="90" t="s">
        <v>712</v>
      </c>
      <c r="AV598" s="90">
        <v>2022</v>
      </c>
      <c r="AW598" s="90">
        <v>0.93457943925233644</v>
      </c>
      <c r="AX598" s="90">
        <v>0</v>
      </c>
      <c r="AY598" s="90">
        <v>0</v>
      </c>
      <c r="AZ598" s="90">
        <v>0</v>
      </c>
      <c r="BA598" s="90">
        <v>0</v>
      </c>
      <c r="BB598" s="90">
        <v>0</v>
      </c>
      <c r="BC598" s="90">
        <v>0</v>
      </c>
      <c r="BD598" s="90">
        <v>0</v>
      </c>
      <c r="BE598" s="90">
        <v>0</v>
      </c>
      <c r="BF598" s="90">
        <v>1.0047697027623037</v>
      </c>
      <c r="BG598" s="90">
        <v>104.94009388921965</v>
      </c>
      <c r="BH598" s="90">
        <v>0</v>
      </c>
      <c r="BI598" s="90">
        <v>104.94009388921965</v>
      </c>
      <c r="BJ598" s="90">
        <v>0</v>
      </c>
      <c r="BK598" s="90">
        <v>0</v>
      </c>
      <c r="BL598" s="90">
        <v>0</v>
      </c>
      <c r="BM598" s="90">
        <v>0</v>
      </c>
      <c r="BN598" s="90">
        <v>0</v>
      </c>
      <c r="BO598" s="90">
        <v>0</v>
      </c>
      <c r="BP598" s="90">
        <v>98.07485410207444</v>
      </c>
      <c r="BQ598" s="90">
        <v>0</v>
      </c>
      <c r="BR598" s="90">
        <v>1.0047697027623037</v>
      </c>
      <c r="BS598" s="90">
        <v>0.93903710538533058</v>
      </c>
      <c r="BT598" s="90">
        <v>104.94009388921965</v>
      </c>
      <c r="BU598" s="90">
        <v>98.07485410207444</v>
      </c>
      <c r="BV598" s="90">
        <v>0</v>
      </c>
      <c r="BW598" s="90">
        <v>0</v>
      </c>
      <c r="BX598" s="90">
        <v>104.94009388921965</v>
      </c>
      <c r="BY598" s="90">
        <v>98.07485410207444</v>
      </c>
      <c r="GV598" s="254"/>
      <c r="GW598" s="254"/>
    </row>
    <row r="599" spans="45:205" x14ac:dyDescent="0.25">
      <c r="AS599" s="90" t="s">
        <v>788</v>
      </c>
      <c r="AT599" s="90" t="s">
        <v>155</v>
      </c>
      <c r="AU599" s="90" t="s">
        <v>712</v>
      </c>
      <c r="AV599" s="90">
        <v>2023</v>
      </c>
      <c r="AW599" s="90">
        <v>0.87343872827321156</v>
      </c>
      <c r="AX599" s="90">
        <v>0</v>
      </c>
      <c r="AY599" s="90">
        <v>0</v>
      </c>
      <c r="AZ599" s="90">
        <v>0</v>
      </c>
      <c r="BA599" s="90">
        <v>0</v>
      </c>
      <c r="BB599" s="90">
        <v>0</v>
      </c>
      <c r="BC599" s="90">
        <v>0</v>
      </c>
      <c r="BD599" s="90">
        <v>0</v>
      </c>
      <c r="BE599" s="90">
        <v>0</v>
      </c>
      <c r="BF599" s="90">
        <v>0</v>
      </c>
      <c r="BG599" s="90">
        <v>0</v>
      </c>
      <c r="BH599" s="90">
        <v>0</v>
      </c>
      <c r="BI599" s="90">
        <v>0</v>
      </c>
      <c r="BJ599" s="90">
        <v>0.88555973802779309</v>
      </c>
      <c r="BK599" s="90">
        <v>95.87880731631256</v>
      </c>
      <c r="BL599" s="90">
        <v>0</v>
      </c>
      <c r="BM599" s="90">
        <v>95.87880731631256</v>
      </c>
      <c r="BN599" s="90">
        <v>0</v>
      </c>
      <c r="BO599" s="90">
        <v>0</v>
      </c>
      <c r="BP599" s="90">
        <v>0</v>
      </c>
      <c r="BQ599" s="90">
        <v>83.744263530712331</v>
      </c>
      <c r="BR599" s="90">
        <v>0</v>
      </c>
      <c r="BS599" s="90">
        <v>0</v>
      </c>
      <c r="BT599" s="90">
        <v>0</v>
      </c>
      <c r="BU599" s="90">
        <v>0</v>
      </c>
      <c r="BV599" s="90">
        <v>0</v>
      </c>
      <c r="BW599" s="90">
        <v>0</v>
      </c>
      <c r="BX599" s="90">
        <v>0</v>
      </c>
      <c r="BY599" s="90">
        <v>0</v>
      </c>
      <c r="GV599" s="254"/>
      <c r="GW599" s="254"/>
    </row>
    <row r="600" spans="45:205" x14ac:dyDescent="0.25">
      <c r="AS600" s="90" t="s">
        <v>788</v>
      </c>
      <c r="AT600" s="90" t="s">
        <v>155</v>
      </c>
      <c r="AU600" s="90" t="s">
        <v>713</v>
      </c>
      <c r="AV600" s="90">
        <v>2020</v>
      </c>
      <c r="AW600" s="90">
        <v>1</v>
      </c>
      <c r="AX600" s="90">
        <v>0.78870070014439264</v>
      </c>
      <c r="AY600" s="90">
        <v>78.349550870927004</v>
      </c>
      <c r="AZ600" s="90">
        <v>0</v>
      </c>
      <c r="BA600" s="90">
        <v>78.349550870927004</v>
      </c>
      <c r="BB600" s="90">
        <v>0</v>
      </c>
      <c r="BC600" s="90">
        <v>0</v>
      </c>
      <c r="BD600" s="90">
        <v>0</v>
      </c>
      <c r="BE600" s="90">
        <v>0</v>
      </c>
      <c r="BF600" s="90">
        <v>0</v>
      </c>
      <c r="BG600" s="90">
        <v>0</v>
      </c>
      <c r="BH600" s="90">
        <v>0</v>
      </c>
      <c r="BI600" s="90">
        <v>0</v>
      </c>
      <c r="BJ600" s="90">
        <v>0</v>
      </c>
      <c r="BK600" s="90">
        <v>0</v>
      </c>
      <c r="BL600" s="90">
        <v>0</v>
      </c>
      <c r="BM600" s="90">
        <v>0</v>
      </c>
      <c r="BN600" s="90">
        <v>78.349550870927004</v>
      </c>
      <c r="BO600" s="90">
        <v>0</v>
      </c>
      <c r="BP600" s="90">
        <v>0</v>
      </c>
      <c r="BQ600" s="90">
        <v>0</v>
      </c>
      <c r="BR600" s="90">
        <v>0</v>
      </c>
      <c r="BS600" s="90">
        <v>0</v>
      </c>
      <c r="BT600" s="90">
        <v>0</v>
      </c>
      <c r="BU600" s="90">
        <v>0</v>
      </c>
      <c r="BV600" s="90">
        <v>0</v>
      </c>
      <c r="BW600" s="90">
        <v>0</v>
      </c>
      <c r="BX600" s="90">
        <v>0</v>
      </c>
      <c r="BY600" s="90">
        <v>0</v>
      </c>
      <c r="GV600" s="254"/>
      <c r="GW600" s="254"/>
    </row>
    <row r="601" spans="45:205" x14ac:dyDescent="0.25">
      <c r="AS601" s="90" t="s">
        <v>788</v>
      </c>
      <c r="AT601" s="90" t="s">
        <v>155</v>
      </c>
      <c r="AU601" s="90" t="s">
        <v>713</v>
      </c>
      <c r="AV601" s="90">
        <v>2021</v>
      </c>
      <c r="AW601" s="90">
        <v>1</v>
      </c>
      <c r="AX601" s="90">
        <v>0</v>
      </c>
      <c r="AY601" s="90">
        <v>0</v>
      </c>
      <c r="AZ601" s="90">
        <v>0</v>
      </c>
      <c r="BA601" s="90">
        <v>0</v>
      </c>
      <c r="BB601" s="90">
        <v>0.71980868814732635</v>
      </c>
      <c r="BC601" s="90">
        <v>71.505816362289593</v>
      </c>
      <c r="BD601" s="90">
        <v>0</v>
      </c>
      <c r="BE601" s="90">
        <v>71.505816362289593</v>
      </c>
      <c r="BF601" s="90">
        <v>0</v>
      </c>
      <c r="BG601" s="90">
        <v>0</v>
      </c>
      <c r="BH601" s="90">
        <v>0</v>
      </c>
      <c r="BI601" s="90">
        <v>0</v>
      </c>
      <c r="BJ601" s="90">
        <v>0</v>
      </c>
      <c r="BK601" s="90">
        <v>0</v>
      </c>
      <c r="BL601" s="90">
        <v>0</v>
      </c>
      <c r="BM601" s="90">
        <v>0</v>
      </c>
      <c r="BN601" s="90">
        <v>0</v>
      </c>
      <c r="BO601" s="90">
        <v>71.505816362289593</v>
      </c>
      <c r="BP601" s="90">
        <v>0</v>
      </c>
      <c r="BQ601" s="90">
        <v>0</v>
      </c>
      <c r="BR601" s="90">
        <v>0</v>
      </c>
      <c r="BS601" s="90">
        <v>0</v>
      </c>
      <c r="BT601" s="90">
        <v>0</v>
      </c>
      <c r="BU601" s="90">
        <v>0</v>
      </c>
      <c r="BV601" s="90">
        <v>0</v>
      </c>
      <c r="BW601" s="90">
        <v>0</v>
      </c>
      <c r="BX601" s="90">
        <v>0</v>
      </c>
      <c r="BY601" s="90">
        <v>0</v>
      </c>
      <c r="GV601" s="254"/>
      <c r="GW601" s="254"/>
    </row>
    <row r="602" spans="45:205" x14ac:dyDescent="0.25">
      <c r="AS602" s="90" t="s">
        <v>788</v>
      </c>
      <c r="AT602" s="90" t="s">
        <v>155</v>
      </c>
      <c r="AU602" s="90" t="s">
        <v>713</v>
      </c>
      <c r="AV602" s="90">
        <v>2022</v>
      </c>
      <c r="AW602" s="90">
        <v>0.93457943925233644</v>
      </c>
      <c r="AX602" s="90">
        <v>0</v>
      </c>
      <c r="AY602" s="90">
        <v>0</v>
      </c>
      <c r="AZ602" s="90">
        <v>0</v>
      </c>
      <c r="BA602" s="90">
        <v>0</v>
      </c>
      <c r="BB602" s="90">
        <v>0</v>
      </c>
      <c r="BC602" s="90">
        <v>0</v>
      </c>
      <c r="BD602" s="90">
        <v>0</v>
      </c>
      <c r="BE602" s="90">
        <v>0</v>
      </c>
      <c r="BF602" s="90">
        <v>0.96989299355974978</v>
      </c>
      <c r="BG602" s="90">
        <v>95.799624342726474</v>
      </c>
      <c r="BH602" s="90">
        <v>0</v>
      </c>
      <c r="BI602" s="90">
        <v>95.799624342726474</v>
      </c>
      <c r="BJ602" s="90">
        <v>0</v>
      </c>
      <c r="BK602" s="90">
        <v>0</v>
      </c>
      <c r="BL602" s="90">
        <v>0</v>
      </c>
      <c r="BM602" s="90">
        <v>0</v>
      </c>
      <c r="BN602" s="90">
        <v>0</v>
      </c>
      <c r="BO602" s="90">
        <v>0</v>
      </c>
      <c r="BP602" s="90">
        <v>89.532359198809786</v>
      </c>
      <c r="BQ602" s="90">
        <v>0</v>
      </c>
      <c r="BR602" s="90">
        <v>0.96989299355974978</v>
      </c>
      <c r="BS602" s="90">
        <v>0.90644205005584089</v>
      </c>
      <c r="BT602" s="90">
        <v>95.799624342726474</v>
      </c>
      <c r="BU602" s="90">
        <v>89.532359198809786</v>
      </c>
      <c r="BV602" s="90">
        <v>0</v>
      </c>
      <c r="BW602" s="90">
        <v>0</v>
      </c>
      <c r="BX602" s="90">
        <v>95.799624342726474</v>
      </c>
      <c r="BY602" s="90">
        <v>89.532359198809786</v>
      </c>
      <c r="GV602" s="254"/>
      <c r="GW602" s="254"/>
    </row>
    <row r="603" spans="45:205" x14ac:dyDescent="0.25">
      <c r="AS603" s="90" t="s">
        <v>788</v>
      </c>
      <c r="AT603" s="90" t="s">
        <v>155</v>
      </c>
      <c r="AU603" s="90" t="s">
        <v>713</v>
      </c>
      <c r="AV603" s="90">
        <v>2023</v>
      </c>
      <c r="AW603" s="90">
        <v>0.87343872827321156</v>
      </c>
      <c r="AX603" s="90">
        <v>0</v>
      </c>
      <c r="AY603" s="90">
        <v>0</v>
      </c>
      <c r="AZ603" s="90">
        <v>0</v>
      </c>
      <c r="BA603" s="90">
        <v>0</v>
      </c>
      <c r="BB603" s="90">
        <v>0</v>
      </c>
      <c r="BC603" s="90">
        <v>0</v>
      </c>
      <c r="BD603" s="90">
        <v>0</v>
      </c>
      <c r="BE603" s="90">
        <v>0</v>
      </c>
      <c r="BF603" s="90">
        <v>0</v>
      </c>
      <c r="BG603" s="90">
        <v>0</v>
      </c>
      <c r="BH603" s="90">
        <v>0</v>
      </c>
      <c r="BI603" s="90">
        <v>0</v>
      </c>
      <c r="BJ603" s="90">
        <v>0.85482094347638971</v>
      </c>
      <c r="BK603" s="90">
        <v>87.52747215132311</v>
      </c>
      <c r="BL603" s="90">
        <v>0</v>
      </c>
      <c r="BM603" s="90">
        <v>87.52747215132311</v>
      </c>
      <c r="BN603" s="90">
        <v>0</v>
      </c>
      <c r="BO603" s="90">
        <v>0</v>
      </c>
      <c r="BP603" s="90">
        <v>0</v>
      </c>
      <c r="BQ603" s="90">
        <v>76.4498839648206</v>
      </c>
      <c r="BR603" s="90">
        <v>0</v>
      </c>
      <c r="BS603" s="90">
        <v>0</v>
      </c>
      <c r="BT603" s="90">
        <v>0</v>
      </c>
      <c r="BU603" s="90">
        <v>0</v>
      </c>
      <c r="BV603" s="90">
        <v>0</v>
      </c>
      <c r="BW603" s="90">
        <v>0</v>
      </c>
      <c r="BX603" s="90">
        <v>0</v>
      </c>
      <c r="BY603" s="90">
        <v>0</v>
      </c>
      <c r="GV603" s="254"/>
      <c r="GW603" s="254"/>
    </row>
    <row r="604" spans="45:205" x14ac:dyDescent="0.25">
      <c r="AS604" s="90" t="s">
        <v>788</v>
      </c>
      <c r="AT604" s="90" t="s">
        <v>155</v>
      </c>
      <c r="AU604" s="90" t="s">
        <v>714</v>
      </c>
      <c r="AV604" s="90">
        <v>2020</v>
      </c>
      <c r="AW604" s="90">
        <v>1</v>
      </c>
      <c r="AX604" s="90">
        <v>0.80238960449343399</v>
      </c>
      <c r="AY604" s="90">
        <v>32.227155196579297</v>
      </c>
      <c r="AZ604" s="90">
        <v>0</v>
      </c>
      <c r="BA604" s="90">
        <v>32.227155196579297</v>
      </c>
      <c r="BB604" s="90">
        <v>0</v>
      </c>
      <c r="BC604" s="90">
        <v>0</v>
      </c>
      <c r="BD604" s="90">
        <v>0</v>
      </c>
      <c r="BE604" s="90">
        <v>0</v>
      </c>
      <c r="BF604" s="90">
        <v>0</v>
      </c>
      <c r="BG604" s="90">
        <v>0</v>
      </c>
      <c r="BH604" s="90">
        <v>0</v>
      </c>
      <c r="BI604" s="90">
        <v>0</v>
      </c>
      <c r="BJ604" s="90">
        <v>0</v>
      </c>
      <c r="BK604" s="90">
        <v>0</v>
      </c>
      <c r="BL604" s="90">
        <v>0</v>
      </c>
      <c r="BM604" s="90">
        <v>0</v>
      </c>
      <c r="BN604" s="90">
        <v>32.227155196579297</v>
      </c>
      <c r="BO604" s="90">
        <v>0</v>
      </c>
      <c r="BP604" s="90">
        <v>0</v>
      </c>
      <c r="BQ604" s="90">
        <v>0</v>
      </c>
      <c r="BR604" s="90">
        <v>0</v>
      </c>
      <c r="BS604" s="90">
        <v>0</v>
      </c>
      <c r="BT604" s="90">
        <v>0</v>
      </c>
      <c r="BU604" s="90">
        <v>0</v>
      </c>
      <c r="BV604" s="90">
        <v>0</v>
      </c>
      <c r="BW604" s="90">
        <v>0</v>
      </c>
      <c r="BX604" s="90">
        <v>0</v>
      </c>
      <c r="BY604" s="90">
        <v>0</v>
      </c>
      <c r="GV604" s="254"/>
      <c r="GW604" s="254"/>
    </row>
    <row r="605" spans="45:205" x14ac:dyDescent="0.25">
      <c r="AS605" s="90" t="s">
        <v>788</v>
      </c>
      <c r="AT605" s="90" t="s">
        <v>155</v>
      </c>
      <c r="AU605" s="90" t="s">
        <v>714</v>
      </c>
      <c r="AV605" s="90">
        <v>2021</v>
      </c>
      <c r="AW605" s="90">
        <v>1</v>
      </c>
      <c r="AX605" s="90">
        <v>0</v>
      </c>
      <c r="AY605" s="90">
        <v>0</v>
      </c>
      <c r="AZ605" s="90">
        <v>0</v>
      </c>
      <c r="BA605" s="90">
        <v>0</v>
      </c>
      <c r="BB605" s="90">
        <v>0.73230188395640028</v>
      </c>
      <c r="BC605" s="90">
        <v>29.412153812622627</v>
      </c>
      <c r="BD605" s="90">
        <v>0</v>
      </c>
      <c r="BE605" s="90">
        <v>29.412153812622627</v>
      </c>
      <c r="BF605" s="90">
        <v>0</v>
      </c>
      <c r="BG605" s="90">
        <v>0</v>
      </c>
      <c r="BH605" s="90">
        <v>0</v>
      </c>
      <c r="BI605" s="90">
        <v>0</v>
      </c>
      <c r="BJ605" s="90">
        <v>0</v>
      </c>
      <c r="BK605" s="90">
        <v>0</v>
      </c>
      <c r="BL605" s="90">
        <v>0</v>
      </c>
      <c r="BM605" s="90">
        <v>0</v>
      </c>
      <c r="BN605" s="90">
        <v>0</v>
      </c>
      <c r="BO605" s="90">
        <v>29.412153812622627</v>
      </c>
      <c r="BP605" s="90">
        <v>0</v>
      </c>
      <c r="BQ605" s="90">
        <v>0</v>
      </c>
      <c r="BR605" s="90">
        <v>0</v>
      </c>
      <c r="BS605" s="90">
        <v>0</v>
      </c>
      <c r="BT605" s="90">
        <v>0</v>
      </c>
      <c r="BU605" s="90">
        <v>0</v>
      </c>
      <c r="BV605" s="90">
        <v>0</v>
      </c>
      <c r="BW605" s="90">
        <v>0</v>
      </c>
      <c r="BX605" s="90">
        <v>0</v>
      </c>
      <c r="BY605" s="90">
        <v>0</v>
      </c>
      <c r="GV605" s="254"/>
      <c r="GW605" s="254"/>
    </row>
    <row r="606" spans="45:205" x14ac:dyDescent="0.25">
      <c r="AS606" s="90" t="s">
        <v>788</v>
      </c>
      <c r="AT606" s="90" t="s">
        <v>155</v>
      </c>
      <c r="AU606" s="90" t="s">
        <v>714</v>
      </c>
      <c r="AV606" s="90">
        <v>2022</v>
      </c>
      <c r="AW606" s="90">
        <v>0.93457943925233644</v>
      </c>
      <c r="AX606" s="90">
        <v>0</v>
      </c>
      <c r="AY606" s="90">
        <v>0</v>
      </c>
      <c r="AZ606" s="90">
        <v>0</v>
      </c>
      <c r="BA606" s="90">
        <v>0</v>
      </c>
      <c r="BB606" s="90">
        <v>0</v>
      </c>
      <c r="BC606" s="90">
        <v>0</v>
      </c>
      <c r="BD606" s="90">
        <v>0</v>
      </c>
      <c r="BE606" s="90">
        <v>0</v>
      </c>
      <c r="BF606" s="90">
        <v>1.0461192629169422</v>
      </c>
      <c r="BG606" s="90">
        <v>41.52694016371305</v>
      </c>
      <c r="BH606" s="90">
        <v>0</v>
      </c>
      <c r="BI606" s="90">
        <v>41.52694016371305</v>
      </c>
      <c r="BJ606" s="90">
        <v>0</v>
      </c>
      <c r="BK606" s="90">
        <v>0</v>
      </c>
      <c r="BL606" s="90">
        <v>0</v>
      </c>
      <c r="BM606" s="90">
        <v>0</v>
      </c>
      <c r="BN606" s="90">
        <v>0</v>
      </c>
      <c r="BO606" s="90">
        <v>0</v>
      </c>
      <c r="BP606" s="90">
        <v>38.810224452068269</v>
      </c>
      <c r="BQ606" s="90">
        <v>0</v>
      </c>
      <c r="BR606" s="90">
        <v>1.0461192629169422</v>
      </c>
      <c r="BS606" s="90">
        <v>0.97768155412798341</v>
      </c>
      <c r="BT606" s="90">
        <v>41.52694016371305</v>
      </c>
      <c r="BU606" s="90">
        <v>38.810224452068269</v>
      </c>
      <c r="BV606" s="90">
        <v>0</v>
      </c>
      <c r="BW606" s="90">
        <v>0</v>
      </c>
      <c r="BX606" s="90">
        <v>41.52694016371305</v>
      </c>
      <c r="BY606" s="90">
        <v>38.810224452068269</v>
      </c>
      <c r="GV606" s="254"/>
      <c r="GW606" s="254"/>
    </row>
    <row r="607" spans="45:205" x14ac:dyDescent="0.25">
      <c r="AS607" s="90" t="s">
        <v>788</v>
      </c>
      <c r="AT607" s="90" t="s">
        <v>155</v>
      </c>
      <c r="AU607" s="90" t="s">
        <v>714</v>
      </c>
      <c r="AV607" s="90">
        <v>2023</v>
      </c>
      <c r="AW607" s="90">
        <v>0.87343872827321156</v>
      </c>
      <c r="AX607" s="90">
        <v>0</v>
      </c>
      <c r="AY607" s="90">
        <v>0</v>
      </c>
      <c r="AZ607" s="90">
        <v>0</v>
      </c>
      <c r="BA607" s="90">
        <v>0</v>
      </c>
      <c r="BB607" s="90">
        <v>0</v>
      </c>
      <c r="BC607" s="90">
        <v>0</v>
      </c>
      <c r="BD607" s="90">
        <v>0</v>
      </c>
      <c r="BE607" s="90">
        <v>0</v>
      </c>
      <c r="BF607" s="90">
        <v>0</v>
      </c>
      <c r="BG607" s="90">
        <v>0</v>
      </c>
      <c r="BH607" s="90">
        <v>0</v>
      </c>
      <c r="BI607" s="90">
        <v>0</v>
      </c>
      <c r="BJ607" s="90">
        <v>0.92200341816408449</v>
      </c>
      <c r="BK607" s="90">
        <v>37.940962204608205</v>
      </c>
      <c r="BL607" s="90">
        <v>0</v>
      </c>
      <c r="BM607" s="90">
        <v>37.940962204608205</v>
      </c>
      <c r="BN607" s="90">
        <v>0</v>
      </c>
      <c r="BO607" s="90">
        <v>0</v>
      </c>
      <c r="BP607" s="90">
        <v>0</v>
      </c>
      <c r="BQ607" s="90">
        <v>33.139105777454979</v>
      </c>
      <c r="BR607" s="90">
        <v>0</v>
      </c>
      <c r="BS607" s="90">
        <v>0</v>
      </c>
      <c r="BT607" s="90">
        <v>0</v>
      </c>
      <c r="BU607" s="90">
        <v>0</v>
      </c>
      <c r="BV607" s="90">
        <v>0</v>
      </c>
      <c r="BW607" s="90">
        <v>0</v>
      </c>
      <c r="BX607" s="90">
        <v>0</v>
      </c>
      <c r="BY607" s="90">
        <v>0</v>
      </c>
      <c r="GV607" s="254"/>
      <c r="GW607" s="254"/>
    </row>
    <row r="608" spans="45:205" x14ac:dyDescent="0.25">
      <c r="AS608" s="90" t="s">
        <v>788</v>
      </c>
      <c r="AT608" s="90" t="s">
        <v>155</v>
      </c>
      <c r="AU608" s="90" t="s">
        <v>715</v>
      </c>
      <c r="AV608" s="90">
        <v>2020</v>
      </c>
      <c r="AW608" s="90">
        <v>1</v>
      </c>
      <c r="AX608" s="90">
        <v>0.60018450253042199</v>
      </c>
      <c r="AY608" s="90">
        <v>24.749577035384579</v>
      </c>
      <c r="AZ608" s="90">
        <v>0</v>
      </c>
      <c r="BA608" s="90">
        <v>24.749577035384579</v>
      </c>
      <c r="BB608" s="90">
        <v>0</v>
      </c>
      <c r="BC608" s="90">
        <v>0</v>
      </c>
      <c r="BD608" s="90">
        <v>0</v>
      </c>
      <c r="BE608" s="90">
        <v>0</v>
      </c>
      <c r="BF608" s="90">
        <v>0</v>
      </c>
      <c r="BG608" s="90">
        <v>0</v>
      </c>
      <c r="BH608" s="90">
        <v>0</v>
      </c>
      <c r="BI608" s="90">
        <v>0</v>
      </c>
      <c r="BJ608" s="90">
        <v>0</v>
      </c>
      <c r="BK608" s="90">
        <v>0</v>
      </c>
      <c r="BL608" s="90">
        <v>0</v>
      </c>
      <c r="BM608" s="90">
        <v>0</v>
      </c>
      <c r="BN608" s="90">
        <v>24.749577035384579</v>
      </c>
      <c r="BO608" s="90">
        <v>0</v>
      </c>
      <c r="BP608" s="90">
        <v>0</v>
      </c>
      <c r="BQ608" s="90">
        <v>0</v>
      </c>
      <c r="BR608" s="90">
        <v>0</v>
      </c>
      <c r="BS608" s="90">
        <v>0</v>
      </c>
      <c r="BT608" s="90">
        <v>0</v>
      </c>
      <c r="BU608" s="90">
        <v>0</v>
      </c>
      <c r="BV608" s="90">
        <v>0</v>
      </c>
      <c r="BW608" s="90">
        <v>0</v>
      </c>
      <c r="BX608" s="90">
        <v>0</v>
      </c>
      <c r="BY608" s="90">
        <v>0</v>
      </c>
      <c r="GV608" s="254"/>
      <c r="GW608" s="254"/>
    </row>
    <row r="609" spans="45:205" x14ac:dyDescent="0.25">
      <c r="AS609" s="90" t="s">
        <v>788</v>
      </c>
      <c r="AT609" s="90" t="s">
        <v>155</v>
      </c>
      <c r="AU609" s="90" t="s">
        <v>715</v>
      </c>
      <c r="AV609" s="90">
        <v>2021</v>
      </c>
      <c r="AW609" s="90">
        <v>1</v>
      </c>
      <c r="AX609" s="90">
        <v>0</v>
      </c>
      <c r="AY609" s="90">
        <v>0</v>
      </c>
      <c r="AZ609" s="90">
        <v>0</v>
      </c>
      <c r="BA609" s="90">
        <v>0</v>
      </c>
      <c r="BB609" s="90">
        <v>0.5477591427694769</v>
      </c>
      <c r="BC609" s="90">
        <v>22.587732678289573</v>
      </c>
      <c r="BD609" s="90">
        <v>0</v>
      </c>
      <c r="BE609" s="90">
        <v>22.587732678289573</v>
      </c>
      <c r="BF609" s="90">
        <v>0</v>
      </c>
      <c r="BG609" s="90">
        <v>0</v>
      </c>
      <c r="BH609" s="90">
        <v>0</v>
      </c>
      <c r="BI609" s="90">
        <v>0</v>
      </c>
      <c r="BJ609" s="90">
        <v>0</v>
      </c>
      <c r="BK609" s="90">
        <v>0</v>
      </c>
      <c r="BL609" s="90">
        <v>0</v>
      </c>
      <c r="BM609" s="90">
        <v>0</v>
      </c>
      <c r="BN609" s="90">
        <v>0</v>
      </c>
      <c r="BO609" s="90">
        <v>22.587732678289573</v>
      </c>
      <c r="BP609" s="90">
        <v>0</v>
      </c>
      <c r="BQ609" s="90">
        <v>0</v>
      </c>
      <c r="BR609" s="90">
        <v>0</v>
      </c>
      <c r="BS609" s="90">
        <v>0</v>
      </c>
      <c r="BT609" s="90">
        <v>0</v>
      </c>
      <c r="BU609" s="90">
        <v>0</v>
      </c>
      <c r="BV609" s="90">
        <v>0</v>
      </c>
      <c r="BW609" s="90">
        <v>0</v>
      </c>
      <c r="BX609" s="90">
        <v>0</v>
      </c>
      <c r="BY609" s="90">
        <v>0</v>
      </c>
      <c r="GV609" s="254"/>
      <c r="GW609" s="254"/>
    </row>
    <row r="610" spans="45:205" x14ac:dyDescent="0.25">
      <c r="AS610" s="90" t="s">
        <v>788</v>
      </c>
      <c r="AT610" s="90" t="s">
        <v>155</v>
      </c>
      <c r="AU610" s="90" t="s">
        <v>715</v>
      </c>
      <c r="AV610" s="90">
        <v>2022</v>
      </c>
      <c r="AW610" s="90">
        <v>0.93457943925233644</v>
      </c>
      <c r="AX610" s="90">
        <v>0</v>
      </c>
      <c r="AY610" s="90">
        <v>0</v>
      </c>
      <c r="AZ610" s="90">
        <v>0</v>
      </c>
      <c r="BA610" s="90">
        <v>0</v>
      </c>
      <c r="BB610" s="90">
        <v>0</v>
      </c>
      <c r="BC610" s="90">
        <v>0</v>
      </c>
      <c r="BD610" s="90">
        <v>0</v>
      </c>
      <c r="BE610" s="90">
        <v>0</v>
      </c>
      <c r="BF610" s="90">
        <v>0.70754739541233858</v>
      </c>
      <c r="BG610" s="90">
        <v>29.009465138752343</v>
      </c>
      <c r="BH610" s="90">
        <v>0</v>
      </c>
      <c r="BI610" s="90">
        <v>29.009465138752343</v>
      </c>
      <c r="BJ610" s="90">
        <v>0</v>
      </c>
      <c r="BK610" s="90">
        <v>0</v>
      </c>
      <c r="BL610" s="90">
        <v>0</v>
      </c>
      <c r="BM610" s="90">
        <v>0</v>
      </c>
      <c r="BN610" s="90">
        <v>0</v>
      </c>
      <c r="BO610" s="90">
        <v>0</v>
      </c>
      <c r="BP610" s="90">
        <v>27.111649662385368</v>
      </c>
      <c r="BQ610" s="90">
        <v>0</v>
      </c>
      <c r="BR610" s="90">
        <v>0.70754739541233858</v>
      </c>
      <c r="BS610" s="90">
        <v>0.66125924804891456</v>
      </c>
      <c r="BT610" s="90">
        <v>29.009465138752343</v>
      </c>
      <c r="BU610" s="90">
        <v>27.111649662385368</v>
      </c>
      <c r="BV610" s="90">
        <v>0</v>
      </c>
      <c r="BW610" s="90">
        <v>0</v>
      </c>
      <c r="BX610" s="90">
        <v>29.009465138752343</v>
      </c>
      <c r="BY610" s="90">
        <v>27.111649662385368</v>
      </c>
      <c r="GV610" s="254"/>
      <c r="GW610" s="254"/>
    </row>
    <row r="611" spans="45:205" x14ac:dyDescent="0.25">
      <c r="AS611" s="90" t="s">
        <v>788</v>
      </c>
      <c r="AT611" s="90" t="s">
        <v>155</v>
      </c>
      <c r="AU611" s="90" t="s">
        <v>715</v>
      </c>
      <c r="AV611" s="90">
        <v>2023</v>
      </c>
      <c r="AW611" s="90">
        <v>0.87343872827321156</v>
      </c>
      <c r="AX611" s="90">
        <v>0</v>
      </c>
      <c r="AY611" s="90">
        <v>0</v>
      </c>
      <c r="AZ611" s="90">
        <v>0</v>
      </c>
      <c r="BA611" s="90">
        <v>0</v>
      </c>
      <c r="BB611" s="90">
        <v>0</v>
      </c>
      <c r="BC611" s="90">
        <v>0</v>
      </c>
      <c r="BD611" s="90">
        <v>0</v>
      </c>
      <c r="BE611" s="90">
        <v>0</v>
      </c>
      <c r="BF611" s="90">
        <v>0</v>
      </c>
      <c r="BG611" s="90">
        <v>0</v>
      </c>
      <c r="BH611" s="90">
        <v>0</v>
      </c>
      <c r="BI611" s="90">
        <v>0</v>
      </c>
      <c r="BJ611" s="90">
        <v>0.62360109426172217</v>
      </c>
      <c r="BK611" s="90">
        <v>26.504447659108269</v>
      </c>
      <c r="BL611" s="90">
        <v>0</v>
      </c>
      <c r="BM611" s="90">
        <v>26.504447659108269</v>
      </c>
      <c r="BN611" s="90">
        <v>0</v>
      </c>
      <c r="BO611" s="90">
        <v>0</v>
      </c>
      <c r="BP611" s="90">
        <v>0</v>
      </c>
      <c r="BQ611" s="90">
        <v>23.150011056955424</v>
      </c>
      <c r="BR611" s="90">
        <v>0</v>
      </c>
      <c r="BS611" s="90">
        <v>0</v>
      </c>
      <c r="BT611" s="90">
        <v>0</v>
      </c>
      <c r="BU611" s="90">
        <v>0</v>
      </c>
      <c r="BV611" s="90">
        <v>0</v>
      </c>
      <c r="BW611" s="90">
        <v>0</v>
      </c>
      <c r="BX611" s="90">
        <v>0</v>
      </c>
      <c r="BY611" s="90">
        <v>0</v>
      </c>
      <c r="GV611" s="254"/>
      <c r="GW611" s="254"/>
    </row>
    <row r="612" spans="45:205" x14ac:dyDescent="0.25">
      <c r="AS612" s="90" t="s">
        <v>788</v>
      </c>
      <c r="AT612" s="90" t="s">
        <v>155</v>
      </c>
      <c r="AU612" s="90" t="s">
        <v>716</v>
      </c>
      <c r="AV612" s="90">
        <v>2020</v>
      </c>
      <c r="AW612" s="90">
        <v>1</v>
      </c>
      <c r="AX612" s="90">
        <v>0.82858275688626559</v>
      </c>
      <c r="AY612" s="90">
        <v>30.107284852532874</v>
      </c>
      <c r="AZ612" s="90">
        <v>0</v>
      </c>
      <c r="BA612" s="90">
        <v>30.107284852532874</v>
      </c>
      <c r="BB612" s="90">
        <v>0</v>
      </c>
      <c r="BC612" s="90">
        <v>0</v>
      </c>
      <c r="BD612" s="90">
        <v>0</v>
      </c>
      <c r="BE612" s="90">
        <v>0</v>
      </c>
      <c r="BF612" s="90">
        <v>0</v>
      </c>
      <c r="BG612" s="90">
        <v>0</v>
      </c>
      <c r="BH612" s="90">
        <v>0</v>
      </c>
      <c r="BI612" s="90">
        <v>0</v>
      </c>
      <c r="BJ612" s="90">
        <v>0</v>
      </c>
      <c r="BK612" s="90">
        <v>0</v>
      </c>
      <c r="BL612" s="90">
        <v>0</v>
      </c>
      <c r="BM612" s="90">
        <v>0</v>
      </c>
      <c r="BN612" s="90">
        <v>30.107284852532874</v>
      </c>
      <c r="BO612" s="90">
        <v>0</v>
      </c>
      <c r="BP612" s="90">
        <v>0</v>
      </c>
      <c r="BQ612" s="90">
        <v>0</v>
      </c>
      <c r="BR612" s="90">
        <v>0</v>
      </c>
      <c r="BS612" s="90">
        <v>0</v>
      </c>
      <c r="BT612" s="90">
        <v>0</v>
      </c>
      <c r="BU612" s="90">
        <v>0</v>
      </c>
      <c r="BV612" s="90">
        <v>0</v>
      </c>
      <c r="BW612" s="90">
        <v>0</v>
      </c>
      <c r="BX612" s="90">
        <v>0</v>
      </c>
      <c r="BY612" s="90">
        <v>0</v>
      </c>
      <c r="GV612" s="254"/>
      <c r="GW612" s="254"/>
    </row>
    <row r="613" spans="45:205" x14ac:dyDescent="0.25">
      <c r="AS613" s="90" t="s">
        <v>788</v>
      </c>
      <c r="AT613" s="90" t="s">
        <v>155</v>
      </c>
      <c r="AU613" s="90" t="s">
        <v>716</v>
      </c>
      <c r="AV613" s="90">
        <v>2021</v>
      </c>
      <c r="AW613" s="90">
        <v>1</v>
      </c>
      <c r="AX613" s="90">
        <v>0</v>
      </c>
      <c r="AY613" s="90">
        <v>0</v>
      </c>
      <c r="AZ613" s="90">
        <v>0</v>
      </c>
      <c r="BA613" s="90">
        <v>0</v>
      </c>
      <c r="BB613" s="90">
        <v>0.75620709750429682</v>
      </c>
      <c r="BC613" s="90">
        <v>27.47745147102318</v>
      </c>
      <c r="BD613" s="90">
        <v>0</v>
      </c>
      <c r="BE613" s="90">
        <v>27.47745147102318</v>
      </c>
      <c r="BF613" s="90">
        <v>0</v>
      </c>
      <c r="BG613" s="90">
        <v>0</v>
      </c>
      <c r="BH613" s="90">
        <v>0</v>
      </c>
      <c r="BI613" s="90">
        <v>0</v>
      </c>
      <c r="BJ613" s="90">
        <v>0</v>
      </c>
      <c r="BK613" s="90">
        <v>0</v>
      </c>
      <c r="BL613" s="90">
        <v>0</v>
      </c>
      <c r="BM613" s="90">
        <v>0</v>
      </c>
      <c r="BN613" s="90">
        <v>0</v>
      </c>
      <c r="BO613" s="90">
        <v>27.47745147102318</v>
      </c>
      <c r="BP613" s="90">
        <v>0</v>
      </c>
      <c r="BQ613" s="90">
        <v>0</v>
      </c>
      <c r="BR613" s="90">
        <v>0</v>
      </c>
      <c r="BS613" s="90">
        <v>0</v>
      </c>
      <c r="BT613" s="90">
        <v>0</v>
      </c>
      <c r="BU613" s="90">
        <v>0</v>
      </c>
      <c r="BV613" s="90">
        <v>0</v>
      </c>
      <c r="BW613" s="90">
        <v>0</v>
      </c>
      <c r="BX613" s="90">
        <v>0</v>
      </c>
      <c r="BY613" s="90">
        <v>0</v>
      </c>
      <c r="GV613" s="254"/>
      <c r="GW613" s="254"/>
    </row>
    <row r="614" spans="45:205" x14ac:dyDescent="0.25">
      <c r="AS614" s="90" t="s">
        <v>788</v>
      </c>
      <c r="AT614" s="90" t="s">
        <v>155</v>
      </c>
      <c r="AU614" s="90" t="s">
        <v>716</v>
      </c>
      <c r="AV614" s="90">
        <v>2022</v>
      </c>
      <c r="AW614" s="90">
        <v>0.93457943925233644</v>
      </c>
      <c r="AX614" s="90">
        <v>0</v>
      </c>
      <c r="AY614" s="90">
        <v>0</v>
      </c>
      <c r="AZ614" s="90">
        <v>0</v>
      </c>
      <c r="BA614" s="90">
        <v>0</v>
      </c>
      <c r="BB614" s="90">
        <v>0</v>
      </c>
      <c r="BC614" s="90">
        <v>0</v>
      </c>
      <c r="BD614" s="90">
        <v>0</v>
      </c>
      <c r="BE614" s="90">
        <v>0</v>
      </c>
      <c r="BF614" s="90">
        <v>1.0164770206640459</v>
      </c>
      <c r="BG614" s="90">
        <v>36.924570709134869</v>
      </c>
      <c r="BH614" s="90">
        <v>0</v>
      </c>
      <c r="BI614" s="90">
        <v>36.924570709134869</v>
      </c>
      <c r="BJ614" s="90">
        <v>0</v>
      </c>
      <c r="BK614" s="90">
        <v>0</v>
      </c>
      <c r="BL614" s="90">
        <v>0</v>
      </c>
      <c r="BM614" s="90">
        <v>0</v>
      </c>
      <c r="BN614" s="90">
        <v>0</v>
      </c>
      <c r="BO614" s="90">
        <v>0</v>
      </c>
      <c r="BP614" s="90">
        <v>34.508944587976515</v>
      </c>
      <c r="BQ614" s="90">
        <v>0</v>
      </c>
      <c r="BR614" s="90">
        <v>1.0164770206640459</v>
      </c>
      <c r="BS614" s="90">
        <v>0.94997852398508964</v>
      </c>
      <c r="BT614" s="90">
        <v>36.924570709134869</v>
      </c>
      <c r="BU614" s="90">
        <v>34.508944587976515</v>
      </c>
      <c r="BV614" s="90">
        <v>0</v>
      </c>
      <c r="BW614" s="90">
        <v>0</v>
      </c>
      <c r="BX614" s="90">
        <v>36.924570709134869</v>
      </c>
      <c r="BY614" s="90">
        <v>34.508944587976515</v>
      </c>
      <c r="GV614" s="254"/>
      <c r="GW614" s="254"/>
    </row>
    <row r="615" spans="45:205" x14ac:dyDescent="0.25">
      <c r="AS615" s="90" t="s">
        <v>788</v>
      </c>
      <c r="AT615" s="90" t="s">
        <v>155</v>
      </c>
      <c r="AU615" s="90" t="s">
        <v>716</v>
      </c>
      <c r="AV615" s="90">
        <v>2023</v>
      </c>
      <c r="AW615" s="90">
        <v>0.87343872827321156</v>
      </c>
      <c r="AX615" s="90">
        <v>0</v>
      </c>
      <c r="AY615" s="90">
        <v>0</v>
      </c>
      <c r="AZ615" s="90">
        <v>0</v>
      </c>
      <c r="BA615" s="90">
        <v>0</v>
      </c>
      <c r="BB615" s="90">
        <v>0</v>
      </c>
      <c r="BC615" s="90">
        <v>0</v>
      </c>
      <c r="BD615" s="90">
        <v>0</v>
      </c>
      <c r="BE615" s="90">
        <v>0</v>
      </c>
      <c r="BF615" s="90">
        <v>0</v>
      </c>
      <c r="BG615" s="90">
        <v>0</v>
      </c>
      <c r="BH615" s="90">
        <v>0</v>
      </c>
      <c r="BI615" s="90">
        <v>0</v>
      </c>
      <c r="BJ615" s="90">
        <v>0.89587805211068428</v>
      </c>
      <c r="BK615" s="90">
        <v>33.736091067214979</v>
      </c>
      <c r="BL615" s="90">
        <v>0</v>
      </c>
      <c r="BM615" s="90">
        <v>33.736091067214979</v>
      </c>
      <c r="BN615" s="90">
        <v>0</v>
      </c>
      <c r="BO615" s="90">
        <v>0</v>
      </c>
      <c r="BP615" s="90">
        <v>0</v>
      </c>
      <c r="BQ615" s="90">
        <v>29.466408478657502</v>
      </c>
      <c r="BR615" s="90">
        <v>0</v>
      </c>
      <c r="BS615" s="90">
        <v>0</v>
      </c>
      <c r="BT615" s="90">
        <v>0</v>
      </c>
      <c r="BU615" s="90">
        <v>0</v>
      </c>
      <c r="BV615" s="90">
        <v>0</v>
      </c>
      <c r="BW615" s="90">
        <v>0</v>
      </c>
      <c r="BX615" s="90">
        <v>0</v>
      </c>
      <c r="BY615" s="90">
        <v>0</v>
      </c>
      <c r="GV615" s="254"/>
      <c r="GW615" s="254"/>
    </row>
    <row r="616" spans="45:205" x14ac:dyDescent="0.25">
      <c r="AS616" s="90" t="s">
        <v>788</v>
      </c>
      <c r="AT616" s="90" t="s">
        <v>155</v>
      </c>
      <c r="AU616" s="90" t="s">
        <v>717</v>
      </c>
      <c r="AV616" s="90">
        <v>2020</v>
      </c>
      <c r="AW616" s="90">
        <v>1</v>
      </c>
      <c r="AX616" s="90">
        <v>0.74566875760753737</v>
      </c>
      <c r="AY616" s="90">
        <v>22.562091337326436</v>
      </c>
      <c r="AZ616" s="90">
        <v>0</v>
      </c>
      <c r="BA616" s="90">
        <v>22.562091337326436</v>
      </c>
      <c r="BB616" s="90">
        <v>0</v>
      </c>
      <c r="BC616" s="90">
        <v>0</v>
      </c>
      <c r="BD616" s="90">
        <v>0</v>
      </c>
      <c r="BE616" s="90">
        <v>0</v>
      </c>
      <c r="BF616" s="90">
        <v>0</v>
      </c>
      <c r="BG616" s="90">
        <v>0</v>
      </c>
      <c r="BH616" s="90">
        <v>0</v>
      </c>
      <c r="BI616" s="90">
        <v>0</v>
      </c>
      <c r="BJ616" s="90">
        <v>0</v>
      </c>
      <c r="BK616" s="90">
        <v>0</v>
      </c>
      <c r="BL616" s="90">
        <v>0</v>
      </c>
      <c r="BM616" s="90">
        <v>0</v>
      </c>
      <c r="BN616" s="90">
        <v>22.562091337326436</v>
      </c>
      <c r="BO616" s="90">
        <v>0</v>
      </c>
      <c r="BP616" s="90">
        <v>0</v>
      </c>
      <c r="BQ616" s="90">
        <v>0</v>
      </c>
      <c r="BR616" s="90">
        <v>0</v>
      </c>
      <c r="BS616" s="90">
        <v>0</v>
      </c>
      <c r="BT616" s="90">
        <v>0</v>
      </c>
      <c r="BU616" s="90">
        <v>0</v>
      </c>
      <c r="BV616" s="90">
        <v>0</v>
      </c>
      <c r="BW616" s="90">
        <v>0</v>
      </c>
      <c r="BX616" s="90">
        <v>0</v>
      </c>
      <c r="BY616" s="90">
        <v>0</v>
      </c>
      <c r="GV616" s="254"/>
      <c r="GW616" s="254"/>
    </row>
    <row r="617" spans="45:205" x14ac:dyDescent="0.25">
      <c r="AS617" s="90" t="s">
        <v>788</v>
      </c>
      <c r="AT617" s="90" t="s">
        <v>155</v>
      </c>
      <c r="AU617" s="90" t="s">
        <v>717</v>
      </c>
      <c r="AV617" s="90">
        <v>2021</v>
      </c>
      <c r="AW617" s="90">
        <v>1</v>
      </c>
      <c r="AX617" s="90">
        <v>0</v>
      </c>
      <c r="AY617" s="90">
        <v>0</v>
      </c>
      <c r="AZ617" s="90">
        <v>0</v>
      </c>
      <c r="BA617" s="90">
        <v>0</v>
      </c>
      <c r="BB617" s="90">
        <v>0.68053553154912105</v>
      </c>
      <c r="BC617" s="90">
        <v>20.591321098621901</v>
      </c>
      <c r="BD617" s="90">
        <v>0</v>
      </c>
      <c r="BE617" s="90">
        <v>20.591321098621901</v>
      </c>
      <c r="BF617" s="90">
        <v>0</v>
      </c>
      <c r="BG617" s="90">
        <v>0</v>
      </c>
      <c r="BH617" s="90">
        <v>0</v>
      </c>
      <c r="BI617" s="90">
        <v>0</v>
      </c>
      <c r="BJ617" s="90">
        <v>0</v>
      </c>
      <c r="BK617" s="90">
        <v>0</v>
      </c>
      <c r="BL617" s="90">
        <v>0</v>
      </c>
      <c r="BM617" s="90">
        <v>0</v>
      </c>
      <c r="BN617" s="90">
        <v>0</v>
      </c>
      <c r="BO617" s="90">
        <v>20.591321098621901</v>
      </c>
      <c r="BP617" s="90">
        <v>0</v>
      </c>
      <c r="BQ617" s="90">
        <v>0</v>
      </c>
      <c r="BR617" s="90">
        <v>0</v>
      </c>
      <c r="BS617" s="90">
        <v>0</v>
      </c>
      <c r="BT617" s="90">
        <v>0</v>
      </c>
      <c r="BU617" s="90">
        <v>0</v>
      </c>
      <c r="BV617" s="90">
        <v>0</v>
      </c>
      <c r="BW617" s="90">
        <v>0</v>
      </c>
      <c r="BX617" s="90">
        <v>0</v>
      </c>
      <c r="BY617" s="90">
        <v>0</v>
      </c>
      <c r="GV617" s="254"/>
      <c r="GW617" s="254"/>
    </row>
    <row r="618" spans="45:205" x14ac:dyDescent="0.25">
      <c r="AS618" s="90" t="s">
        <v>788</v>
      </c>
      <c r="AT618" s="90" t="s">
        <v>155</v>
      </c>
      <c r="AU618" s="90" t="s">
        <v>717</v>
      </c>
      <c r="AV618" s="90">
        <v>2022</v>
      </c>
      <c r="AW618" s="90">
        <v>0.93457943925233644</v>
      </c>
      <c r="AX618" s="90">
        <v>0</v>
      </c>
      <c r="AY618" s="90">
        <v>0</v>
      </c>
      <c r="AZ618" s="90">
        <v>0</v>
      </c>
      <c r="BA618" s="90">
        <v>0</v>
      </c>
      <c r="BB618" s="90">
        <v>0</v>
      </c>
      <c r="BC618" s="90">
        <v>0</v>
      </c>
      <c r="BD618" s="90">
        <v>0</v>
      </c>
      <c r="BE618" s="90">
        <v>0</v>
      </c>
      <c r="BF618" s="90">
        <v>0.94320276038942397</v>
      </c>
      <c r="BG618" s="90">
        <v>28.245063517657389</v>
      </c>
      <c r="BH618" s="90">
        <v>0</v>
      </c>
      <c r="BI618" s="90">
        <v>28.245063517657389</v>
      </c>
      <c r="BJ618" s="90">
        <v>0</v>
      </c>
      <c r="BK618" s="90">
        <v>0</v>
      </c>
      <c r="BL618" s="90">
        <v>0</v>
      </c>
      <c r="BM618" s="90">
        <v>0</v>
      </c>
      <c r="BN618" s="90">
        <v>0</v>
      </c>
      <c r="BO618" s="90">
        <v>0</v>
      </c>
      <c r="BP618" s="90">
        <v>26.397255623978868</v>
      </c>
      <c r="BQ618" s="90">
        <v>0</v>
      </c>
      <c r="BR618" s="90">
        <v>0.94320276038942397</v>
      </c>
      <c r="BS618" s="90">
        <v>0.88149790690600371</v>
      </c>
      <c r="BT618" s="90">
        <v>28.245063517657389</v>
      </c>
      <c r="BU618" s="90">
        <v>26.397255623978868</v>
      </c>
      <c r="BV618" s="90">
        <v>0</v>
      </c>
      <c r="BW618" s="90">
        <v>0</v>
      </c>
      <c r="BX618" s="90">
        <v>28.245063517657389</v>
      </c>
      <c r="BY618" s="90">
        <v>26.397255623978868</v>
      </c>
      <c r="GV618" s="254"/>
      <c r="GW618" s="254"/>
    </row>
    <row r="619" spans="45:205" x14ac:dyDescent="0.25">
      <c r="AS619" s="90" t="s">
        <v>788</v>
      </c>
      <c r="AT619" s="90" t="s">
        <v>155</v>
      </c>
      <c r="AU619" s="90" t="s">
        <v>717</v>
      </c>
      <c r="AV619" s="90">
        <v>2023</v>
      </c>
      <c r="AW619" s="90">
        <v>0.87343872827321156</v>
      </c>
      <c r="AX619" s="90">
        <v>0</v>
      </c>
      <c r="AY619" s="90">
        <v>0</v>
      </c>
      <c r="AZ619" s="90">
        <v>0</v>
      </c>
      <c r="BA619" s="90">
        <v>0</v>
      </c>
      <c r="BB619" s="90">
        <v>0</v>
      </c>
      <c r="BC619" s="90">
        <v>0</v>
      </c>
      <c r="BD619" s="90">
        <v>0</v>
      </c>
      <c r="BE619" s="90">
        <v>0</v>
      </c>
      <c r="BF619" s="90">
        <v>0</v>
      </c>
      <c r="BG619" s="90">
        <v>0</v>
      </c>
      <c r="BH619" s="90">
        <v>0</v>
      </c>
      <c r="BI619" s="90">
        <v>0</v>
      </c>
      <c r="BJ619" s="90">
        <v>0.83129734813983081</v>
      </c>
      <c r="BK619" s="90">
        <v>25.806101737591597</v>
      </c>
      <c r="BL619" s="90">
        <v>0</v>
      </c>
      <c r="BM619" s="90">
        <v>25.806101737591597</v>
      </c>
      <c r="BN619" s="90">
        <v>0</v>
      </c>
      <c r="BO619" s="90">
        <v>0</v>
      </c>
      <c r="BP619" s="90">
        <v>0</v>
      </c>
      <c r="BQ619" s="90">
        <v>22.540048683371118</v>
      </c>
      <c r="BR619" s="90">
        <v>0</v>
      </c>
      <c r="BS619" s="90">
        <v>0</v>
      </c>
      <c r="BT619" s="90">
        <v>0</v>
      </c>
      <c r="BU619" s="90">
        <v>0</v>
      </c>
      <c r="BV619" s="90">
        <v>0</v>
      </c>
      <c r="BW619" s="90">
        <v>0</v>
      </c>
      <c r="BX619" s="90">
        <v>0</v>
      </c>
      <c r="BY619" s="90">
        <v>0</v>
      </c>
      <c r="GV619" s="254"/>
      <c r="GW619" s="254"/>
    </row>
    <row r="620" spans="45:205" x14ac:dyDescent="0.25">
      <c r="AS620" s="90" t="s">
        <v>788</v>
      </c>
      <c r="AT620" s="90" t="s">
        <v>155</v>
      </c>
      <c r="AU620" s="90" t="s">
        <v>718</v>
      </c>
      <c r="AV620" s="90">
        <v>2020</v>
      </c>
      <c r="AW620" s="90">
        <v>1</v>
      </c>
      <c r="AX620" s="90">
        <v>0.53276209351066339</v>
      </c>
      <c r="AY620" s="90">
        <v>22.484538493808397</v>
      </c>
      <c r="AZ620" s="90">
        <v>0</v>
      </c>
      <c r="BA620" s="90">
        <v>22.484538493808397</v>
      </c>
      <c r="BB620" s="90">
        <v>0</v>
      </c>
      <c r="BC620" s="90">
        <v>0</v>
      </c>
      <c r="BD620" s="90">
        <v>0</v>
      </c>
      <c r="BE620" s="90">
        <v>0</v>
      </c>
      <c r="BF620" s="90">
        <v>0</v>
      </c>
      <c r="BG620" s="90">
        <v>0</v>
      </c>
      <c r="BH620" s="90">
        <v>0</v>
      </c>
      <c r="BI620" s="90">
        <v>0</v>
      </c>
      <c r="BJ620" s="90">
        <v>0</v>
      </c>
      <c r="BK620" s="90">
        <v>0</v>
      </c>
      <c r="BL620" s="90">
        <v>0</v>
      </c>
      <c r="BM620" s="90">
        <v>0</v>
      </c>
      <c r="BN620" s="90">
        <v>22.484538493808397</v>
      </c>
      <c r="BO620" s="90">
        <v>0</v>
      </c>
      <c r="BP620" s="90">
        <v>0</v>
      </c>
      <c r="BQ620" s="90">
        <v>0</v>
      </c>
      <c r="BR620" s="90">
        <v>0</v>
      </c>
      <c r="BS620" s="90">
        <v>0</v>
      </c>
      <c r="BT620" s="90">
        <v>0</v>
      </c>
      <c r="BU620" s="90">
        <v>0</v>
      </c>
      <c r="BV620" s="90">
        <v>0</v>
      </c>
      <c r="BW620" s="90">
        <v>0</v>
      </c>
      <c r="BX620" s="90">
        <v>0</v>
      </c>
      <c r="BY620" s="90">
        <v>0</v>
      </c>
      <c r="GV620" s="254"/>
      <c r="GW620" s="254"/>
    </row>
    <row r="621" spans="45:205" x14ac:dyDescent="0.25">
      <c r="AS621" s="90" t="s">
        <v>788</v>
      </c>
      <c r="AT621" s="90" t="s">
        <v>155</v>
      </c>
      <c r="AU621" s="90" t="s">
        <v>718</v>
      </c>
      <c r="AV621" s="90">
        <v>2021</v>
      </c>
      <c r="AW621" s="90">
        <v>1</v>
      </c>
      <c r="AX621" s="90">
        <v>0</v>
      </c>
      <c r="AY621" s="90">
        <v>0</v>
      </c>
      <c r="AZ621" s="90">
        <v>0</v>
      </c>
      <c r="BA621" s="90">
        <v>0</v>
      </c>
      <c r="BB621" s="90">
        <v>0.48622599619136425</v>
      </c>
      <c r="BC621" s="90">
        <v>20.520542398229473</v>
      </c>
      <c r="BD621" s="90">
        <v>0</v>
      </c>
      <c r="BE621" s="90">
        <v>20.520542398229473</v>
      </c>
      <c r="BF621" s="90">
        <v>0</v>
      </c>
      <c r="BG621" s="90">
        <v>0</v>
      </c>
      <c r="BH621" s="90">
        <v>0</v>
      </c>
      <c r="BI621" s="90">
        <v>0</v>
      </c>
      <c r="BJ621" s="90">
        <v>0</v>
      </c>
      <c r="BK621" s="90">
        <v>0</v>
      </c>
      <c r="BL621" s="90">
        <v>0</v>
      </c>
      <c r="BM621" s="90">
        <v>0</v>
      </c>
      <c r="BN621" s="90">
        <v>0</v>
      </c>
      <c r="BO621" s="90">
        <v>20.520542398229473</v>
      </c>
      <c r="BP621" s="90">
        <v>0</v>
      </c>
      <c r="BQ621" s="90">
        <v>0</v>
      </c>
      <c r="BR621" s="90">
        <v>0</v>
      </c>
      <c r="BS621" s="90">
        <v>0</v>
      </c>
      <c r="BT621" s="90">
        <v>0</v>
      </c>
      <c r="BU621" s="90">
        <v>0</v>
      </c>
      <c r="BV621" s="90">
        <v>0</v>
      </c>
      <c r="BW621" s="90">
        <v>0</v>
      </c>
      <c r="BX621" s="90">
        <v>0</v>
      </c>
      <c r="BY621" s="90">
        <v>0</v>
      </c>
      <c r="GV621" s="254"/>
      <c r="GW621" s="254"/>
    </row>
    <row r="622" spans="45:205" x14ac:dyDescent="0.25">
      <c r="AS622" s="90" t="s">
        <v>788</v>
      </c>
      <c r="AT622" s="90" t="s">
        <v>155</v>
      </c>
      <c r="AU622" s="90" t="s">
        <v>718</v>
      </c>
      <c r="AV622" s="90">
        <v>2022</v>
      </c>
      <c r="AW622" s="90">
        <v>0.93457943925233644</v>
      </c>
      <c r="AX622" s="90">
        <v>0</v>
      </c>
      <c r="AY622" s="90">
        <v>0</v>
      </c>
      <c r="AZ622" s="90">
        <v>0</v>
      </c>
      <c r="BA622" s="90">
        <v>0</v>
      </c>
      <c r="BB622" s="90">
        <v>0</v>
      </c>
      <c r="BC622" s="90">
        <v>0</v>
      </c>
      <c r="BD622" s="90">
        <v>0</v>
      </c>
      <c r="BE622" s="90">
        <v>0</v>
      </c>
      <c r="BF622" s="90">
        <v>0.63793078698505679</v>
      </c>
      <c r="BG622" s="90">
        <v>27.642121080758095</v>
      </c>
      <c r="BH622" s="90">
        <v>0</v>
      </c>
      <c r="BI622" s="90">
        <v>27.642121080758095</v>
      </c>
      <c r="BJ622" s="90">
        <v>0</v>
      </c>
      <c r="BK622" s="90">
        <v>0</v>
      </c>
      <c r="BL622" s="90">
        <v>0</v>
      </c>
      <c r="BM622" s="90">
        <v>0</v>
      </c>
      <c r="BN622" s="90">
        <v>0</v>
      </c>
      <c r="BO622" s="90">
        <v>0</v>
      </c>
      <c r="BP622" s="90">
        <v>25.83375801940009</v>
      </c>
      <c r="BQ622" s="90">
        <v>0</v>
      </c>
      <c r="BR622" s="90">
        <v>0.63793078698505679</v>
      </c>
      <c r="BS622" s="90">
        <v>0.59619699718229602</v>
      </c>
      <c r="BT622" s="90">
        <v>27.642121080758095</v>
      </c>
      <c r="BU622" s="90">
        <v>25.83375801940009</v>
      </c>
      <c r="BV622" s="90">
        <v>0</v>
      </c>
      <c r="BW622" s="90">
        <v>0</v>
      </c>
      <c r="BX622" s="90">
        <v>27.642121080758095</v>
      </c>
      <c r="BY622" s="90">
        <v>25.83375801940009</v>
      </c>
      <c r="GV622" s="254"/>
      <c r="GW622" s="254"/>
    </row>
    <row r="623" spans="45:205" x14ac:dyDescent="0.25">
      <c r="AS623" s="90" t="s">
        <v>788</v>
      </c>
      <c r="AT623" s="90" t="s">
        <v>155</v>
      </c>
      <c r="AU623" s="90" t="s">
        <v>718</v>
      </c>
      <c r="AV623" s="90">
        <v>2023</v>
      </c>
      <c r="AW623" s="90">
        <v>0.87343872827321156</v>
      </c>
      <c r="AX623" s="90">
        <v>0</v>
      </c>
      <c r="AY623" s="90">
        <v>0</v>
      </c>
      <c r="AZ623" s="90">
        <v>0</v>
      </c>
      <c r="BA623" s="90">
        <v>0</v>
      </c>
      <c r="BB623" s="90">
        <v>0</v>
      </c>
      <c r="BC623" s="90">
        <v>0</v>
      </c>
      <c r="BD623" s="90">
        <v>0</v>
      </c>
      <c r="BE623" s="90">
        <v>0</v>
      </c>
      <c r="BF623" s="90">
        <v>0</v>
      </c>
      <c r="BG623" s="90">
        <v>0</v>
      </c>
      <c r="BH623" s="90">
        <v>0</v>
      </c>
      <c r="BI623" s="90">
        <v>0</v>
      </c>
      <c r="BJ623" s="90">
        <v>0.56224408344445687</v>
      </c>
      <c r="BK623" s="90">
        <v>25.25527649825284</v>
      </c>
      <c r="BL623" s="90">
        <v>0</v>
      </c>
      <c r="BM623" s="90">
        <v>25.25527649825284</v>
      </c>
      <c r="BN623" s="90">
        <v>0</v>
      </c>
      <c r="BO623" s="90">
        <v>0</v>
      </c>
      <c r="BP623" s="90">
        <v>0</v>
      </c>
      <c r="BQ623" s="90">
        <v>22.058936586822288</v>
      </c>
      <c r="BR623" s="90">
        <v>0</v>
      </c>
      <c r="BS623" s="90">
        <v>0</v>
      </c>
      <c r="BT623" s="90">
        <v>0</v>
      </c>
      <c r="BU623" s="90">
        <v>0</v>
      </c>
      <c r="BV623" s="90">
        <v>0</v>
      </c>
      <c r="BW623" s="90">
        <v>0</v>
      </c>
      <c r="BX623" s="90">
        <v>0</v>
      </c>
      <c r="BY623" s="90">
        <v>0</v>
      </c>
      <c r="GV623" s="254"/>
      <c r="GW623" s="254"/>
    </row>
    <row r="624" spans="45:205" x14ac:dyDescent="0.25">
      <c r="AS624" s="90" t="s">
        <v>788</v>
      </c>
      <c r="AT624" s="90" t="s">
        <v>155</v>
      </c>
      <c r="AU624" s="90" t="s">
        <v>719</v>
      </c>
      <c r="AV624" s="90">
        <v>2020</v>
      </c>
      <c r="AW624" s="90">
        <v>1</v>
      </c>
      <c r="AX624" s="90">
        <v>0.78116988338273741</v>
      </c>
      <c r="AY624" s="90">
        <v>3.5398879976845961</v>
      </c>
      <c r="AZ624" s="90">
        <v>0</v>
      </c>
      <c r="BA624" s="90">
        <v>3.5398879976845961</v>
      </c>
      <c r="BB624" s="90">
        <v>0</v>
      </c>
      <c r="BC624" s="90">
        <v>0</v>
      </c>
      <c r="BD624" s="90">
        <v>0</v>
      </c>
      <c r="BE624" s="90">
        <v>0</v>
      </c>
      <c r="BF624" s="90">
        <v>0</v>
      </c>
      <c r="BG624" s="90">
        <v>0</v>
      </c>
      <c r="BH624" s="90">
        <v>0</v>
      </c>
      <c r="BI624" s="90">
        <v>0</v>
      </c>
      <c r="BJ624" s="90">
        <v>0</v>
      </c>
      <c r="BK624" s="90">
        <v>0</v>
      </c>
      <c r="BL624" s="90">
        <v>0</v>
      </c>
      <c r="BM624" s="90">
        <v>0</v>
      </c>
      <c r="BN624" s="90">
        <v>3.5398879976845961</v>
      </c>
      <c r="BO624" s="90">
        <v>0</v>
      </c>
      <c r="BP624" s="90">
        <v>0</v>
      </c>
      <c r="BQ624" s="90">
        <v>0</v>
      </c>
      <c r="BR624" s="90">
        <v>0</v>
      </c>
      <c r="BS624" s="90">
        <v>0</v>
      </c>
      <c r="BT624" s="90">
        <v>0</v>
      </c>
      <c r="BU624" s="90">
        <v>0</v>
      </c>
      <c r="BV624" s="90">
        <v>0</v>
      </c>
      <c r="BW624" s="90">
        <v>0</v>
      </c>
      <c r="BX624" s="90">
        <v>0</v>
      </c>
      <c r="BY624" s="90">
        <v>0</v>
      </c>
      <c r="GV624" s="254"/>
      <c r="GW624" s="254"/>
    </row>
    <row r="625" spans="45:205" x14ac:dyDescent="0.25">
      <c r="AS625" s="90" t="s">
        <v>788</v>
      </c>
      <c r="AT625" s="90" t="s">
        <v>155</v>
      </c>
      <c r="AU625" s="90" t="s">
        <v>719</v>
      </c>
      <c r="AV625" s="90">
        <v>2021</v>
      </c>
      <c r="AW625" s="90">
        <v>1</v>
      </c>
      <c r="AX625" s="90">
        <v>0</v>
      </c>
      <c r="AY625" s="90">
        <v>0</v>
      </c>
      <c r="AZ625" s="90">
        <v>0</v>
      </c>
      <c r="BA625" s="90">
        <v>0</v>
      </c>
      <c r="BB625" s="90">
        <v>0.71293567873717523</v>
      </c>
      <c r="BC625" s="90">
        <v>3.2306832431305414</v>
      </c>
      <c r="BD625" s="90">
        <v>0</v>
      </c>
      <c r="BE625" s="90">
        <v>3.2306832431305414</v>
      </c>
      <c r="BF625" s="90">
        <v>0</v>
      </c>
      <c r="BG625" s="90">
        <v>0</v>
      </c>
      <c r="BH625" s="90">
        <v>0</v>
      </c>
      <c r="BI625" s="90">
        <v>0</v>
      </c>
      <c r="BJ625" s="90">
        <v>0</v>
      </c>
      <c r="BK625" s="90">
        <v>0</v>
      </c>
      <c r="BL625" s="90">
        <v>0</v>
      </c>
      <c r="BM625" s="90">
        <v>0</v>
      </c>
      <c r="BN625" s="90">
        <v>0</v>
      </c>
      <c r="BO625" s="90">
        <v>3.2306832431305414</v>
      </c>
      <c r="BP625" s="90">
        <v>0</v>
      </c>
      <c r="BQ625" s="90">
        <v>0</v>
      </c>
      <c r="BR625" s="90">
        <v>0</v>
      </c>
      <c r="BS625" s="90">
        <v>0</v>
      </c>
      <c r="BT625" s="90">
        <v>0</v>
      </c>
      <c r="BU625" s="90">
        <v>0</v>
      </c>
      <c r="BV625" s="90">
        <v>0</v>
      </c>
      <c r="BW625" s="90">
        <v>0</v>
      </c>
      <c r="BX625" s="90">
        <v>0</v>
      </c>
      <c r="BY625" s="90">
        <v>0</v>
      </c>
      <c r="GV625" s="254"/>
      <c r="GW625" s="254"/>
    </row>
    <row r="626" spans="45:205" x14ac:dyDescent="0.25">
      <c r="AS626" s="90" t="s">
        <v>788</v>
      </c>
      <c r="AT626" s="90" t="s">
        <v>155</v>
      </c>
      <c r="AU626" s="90" t="s">
        <v>719</v>
      </c>
      <c r="AV626" s="90">
        <v>2022</v>
      </c>
      <c r="AW626" s="90">
        <v>0.93457943925233644</v>
      </c>
      <c r="AX626" s="90">
        <v>0</v>
      </c>
      <c r="AY626" s="90">
        <v>0</v>
      </c>
      <c r="AZ626" s="90">
        <v>0</v>
      </c>
      <c r="BA626" s="90">
        <v>0</v>
      </c>
      <c r="BB626" s="90">
        <v>0</v>
      </c>
      <c r="BC626" s="90">
        <v>0</v>
      </c>
      <c r="BD626" s="90">
        <v>0</v>
      </c>
      <c r="BE626" s="90">
        <v>0</v>
      </c>
      <c r="BF626" s="90">
        <v>1.019744244813134</v>
      </c>
      <c r="BG626" s="90">
        <v>4.671223269256954</v>
      </c>
      <c r="BH626" s="90">
        <v>0</v>
      </c>
      <c r="BI626" s="90">
        <v>4.671223269256954</v>
      </c>
      <c r="BJ626" s="90">
        <v>0</v>
      </c>
      <c r="BK626" s="90">
        <v>0</v>
      </c>
      <c r="BL626" s="90">
        <v>0</v>
      </c>
      <c r="BM626" s="90">
        <v>0</v>
      </c>
      <c r="BN626" s="90">
        <v>0</v>
      </c>
      <c r="BO626" s="90">
        <v>0</v>
      </c>
      <c r="BP626" s="90">
        <v>4.3656292236046301</v>
      </c>
      <c r="BQ626" s="90">
        <v>0</v>
      </c>
      <c r="BR626" s="90">
        <v>1.019744244813134</v>
      </c>
      <c r="BS626" s="90">
        <v>0.95303200449825609</v>
      </c>
      <c r="BT626" s="90">
        <v>4.671223269256954</v>
      </c>
      <c r="BU626" s="90">
        <v>4.3656292236046301</v>
      </c>
      <c r="BV626" s="90">
        <v>0</v>
      </c>
      <c r="BW626" s="90">
        <v>0</v>
      </c>
      <c r="BX626" s="90">
        <v>4.671223269256954</v>
      </c>
      <c r="BY626" s="90">
        <v>4.3656292236046301</v>
      </c>
      <c r="GV626" s="254"/>
      <c r="GW626" s="254"/>
    </row>
    <row r="627" spans="45:205" x14ac:dyDescent="0.25">
      <c r="AS627" s="90" t="s">
        <v>788</v>
      </c>
      <c r="AT627" s="90" t="s">
        <v>155</v>
      </c>
      <c r="AU627" s="90" t="s">
        <v>719</v>
      </c>
      <c r="AV627" s="90">
        <v>2023</v>
      </c>
      <c r="AW627" s="90">
        <v>0.87343872827321156</v>
      </c>
      <c r="AX627" s="90">
        <v>0</v>
      </c>
      <c r="AY627" s="90">
        <v>0</v>
      </c>
      <c r="AZ627" s="90">
        <v>0</v>
      </c>
      <c r="BA627" s="90">
        <v>0</v>
      </c>
      <c r="BB627" s="90">
        <v>0</v>
      </c>
      <c r="BC627" s="90">
        <v>0</v>
      </c>
      <c r="BD627" s="90">
        <v>0</v>
      </c>
      <c r="BE627" s="90">
        <v>0</v>
      </c>
      <c r="BF627" s="90">
        <v>0</v>
      </c>
      <c r="BG627" s="90">
        <v>0</v>
      </c>
      <c r="BH627" s="90">
        <v>0</v>
      </c>
      <c r="BI627" s="90">
        <v>0</v>
      </c>
      <c r="BJ627" s="90">
        <v>0.8987576394963217</v>
      </c>
      <c r="BK627" s="90">
        <v>4.2677854219296449</v>
      </c>
      <c r="BL627" s="90">
        <v>0</v>
      </c>
      <c r="BM627" s="90">
        <v>4.2677854219296449</v>
      </c>
      <c r="BN627" s="90">
        <v>0</v>
      </c>
      <c r="BO627" s="90">
        <v>0</v>
      </c>
      <c r="BP627" s="90">
        <v>0</v>
      </c>
      <c r="BQ627" s="90">
        <v>3.7276490714731807</v>
      </c>
      <c r="BR627" s="90">
        <v>0</v>
      </c>
      <c r="BS627" s="90">
        <v>0</v>
      </c>
      <c r="BT627" s="90">
        <v>0</v>
      </c>
      <c r="BU627" s="90">
        <v>0</v>
      </c>
      <c r="BV627" s="90">
        <v>0</v>
      </c>
      <c r="BW627" s="90">
        <v>0</v>
      </c>
      <c r="BX627" s="90">
        <v>0</v>
      </c>
      <c r="BY627" s="90">
        <v>0</v>
      </c>
      <c r="GV627" s="254"/>
      <c r="GW627" s="254"/>
    </row>
    <row r="628" spans="45:205" x14ac:dyDescent="0.25">
      <c r="AS628" s="90" t="s">
        <v>788</v>
      </c>
      <c r="AT628" s="90" t="s">
        <v>155</v>
      </c>
      <c r="AU628" s="90" t="s">
        <v>720</v>
      </c>
      <c r="AV628" s="90">
        <v>2020</v>
      </c>
      <c r="AW628" s="90">
        <v>1</v>
      </c>
      <c r="AX628" s="90">
        <v>0.86865368008585175</v>
      </c>
      <c r="AY628" s="90">
        <v>4.7666009365408399</v>
      </c>
      <c r="AZ628" s="90">
        <v>0</v>
      </c>
      <c r="BA628" s="90">
        <v>4.7666009365408399</v>
      </c>
      <c r="BB628" s="90">
        <v>0</v>
      </c>
      <c r="BC628" s="90">
        <v>0</v>
      </c>
      <c r="BD628" s="90">
        <v>0</v>
      </c>
      <c r="BE628" s="90">
        <v>0</v>
      </c>
      <c r="BF628" s="90">
        <v>0</v>
      </c>
      <c r="BG628" s="90">
        <v>0</v>
      </c>
      <c r="BH628" s="90">
        <v>0</v>
      </c>
      <c r="BI628" s="90">
        <v>0</v>
      </c>
      <c r="BJ628" s="90">
        <v>0</v>
      </c>
      <c r="BK628" s="90">
        <v>0</v>
      </c>
      <c r="BL628" s="90">
        <v>0</v>
      </c>
      <c r="BM628" s="90">
        <v>0</v>
      </c>
      <c r="BN628" s="90">
        <v>4.7666009365408399</v>
      </c>
      <c r="BO628" s="90">
        <v>0</v>
      </c>
      <c r="BP628" s="90">
        <v>0</v>
      </c>
      <c r="BQ628" s="90">
        <v>0</v>
      </c>
      <c r="BR628" s="90">
        <v>0</v>
      </c>
      <c r="BS628" s="90">
        <v>0</v>
      </c>
      <c r="BT628" s="90">
        <v>0</v>
      </c>
      <c r="BU628" s="90">
        <v>0</v>
      </c>
      <c r="BV628" s="90">
        <v>0</v>
      </c>
      <c r="BW628" s="90">
        <v>0</v>
      </c>
      <c r="BX628" s="90">
        <v>0</v>
      </c>
      <c r="BY628" s="90">
        <v>0</v>
      </c>
      <c r="GV628" s="254"/>
      <c r="GW628" s="254"/>
    </row>
    <row r="629" spans="45:205" x14ac:dyDescent="0.25">
      <c r="AS629" s="90" t="s">
        <v>788</v>
      </c>
      <c r="AT629" s="90" t="s">
        <v>155</v>
      </c>
      <c r="AU629" s="90" t="s">
        <v>720</v>
      </c>
      <c r="AV629" s="90">
        <v>2021</v>
      </c>
      <c r="AW629" s="90">
        <v>1</v>
      </c>
      <c r="AX629" s="90">
        <v>0</v>
      </c>
      <c r="AY629" s="90">
        <v>0</v>
      </c>
      <c r="AZ629" s="90">
        <v>0</v>
      </c>
      <c r="BA629" s="90">
        <v>0</v>
      </c>
      <c r="BB629" s="90">
        <v>0.79277787607196604</v>
      </c>
      <c r="BC629" s="90">
        <v>4.3502443530545056</v>
      </c>
      <c r="BD629" s="90">
        <v>0</v>
      </c>
      <c r="BE629" s="90">
        <v>4.3502443530545056</v>
      </c>
      <c r="BF629" s="90">
        <v>0</v>
      </c>
      <c r="BG629" s="90">
        <v>0</v>
      </c>
      <c r="BH629" s="90">
        <v>0</v>
      </c>
      <c r="BI629" s="90">
        <v>0</v>
      </c>
      <c r="BJ629" s="90">
        <v>0</v>
      </c>
      <c r="BK629" s="90">
        <v>0</v>
      </c>
      <c r="BL629" s="90">
        <v>0</v>
      </c>
      <c r="BM629" s="90">
        <v>0</v>
      </c>
      <c r="BN629" s="90">
        <v>0</v>
      </c>
      <c r="BO629" s="90">
        <v>4.3502443530545056</v>
      </c>
      <c r="BP629" s="90">
        <v>0</v>
      </c>
      <c r="BQ629" s="90">
        <v>0</v>
      </c>
      <c r="BR629" s="90">
        <v>0</v>
      </c>
      <c r="BS629" s="90">
        <v>0</v>
      </c>
      <c r="BT629" s="90">
        <v>0</v>
      </c>
      <c r="BU629" s="90">
        <v>0</v>
      </c>
      <c r="BV629" s="90">
        <v>0</v>
      </c>
      <c r="BW629" s="90">
        <v>0</v>
      </c>
      <c r="BX629" s="90">
        <v>0</v>
      </c>
      <c r="BY629" s="90">
        <v>0</v>
      </c>
      <c r="GV629" s="254"/>
      <c r="GW629" s="254"/>
    </row>
    <row r="630" spans="45:205" x14ac:dyDescent="0.25">
      <c r="AS630" s="90" t="s">
        <v>788</v>
      </c>
      <c r="AT630" s="90" t="s">
        <v>155</v>
      </c>
      <c r="AU630" s="90" t="s">
        <v>720</v>
      </c>
      <c r="AV630" s="90">
        <v>2022</v>
      </c>
      <c r="AW630" s="90">
        <v>0.93457943925233644</v>
      </c>
      <c r="AX630" s="90">
        <v>0</v>
      </c>
      <c r="AY630" s="90">
        <v>0</v>
      </c>
      <c r="AZ630" s="90">
        <v>0</v>
      </c>
      <c r="BA630" s="90">
        <v>0</v>
      </c>
      <c r="BB630" s="90">
        <v>0</v>
      </c>
      <c r="BC630" s="90">
        <v>0</v>
      </c>
      <c r="BD630" s="90">
        <v>0</v>
      </c>
      <c r="BE630" s="90">
        <v>0</v>
      </c>
      <c r="BF630" s="90">
        <v>1.0411876869579588</v>
      </c>
      <c r="BG630" s="90">
        <v>5.3839297024011401</v>
      </c>
      <c r="BH630" s="90">
        <v>0</v>
      </c>
      <c r="BI630" s="90">
        <v>5.3839297024011401</v>
      </c>
      <c r="BJ630" s="90">
        <v>0</v>
      </c>
      <c r="BK630" s="90">
        <v>0</v>
      </c>
      <c r="BL630" s="90">
        <v>0</v>
      </c>
      <c r="BM630" s="90">
        <v>0</v>
      </c>
      <c r="BN630" s="90">
        <v>0</v>
      </c>
      <c r="BO630" s="90">
        <v>0</v>
      </c>
      <c r="BP630" s="90">
        <v>5.031710002244056</v>
      </c>
      <c r="BQ630" s="90">
        <v>0</v>
      </c>
      <c r="BR630" s="90">
        <v>1.0411876869579588</v>
      </c>
      <c r="BS630" s="90">
        <v>0.97307260463360634</v>
      </c>
      <c r="BT630" s="90">
        <v>5.3839297024011401</v>
      </c>
      <c r="BU630" s="90">
        <v>5.031710002244056</v>
      </c>
      <c r="BV630" s="90">
        <v>0</v>
      </c>
      <c r="BW630" s="90">
        <v>0</v>
      </c>
      <c r="BX630" s="90">
        <v>5.3839297024011401</v>
      </c>
      <c r="BY630" s="90">
        <v>5.031710002244056</v>
      </c>
      <c r="GV630" s="254"/>
      <c r="GW630" s="254"/>
    </row>
    <row r="631" spans="45:205" x14ac:dyDescent="0.25">
      <c r="AS631" s="90" t="s">
        <v>788</v>
      </c>
      <c r="AT631" s="90" t="s">
        <v>155</v>
      </c>
      <c r="AU631" s="90" t="s">
        <v>720</v>
      </c>
      <c r="AV631" s="90">
        <v>2023</v>
      </c>
      <c r="AW631" s="90">
        <v>0.87343872827321156</v>
      </c>
      <c r="AX631" s="90">
        <v>0</v>
      </c>
      <c r="AY631" s="90">
        <v>0</v>
      </c>
      <c r="AZ631" s="90">
        <v>0</v>
      </c>
      <c r="BA631" s="90">
        <v>0</v>
      </c>
      <c r="BB631" s="90">
        <v>0</v>
      </c>
      <c r="BC631" s="90">
        <v>0</v>
      </c>
      <c r="BD631" s="90">
        <v>0</v>
      </c>
      <c r="BE631" s="90">
        <v>0</v>
      </c>
      <c r="BF631" s="90">
        <v>0</v>
      </c>
      <c r="BG631" s="90">
        <v>0</v>
      </c>
      <c r="BH631" s="90">
        <v>0</v>
      </c>
      <c r="BI631" s="90">
        <v>0</v>
      </c>
      <c r="BJ631" s="90">
        <v>0.91765694443752333</v>
      </c>
      <c r="BK631" s="90">
        <v>4.9189592424663031</v>
      </c>
      <c r="BL631" s="90">
        <v>0</v>
      </c>
      <c r="BM631" s="90">
        <v>4.9189592424663031</v>
      </c>
      <c r="BN631" s="90">
        <v>0</v>
      </c>
      <c r="BO631" s="90">
        <v>0</v>
      </c>
      <c r="BP631" s="90">
        <v>0</v>
      </c>
      <c r="BQ631" s="90">
        <v>4.296409505167528</v>
      </c>
      <c r="BR631" s="90">
        <v>0</v>
      </c>
      <c r="BS631" s="90">
        <v>0</v>
      </c>
      <c r="BT631" s="90">
        <v>0</v>
      </c>
      <c r="BU631" s="90">
        <v>0</v>
      </c>
      <c r="BV631" s="90">
        <v>0</v>
      </c>
      <c r="BW631" s="90">
        <v>0</v>
      </c>
      <c r="BX631" s="90">
        <v>0</v>
      </c>
      <c r="BY631" s="90">
        <v>0</v>
      </c>
      <c r="GV631" s="254"/>
      <c r="GW631" s="254"/>
    </row>
    <row r="632" spans="45:205" x14ac:dyDescent="0.25">
      <c r="AS632" s="90" t="s">
        <v>788</v>
      </c>
      <c r="AT632" s="90" t="s">
        <v>155</v>
      </c>
      <c r="AU632" s="90" t="s">
        <v>721</v>
      </c>
      <c r="AV632" s="90">
        <v>2020</v>
      </c>
      <c r="AW632" s="90">
        <v>1</v>
      </c>
      <c r="AX632" s="90">
        <v>0.48020438777715946</v>
      </c>
      <c r="AY632" s="90">
        <v>2.3319004924007611</v>
      </c>
      <c r="AZ632" s="90">
        <v>0</v>
      </c>
      <c r="BA632" s="90">
        <v>2.3319004924007611</v>
      </c>
      <c r="BB632" s="90">
        <v>0</v>
      </c>
      <c r="BC632" s="90">
        <v>0</v>
      </c>
      <c r="BD632" s="90">
        <v>0</v>
      </c>
      <c r="BE632" s="90">
        <v>0</v>
      </c>
      <c r="BF632" s="90">
        <v>0</v>
      </c>
      <c r="BG632" s="90">
        <v>0</v>
      </c>
      <c r="BH632" s="90">
        <v>0</v>
      </c>
      <c r="BI632" s="90">
        <v>0</v>
      </c>
      <c r="BJ632" s="90">
        <v>0</v>
      </c>
      <c r="BK632" s="90">
        <v>0</v>
      </c>
      <c r="BL632" s="90">
        <v>0</v>
      </c>
      <c r="BM632" s="90">
        <v>0</v>
      </c>
      <c r="BN632" s="90">
        <v>2.3319004924007611</v>
      </c>
      <c r="BO632" s="90">
        <v>0</v>
      </c>
      <c r="BP632" s="90">
        <v>0</v>
      </c>
      <c r="BQ632" s="90">
        <v>0</v>
      </c>
      <c r="BR632" s="90">
        <v>0</v>
      </c>
      <c r="BS632" s="90">
        <v>0</v>
      </c>
      <c r="BT632" s="90">
        <v>0</v>
      </c>
      <c r="BU632" s="90">
        <v>0</v>
      </c>
      <c r="BV632" s="90">
        <v>0</v>
      </c>
      <c r="BW632" s="90">
        <v>0</v>
      </c>
      <c r="BX632" s="90">
        <v>0</v>
      </c>
      <c r="BY632" s="90">
        <v>0</v>
      </c>
      <c r="GV632" s="254"/>
      <c r="GW632" s="254"/>
    </row>
    <row r="633" spans="45:205" x14ac:dyDescent="0.25">
      <c r="AS633" s="90" t="s">
        <v>788</v>
      </c>
      <c r="AT633" s="90" t="s">
        <v>155</v>
      </c>
      <c r="AU633" s="90" t="s">
        <v>721</v>
      </c>
      <c r="AV633" s="90">
        <v>2021</v>
      </c>
      <c r="AW633" s="90">
        <v>1</v>
      </c>
      <c r="AX633" s="90">
        <v>0</v>
      </c>
      <c r="AY633" s="90">
        <v>0</v>
      </c>
      <c r="AZ633" s="90">
        <v>0</v>
      </c>
      <c r="BA633" s="90">
        <v>0</v>
      </c>
      <c r="BB633" s="90">
        <v>0.43825913980447306</v>
      </c>
      <c r="BC633" s="90">
        <v>2.1282119237599235</v>
      </c>
      <c r="BD633" s="90">
        <v>0</v>
      </c>
      <c r="BE633" s="90">
        <v>2.1282119237599235</v>
      </c>
      <c r="BF633" s="90">
        <v>0</v>
      </c>
      <c r="BG633" s="90">
        <v>0</v>
      </c>
      <c r="BH633" s="90">
        <v>0</v>
      </c>
      <c r="BI633" s="90">
        <v>0</v>
      </c>
      <c r="BJ633" s="90">
        <v>0</v>
      </c>
      <c r="BK633" s="90">
        <v>0</v>
      </c>
      <c r="BL633" s="90">
        <v>0</v>
      </c>
      <c r="BM633" s="90">
        <v>0</v>
      </c>
      <c r="BN633" s="90">
        <v>0</v>
      </c>
      <c r="BO633" s="90">
        <v>2.1282119237599235</v>
      </c>
      <c r="BP633" s="90">
        <v>0</v>
      </c>
      <c r="BQ633" s="90">
        <v>0</v>
      </c>
      <c r="BR633" s="90">
        <v>0</v>
      </c>
      <c r="BS633" s="90">
        <v>0</v>
      </c>
      <c r="BT633" s="90">
        <v>0</v>
      </c>
      <c r="BU633" s="90">
        <v>0</v>
      </c>
      <c r="BV633" s="90">
        <v>0</v>
      </c>
      <c r="BW633" s="90">
        <v>0</v>
      </c>
      <c r="BX633" s="90">
        <v>0</v>
      </c>
      <c r="BY633" s="90">
        <v>0</v>
      </c>
      <c r="GV633" s="254"/>
      <c r="GW633" s="254"/>
    </row>
    <row r="634" spans="45:205" x14ac:dyDescent="0.25">
      <c r="AS634" s="90" t="s">
        <v>788</v>
      </c>
      <c r="AT634" s="90" t="s">
        <v>155</v>
      </c>
      <c r="AU634" s="90" t="s">
        <v>721</v>
      </c>
      <c r="AV634" s="90">
        <v>2022</v>
      </c>
      <c r="AW634" s="90">
        <v>0.93457943925233644</v>
      </c>
      <c r="AX634" s="90">
        <v>0</v>
      </c>
      <c r="AY634" s="90">
        <v>0</v>
      </c>
      <c r="AZ634" s="90">
        <v>0</v>
      </c>
      <c r="BA634" s="90">
        <v>0</v>
      </c>
      <c r="BB634" s="90">
        <v>0</v>
      </c>
      <c r="BC634" s="90">
        <v>0</v>
      </c>
      <c r="BD634" s="90">
        <v>0</v>
      </c>
      <c r="BE634" s="90">
        <v>0</v>
      </c>
      <c r="BF634" s="90">
        <v>0.6328013321090955</v>
      </c>
      <c r="BG634" s="90">
        <v>3.6860493690794072</v>
      </c>
      <c r="BH634" s="90">
        <v>0</v>
      </c>
      <c r="BI634" s="90">
        <v>3.6860493690794072</v>
      </c>
      <c r="BJ634" s="90">
        <v>0</v>
      </c>
      <c r="BK634" s="90">
        <v>0</v>
      </c>
      <c r="BL634" s="90">
        <v>0</v>
      </c>
      <c r="BM634" s="90">
        <v>0</v>
      </c>
      <c r="BN634" s="90">
        <v>0</v>
      </c>
      <c r="BO634" s="90">
        <v>0</v>
      </c>
      <c r="BP634" s="90">
        <v>3.4449059524106609</v>
      </c>
      <c r="BQ634" s="90">
        <v>0</v>
      </c>
      <c r="BR634" s="90">
        <v>0.6328013321090955</v>
      </c>
      <c r="BS634" s="90">
        <v>0.59140311412065005</v>
      </c>
      <c r="BT634" s="90">
        <v>3.6860493690794072</v>
      </c>
      <c r="BU634" s="90">
        <v>3.4449059524106609</v>
      </c>
      <c r="BV634" s="90">
        <v>0</v>
      </c>
      <c r="BW634" s="90">
        <v>0</v>
      </c>
      <c r="BX634" s="90">
        <v>3.6860493690794072</v>
      </c>
      <c r="BY634" s="90">
        <v>3.4449059524106609</v>
      </c>
      <c r="GV634" s="254"/>
      <c r="GW634" s="254"/>
    </row>
    <row r="635" spans="45:205" x14ac:dyDescent="0.25">
      <c r="AS635" s="90" t="s">
        <v>788</v>
      </c>
      <c r="AT635" s="90" t="s">
        <v>155</v>
      </c>
      <c r="AU635" s="90" t="s">
        <v>721</v>
      </c>
      <c r="AV635" s="90">
        <v>2023</v>
      </c>
      <c r="AW635" s="90">
        <v>0.87343872827321156</v>
      </c>
      <c r="AX635" s="90">
        <v>0</v>
      </c>
      <c r="AY635" s="90">
        <v>0</v>
      </c>
      <c r="AZ635" s="90">
        <v>0</v>
      </c>
      <c r="BA635" s="90">
        <v>0</v>
      </c>
      <c r="BB635" s="90">
        <v>0</v>
      </c>
      <c r="BC635" s="90">
        <v>0</v>
      </c>
      <c r="BD635" s="90">
        <v>0</v>
      </c>
      <c r="BE635" s="90">
        <v>0</v>
      </c>
      <c r="BF635" s="90">
        <v>0</v>
      </c>
      <c r="BG635" s="90">
        <v>0</v>
      </c>
      <c r="BH635" s="90">
        <v>0</v>
      </c>
      <c r="BI635" s="90">
        <v>0</v>
      </c>
      <c r="BJ635" s="90">
        <v>0.55772320796055885</v>
      </c>
      <c r="BK635" s="90">
        <v>3.3677229136969045</v>
      </c>
      <c r="BL635" s="90">
        <v>0</v>
      </c>
      <c r="BM635" s="90">
        <v>3.3677229136969045</v>
      </c>
      <c r="BN635" s="90">
        <v>0</v>
      </c>
      <c r="BO635" s="90">
        <v>0</v>
      </c>
      <c r="BP635" s="90">
        <v>0</v>
      </c>
      <c r="BQ635" s="90">
        <v>2.9414996189159788</v>
      </c>
      <c r="BR635" s="90">
        <v>0</v>
      </c>
      <c r="BS635" s="90">
        <v>0</v>
      </c>
      <c r="BT635" s="90">
        <v>0</v>
      </c>
      <c r="BU635" s="90">
        <v>0</v>
      </c>
      <c r="BV635" s="90">
        <v>0</v>
      </c>
      <c r="BW635" s="90">
        <v>0</v>
      </c>
      <c r="BX635" s="90">
        <v>0</v>
      </c>
      <c r="BY635" s="90">
        <v>0</v>
      </c>
      <c r="GV635" s="254"/>
      <c r="GW635" s="254"/>
    </row>
    <row r="636" spans="45:205" x14ac:dyDescent="0.25">
      <c r="AS636" s="90" t="s">
        <v>788</v>
      </c>
      <c r="AT636" s="90" t="s">
        <v>155</v>
      </c>
      <c r="AU636" s="90" t="s">
        <v>722</v>
      </c>
      <c r="AV636" s="90">
        <v>2020</v>
      </c>
      <c r="AW636" s="90">
        <v>1</v>
      </c>
      <c r="AX636" s="90">
        <v>0.41842722331440219</v>
      </c>
      <c r="AY636" s="90">
        <v>3.2138363944501851</v>
      </c>
      <c r="AZ636" s="90">
        <v>0</v>
      </c>
      <c r="BA636" s="90">
        <v>3.2138363944501851</v>
      </c>
      <c r="BB636" s="90">
        <v>0</v>
      </c>
      <c r="BC636" s="90">
        <v>0</v>
      </c>
      <c r="BD636" s="90">
        <v>0</v>
      </c>
      <c r="BE636" s="90">
        <v>0</v>
      </c>
      <c r="BF636" s="90">
        <v>0</v>
      </c>
      <c r="BG636" s="90">
        <v>0</v>
      </c>
      <c r="BH636" s="90">
        <v>0</v>
      </c>
      <c r="BI636" s="90">
        <v>0</v>
      </c>
      <c r="BJ636" s="90">
        <v>0</v>
      </c>
      <c r="BK636" s="90">
        <v>0</v>
      </c>
      <c r="BL636" s="90">
        <v>0</v>
      </c>
      <c r="BM636" s="90">
        <v>0</v>
      </c>
      <c r="BN636" s="90">
        <v>3.2138363944501851</v>
      </c>
      <c r="BO636" s="90">
        <v>0</v>
      </c>
      <c r="BP636" s="90">
        <v>0</v>
      </c>
      <c r="BQ636" s="90">
        <v>0</v>
      </c>
      <c r="BR636" s="90">
        <v>0</v>
      </c>
      <c r="BS636" s="90">
        <v>0</v>
      </c>
      <c r="BT636" s="90">
        <v>0</v>
      </c>
      <c r="BU636" s="90">
        <v>0</v>
      </c>
      <c r="BV636" s="90">
        <v>0</v>
      </c>
      <c r="BW636" s="90">
        <v>0</v>
      </c>
      <c r="BX636" s="90">
        <v>0</v>
      </c>
      <c r="BY636" s="90">
        <v>0</v>
      </c>
      <c r="GV636" s="254"/>
      <c r="GW636" s="254"/>
    </row>
    <row r="637" spans="45:205" x14ac:dyDescent="0.25">
      <c r="AS637" s="90" t="s">
        <v>788</v>
      </c>
      <c r="AT637" s="90" t="s">
        <v>155</v>
      </c>
      <c r="AU637" s="90" t="s">
        <v>722</v>
      </c>
      <c r="AV637" s="90">
        <v>2021</v>
      </c>
      <c r="AW637" s="90">
        <v>1</v>
      </c>
      <c r="AX637" s="90">
        <v>0</v>
      </c>
      <c r="AY637" s="90">
        <v>0</v>
      </c>
      <c r="AZ637" s="90">
        <v>0</v>
      </c>
      <c r="BA637" s="90">
        <v>0</v>
      </c>
      <c r="BB637" s="90">
        <v>0.38187813278716221</v>
      </c>
      <c r="BC637" s="90">
        <v>2.9331118364492399</v>
      </c>
      <c r="BD637" s="90">
        <v>0</v>
      </c>
      <c r="BE637" s="90">
        <v>2.9331118364492399</v>
      </c>
      <c r="BF637" s="90">
        <v>0</v>
      </c>
      <c r="BG637" s="90">
        <v>0</v>
      </c>
      <c r="BH637" s="90">
        <v>0</v>
      </c>
      <c r="BI637" s="90">
        <v>0</v>
      </c>
      <c r="BJ637" s="90">
        <v>0</v>
      </c>
      <c r="BK637" s="90">
        <v>0</v>
      </c>
      <c r="BL637" s="90">
        <v>0</v>
      </c>
      <c r="BM637" s="90">
        <v>0</v>
      </c>
      <c r="BN637" s="90">
        <v>0</v>
      </c>
      <c r="BO637" s="90">
        <v>2.9331118364492399</v>
      </c>
      <c r="BP637" s="90">
        <v>0</v>
      </c>
      <c r="BQ637" s="90">
        <v>0</v>
      </c>
      <c r="BR637" s="90">
        <v>0</v>
      </c>
      <c r="BS637" s="90">
        <v>0</v>
      </c>
      <c r="BT637" s="90">
        <v>0</v>
      </c>
      <c r="BU637" s="90">
        <v>0</v>
      </c>
      <c r="BV637" s="90">
        <v>0</v>
      </c>
      <c r="BW637" s="90">
        <v>0</v>
      </c>
      <c r="BX637" s="90">
        <v>0</v>
      </c>
      <c r="BY637" s="90">
        <v>0</v>
      </c>
      <c r="GV637" s="254"/>
      <c r="GW637" s="254"/>
    </row>
    <row r="638" spans="45:205" x14ac:dyDescent="0.25">
      <c r="AS638" s="90" t="s">
        <v>788</v>
      </c>
      <c r="AT638" s="90" t="s">
        <v>155</v>
      </c>
      <c r="AU638" s="90" t="s">
        <v>722</v>
      </c>
      <c r="AV638" s="90">
        <v>2022</v>
      </c>
      <c r="AW638" s="90">
        <v>0.93457943925233644</v>
      </c>
      <c r="AX638" s="90">
        <v>0</v>
      </c>
      <c r="AY638" s="90">
        <v>0</v>
      </c>
      <c r="AZ638" s="90">
        <v>0</v>
      </c>
      <c r="BA638" s="90">
        <v>0</v>
      </c>
      <c r="BB638" s="90">
        <v>0</v>
      </c>
      <c r="BC638" s="90">
        <v>0</v>
      </c>
      <c r="BD638" s="90">
        <v>0</v>
      </c>
      <c r="BE638" s="90">
        <v>0</v>
      </c>
      <c r="BF638" s="90">
        <v>0.47050685769306344</v>
      </c>
      <c r="BG638" s="90">
        <v>3.1368319473274364</v>
      </c>
      <c r="BH638" s="90">
        <v>0</v>
      </c>
      <c r="BI638" s="90">
        <v>3.1368319473274364</v>
      </c>
      <c r="BJ638" s="90">
        <v>0</v>
      </c>
      <c r="BK638" s="90">
        <v>0</v>
      </c>
      <c r="BL638" s="90">
        <v>0</v>
      </c>
      <c r="BM638" s="90">
        <v>0</v>
      </c>
      <c r="BN638" s="90">
        <v>0</v>
      </c>
      <c r="BO638" s="90">
        <v>0</v>
      </c>
      <c r="BP638" s="90">
        <v>2.93161864236209</v>
      </c>
      <c r="BQ638" s="90">
        <v>0</v>
      </c>
      <c r="BR638" s="90">
        <v>0.47050685769306344</v>
      </c>
      <c r="BS638" s="90">
        <v>0.43972603522716208</v>
      </c>
      <c r="BT638" s="90">
        <v>3.1368319473274364</v>
      </c>
      <c r="BU638" s="90">
        <v>2.93161864236209</v>
      </c>
      <c r="BV638" s="90">
        <v>0</v>
      </c>
      <c r="BW638" s="90">
        <v>0</v>
      </c>
      <c r="BX638" s="90">
        <v>3.1368319473274364</v>
      </c>
      <c r="BY638" s="90">
        <v>2.93161864236209</v>
      </c>
      <c r="GV638" s="254"/>
      <c r="GW638" s="254"/>
    </row>
    <row r="639" spans="45:205" x14ac:dyDescent="0.25">
      <c r="AS639" s="90" t="s">
        <v>788</v>
      </c>
      <c r="AT639" s="90" t="s">
        <v>155</v>
      </c>
      <c r="AU639" s="90" t="s">
        <v>722</v>
      </c>
      <c r="AV639" s="90">
        <v>2023</v>
      </c>
      <c r="AW639" s="90">
        <v>0.87343872827321156</v>
      </c>
      <c r="AX639" s="90">
        <v>0</v>
      </c>
      <c r="AY639" s="90">
        <v>0</v>
      </c>
      <c r="AZ639" s="90">
        <v>0</v>
      </c>
      <c r="BA639" s="90">
        <v>0</v>
      </c>
      <c r="BB639" s="90">
        <v>0</v>
      </c>
      <c r="BC639" s="90">
        <v>0</v>
      </c>
      <c r="BD639" s="90">
        <v>0</v>
      </c>
      <c r="BE639" s="90">
        <v>0</v>
      </c>
      <c r="BF639" s="90">
        <v>0</v>
      </c>
      <c r="BG639" s="90">
        <v>0</v>
      </c>
      <c r="BH639" s="90">
        <v>0</v>
      </c>
      <c r="BI639" s="90">
        <v>0</v>
      </c>
      <c r="BJ639" s="90">
        <v>0.4146840101701576</v>
      </c>
      <c r="BK639" s="90">
        <v>2.8659443830814366</v>
      </c>
      <c r="BL639" s="90">
        <v>0</v>
      </c>
      <c r="BM639" s="90">
        <v>2.8659443830814366</v>
      </c>
      <c r="BN639" s="90">
        <v>0</v>
      </c>
      <c r="BO639" s="90">
        <v>0</v>
      </c>
      <c r="BP639" s="90">
        <v>0</v>
      </c>
      <c r="BQ639" s="90">
        <v>2.503226817260404</v>
      </c>
      <c r="BR639" s="90">
        <v>0</v>
      </c>
      <c r="BS639" s="90">
        <v>0</v>
      </c>
      <c r="BT639" s="90">
        <v>0</v>
      </c>
      <c r="BU639" s="90">
        <v>0</v>
      </c>
      <c r="BV639" s="90">
        <v>0</v>
      </c>
      <c r="BW639" s="90">
        <v>0</v>
      </c>
      <c r="BX639" s="90">
        <v>0</v>
      </c>
      <c r="BY639" s="90">
        <v>0</v>
      </c>
      <c r="GV639" s="254"/>
      <c r="GW639" s="254"/>
    </row>
    <row r="640" spans="45:205" x14ac:dyDescent="0.25">
      <c r="AS640" s="90" t="s">
        <v>788</v>
      </c>
      <c r="AT640" s="90" t="s">
        <v>155</v>
      </c>
      <c r="AU640" s="90" t="s">
        <v>723</v>
      </c>
      <c r="AV640" s="90">
        <v>2020</v>
      </c>
      <c r="AW640" s="90">
        <v>1</v>
      </c>
      <c r="AX640" s="90">
        <v>0.45024465574966172</v>
      </c>
      <c r="AY640" s="90">
        <v>2.1808420125891641</v>
      </c>
      <c r="AZ640" s="90">
        <v>0</v>
      </c>
      <c r="BA640" s="90">
        <v>2.1808420125891641</v>
      </c>
      <c r="BB640" s="90">
        <v>0</v>
      </c>
      <c r="BC640" s="90">
        <v>0</v>
      </c>
      <c r="BD640" s="90">
        <v>0</v>
      </c>
      <c r="BE640" s="90">
        <v>0</v>
      </c>
      <c r="BF640" s="90">
        <v>0</v>
      </c>
      <c r="BG640" s="90">
        <v>0</v>
      </c>
      <c r="BH640" s="90">
        <v>0</v>
      </c>
      <c r="BI640" s="90">
        <v>0</v>
      </c>
      <c r="BJ640" s="90">
        <v>0</v>
      </c>
      <c r="BK640" s="90">
        <v>0</v>
      </c>
      <c r="BL640" s="90">
        <v>0</v>
      </c>
      <c r="BM640" s="90">
        <v>0</v>
      </c>
      <c r="BN640" s="90">
        <v>2.1808420125891641</v>
      </c>
      <c r="BO640" s="90">
        <v>0</v>
      </c>
      <c r="BP640" s="90">
        <v>0</v>
      </c>
      <c r="BQ640" s="90">
        <v>0</v>
      </c>
      <c r="BR640" s="90">
        <v>0</v>
      </c>
      <c r="BS640" s="90">
        <v>0</v>
      </c>
      <c r="BT640" s="90">
        <v>0</v>
      </c>
      <c r="BU640" s="90">
        <v>0</v>
      </c>
      <c r="BV640" s="90">
        <v>0</v>
      </c>
      <c r="BW640" s="90">
        <v>0</v>
      </c>
      <c r="BX640" s="90">
        <v>0</v>
      </c>
      <c r="BY640" s="90">
        <v>0</v>
      </c>
      <c r="GV640" s="254"/>
      <c r="GW640" s="254"/>
    </row>
    <row r="641" spans="45:205" x14ac:dyDescent="0.25">
      <c r="AS641" s="90" t="s">
        <v>788</v>
      </c>
      <c r="AT641" s="90" t="s">
        <v>155</v>
      </c>
      <c r="AU641" s="90" t="s">
        <v>723</v>
      </c>
      <c r="AV641" s="90">
        <v>2021</v>
      </c>
      <c r="AW641" s="90">
        <v>1</v>
      </c>
      <c r="AX641" s="90">
        <v>0</v>
      </c>
      <c r="AY641" s="90">
        <v>0</v>
      </c>
      <c r="AZ641" s="90">
        <v>0</v>
      </c>
      <c r="BA641" s="90">
        <v>0</v>
      </c>
      <c r="BB641" s="90">
        <v>0.41091635260520915</v>
      </c>
      <c r="BC641" s="90">
        <v>1.9903482117500204</v>
      </c>
      <c r="BD641" s="90">
        <v>0</v>
      </c>
      <c r="BE641" s="90">
        <v>1.9903482117500204</v>
      </c>
      <c r="BF641" s="90">
        <v>0</v>
      </c>
      <c r="BG641" s="90">
        <v>0</v>
      </c>
      <c r="BH641" s="90">
        <v>0</v>
      </c>
      <c r="BI641" s="90">
        <v>0</v>
      </c>
      <c r="BJ641" s="90">
        <v>0</v>
      </c>
      <c r="BK641" s="90">
        <v>0</v>
      </c>
      <c r="BL641" s="90">
        <v>0</v>
      </c>
      <c r="BM641" s="90">
        <v>0</v>
      </c>
      <c r="BN641" s="90">
        <v>0</v>
      </c>
      <c r="BO641" s="90">
        <v>1.9903482117500204</v>
      </c>
      <c r="BP641" s="90">
        <v>0</v>
      </c>
      <c r="BQ641" s="90">
        <v>0</v>
      </c>
      <c r="BR641" s="90">
        <v>0</v>
      </c>
      <c r="BS641" s="90">
        <v>0</v>
      </c>
      <c r="BT641" s="90">
        <v>0</v>
      </c>
      <c r="BU641" s="90">
        <v>0</v>
      </c>
      <c r="BV641" s="90">
        <v>0</v>
      </c>
      <c r="BW641" s="90">
        <v>0</v>
      </c>
      <c r="BX641" s="90">
        <v>0</v>
      </c>
      <c r="BY641" s="90">
        <v>0</v>
      </c>
      <c r="GV641" s="254"/>
      <c r="GW641" s="254"/>
    </row>
    <row r="642" spans="45:205" x14ac:dyDescent="0.25">
      <c r="AS642" s="90" t="s">
        <v>788</v>
      </c>
      <c r="AT642" s="90" t="s">
        <v>155</v>
      </c>
      <c r="AU642" s="90" t="s">
        <v>723</v>
      </c>
      <c r="AV642" s="90">
        <v>2022</v>
      </c>
      <c r="AW642" s="90">
        <v>0.93457943925233644</v>
      </c>
      <c r="AX642" s="90">
        <v>0</v>
      </c>
      <c r="AY642" s="90">
        <v>0</v>
      </c>
      <c r="AZ642" s="90">
        <v>0</v>
      </c>
      <c r="BA642" s="90">
        <v>0</v>
      </c>
      <c r="BB642" s="90">
        <v>0</v>
      </c>
      <c r="BC642" s="90">
        <v>0</v>
      </c>
      <c r="BD642" s="90">
        <v>0</v>
      </c>
      <c r="BE642" s="90">
        <v>0</v>
      </c>
      <c r="BF642" s="90">
        <v>0.55130360054159044</v>
      </c>
      <c r="BG642" s="90">
        <v>2.6362938603174153</v>
      </c>
      <c r="BH642" s="90">
        <v>0</v>
      </c>
      <c r="BI642" s="90">
        <v>2.6362938603174153</v>
      </c>
      <c r="BJ642" s="90">
        <v>0</v>
      </c>
      <c r="BK642" s="90">
        <v>0</v>
      </c>
      <c r="BL642" s="90">
        <v>0</v>
      </c>
      <c r="BM642" s="90">
        <v>0</v>
      </c>
      <c r="BN642" s="90">
        <v>0</v>
      </c>
      <c r="BO642" s="90">
        <v>0</v>
      </c>
      <c r="BP642" s="90">
        <v>2.4638260376798273</v>
      </c>
      <c r="BQ642" s="90">
        <v>0</v>
      </c>
      <c r="BR642" s="90">
        <v>0.55130360054159044</v>
      </c>
      <c r="BS642" s="90">
        <v>0.51523700985195364</v>
      </c>
      <c r="BT642" s="90">
        <v>2.6362938603174153</v>
      </c>
      <c r="BU642" s="90">
        <v>2.4638260376798273</v>
      </c>
      <c r="BV642" s="90">
        <v>0</v>
      </c>
      <c r="BW642" s="90">
        <v>0</v>
      </c>
      <c r="BX642" s="90">
        <v>2.6362938603174153</v>
      </c>
      <c r="BY642" s="90">
        <v>2.4638260376798273</v>
      </c>
      <c r="GV642" s="254"/>
      <c r="GW642" s="254"/>
    </row>
    <row r="643" spans="45:205" x14ac:dyDescent="0.25">
      <c r="AS643" s="90" t="s">
        <v>788</v>
      </c>
      <c r="AT643" s="90" t="s">
        <v>155</v>
      </c>
      <c r="AU643" s="90" t="s">
        <v>723</v>
      </c>
      <c r="AV643" s="90">
        <v>2023</v>
      </c>
      <c r="AW643" s="90">
        <v>0.87343872827321156</v>
      </c>
      <c r="AX643" s="90">
        <v>0</v>
      </c>
      <c r="AY643" s="90">
        <v>0</v>
      </c>
      <c r="AZ643" s="90">
        <v>0</v>
      </c>
      <c r="BA643" s="90">
        <v>0</v>
      </c>
      <c r="BB643" s="90">
        <v>0</v>
      </c>
      <c r="BC643" s="90">
        <v>0</v>
      </c>
      <c r="BD643" s="90">
        <v>0</v>
      </c>
      <c r="BE643" s="90">
        <v>0</v>
      </c>
      <c r="BF643" s="90">
        <v>0</v>
      </c>
      <c r="BG643" s="90">
        <v>0</v>
      </c>
      <c r="BH643" s="90">
        <v>0</v>
      </c>
      <c r="BI643" s="90">
        <v>0</v>
      </c>
      <c r="BJ643" s="90">
        <v>0.4858946987824187</v>
      </c>
      <c r="BK643" s="90">
        <v>2.4086201295954099</v>
      </c>
      <c r="BL643" s="90">
        <v>0</v>
      </c>
      <c r="BM643" s="90">
        <v>2.4086201295954099</v>
      </c>
      <c r="BN643" s="90">
        <v>0</v>
      </c>
      <c r="BO643" s="90">
        <v>0</v>
      </c>
      <c r="BP643" s="90">
        <v>0</v>
      </c>
      <c r="BQ643" s="90">
        <v>2.1037821028870729</v>
      </c>
      <c r="BR643" s="90">
        <v>0</v>
      </c>
      <c r="BS643" s="90">
        <v>0</v>
      </c>
      <c r="BT643" s="90">
        <v>0</v>
      </c>
      <c r="BU643" s="90">
        <v>0</v>
      </c>
      <c r="BV643" s="90">
        <v>0</v>
      </c>
      <c r="BW643" s="90">
        <v>0</v>
      </c>
      <c r="BX643" s="90">
        <v>0</v>
      </c>
      <c r="BY643" s="90">
        <v>0</v>
      </c>
      <c r="GV643" s="254"/>
      <c r="GW643" s="254"/>
    </row>
    <row r="644" spans="45:205" x14ac:dyDescent="0.25">
      <c r="AS644" s="90" t="s">
        <v>788</v>
      </c>
      <c r="AT644" s="90" t="s">
        <v>155</v>
      </c>
      <c r="AU644" s="90" t="s">
        <v>724</v>
      </c>
      <c r="AV644" s="90">
        <v>2020</v>
      </c>
      <c r="AW644" s="90">
        <v>1</v>
      </c>
      <c r="AX644" s="90">
        <v>7.4701685492553668E-2</v>
      </c>
      <c r="AY644" s="90">
        <v>53.785733111517885</v>
      </c>
      <c r="AZ644" s="90">
        <v>0</v>
      </c>
      <c r="BA644" s="90">
        <v>53.785733111517885</v>
      </c>
      <c r="BB644" s="90">
        <v>0</v>
      </c>
      <c r="BC644" s="90">
        <v>0</v>
      </c>
      <c r="BD644" s="90">
        <v>0</v>
      </c>
      <c r="BE644" s="90">
        <v>0</v>
      </c>
      <c r="BF644" s="90">
        <v>0</v>
      </c>
      <c r="BG644" s="90">
        <v>0</v>
      </c>
      <c r="BH644" s="90">
        <v>0</v>
      </c>
      <c r="BI644" s="90">
        <v>0</v>
      </c>
      <c r="BJ644" s="90">
        <v>0</v>
      </c>
      <c r="BK644" s="90">
        <v>0</v>
      </c>
      <c r="BL644" s="90">
        <v>0</v>
      </c>
      <c r="BM644" s="90">
        <v>0</v>
      </c>
      <c r="BN644" s="90">
        <v>53.785733111517885</v>
      </c>
      <c r="BO644" s="90">
        <v>0</v>
      </c>
      <c r="BP644" s="90">
        <v>0</v>
      </c>
      <c r="BQ644" s="90">
        <v>0</v>
      </c>
      <c r="BR644" s="90">
        <v>0</v>
      </c>
      <c r="BS644" s="90">
        <v>0</v>
      </c>
      <c r="BT644" s="90">
        <v>0</v>
      </c>
      <c r="BU644" s="90">
        <v>0</v>
      </c>
      <c r="BV644" s="90">
        <v>0</v>
      </c>
      <c r="BW644" s="90">
        <v>0</v>
      </c>
      <c r="BX644" s="90">
        <v>0</v>
      </c>
      <c r="BY644" s="90">
        <v>0</v>
      </c>
      <c r="GV644" s="254"/>
      <c r="GW644" s="254"/>
    </row>
    <row r="645" spans="45:205" x14ac:dyDescent="0.25">
      <c r="AS645" s="90" t="s">
        <v>788</v>
      </c>
      <c r="AT645" s="90" t="s">
        <v>155</v>
      </c>
      <c r="AU645" s="90" t="s">
        <v>724</v>
      </c>
      <c r="AV645" s="90">
        <v>2021</v>
      </c>
      <c r="AW645" s="90">
        <v>1</v>
      </c>
      <c r="AX645" s="90">
        <v>0</v>
      </c>
      <c r="AY645" s="90">
        <v>0</v>
      </c>
      <c r="AZ645" s="90">
        <v>0</v>
      </c>
      <c r="BA645" s="90">
        <v>0</v>
      </c>
      <c r="BB645" s="90">
        <v>6.8176587426567556E-2</v>
      </c>
      <c r="BC645" s="90">
        <v>49.087617121369391</v>
      </c>
      <c r="BD645" s="90">
        <v>0</v>
      </c>
      <c r="BE645" s="90">
        <v>49.087617121369391</v>
      </c>
      <c r="BF645" s="90">
        <v>0</v>
      </c>
      <c r="BG645" s="90">
        <v>0</v>
      </c>
      <c r="BH645" s="90">
        <v>0</v>
      </c>
      <c r="BI645" s="90">
        <v>0</v>
      </c>
      <c r="BJ645" s="90">
        <v>0</v>
      </c>
      <c r="BK645" s="90">
        <v>0</v>
      </c>
      <c r="BL645" s="90">
        <v>0</v>
      </c>
      <c r="BM645" s="90">
        <v>0</v>
      </c>
      <c r="BN645" s="90">
        <v>0</v>
      </c>
      <c r="BO645" s="90">
        <v>49.087617121369391</v>
      </c>
      <c r="BP645" s="90">
        <v>0</v>
      </c>
      <c r="BQ645" s="90">
        <v>0</v>
      </c>
      <c r="BR645" s="90">
        <v>0</v>
      </c>
      <c r="BS645" s="90">
        <v>0</v>
      </c>
      <c r="BT645" s="90">
        <v>0</v>
      </c>
      <c r="BU645" s="90">
        <v>0</v>
      </c>
      <c r="BV645" s="90">
        <v>0</v>
      </c>
      <c r="BW645" s="90">
        <v>0</v>
      </c>
      <c r="BX645" s="90">
        <v>0</v>
      </c>
      <c r="BY645" s="90">
        <v>0</v>
      </c>
      <c r="GV645" s="254"/>
      <c r="GW645" s="254"/>
    </row>
    <row r="646" spans="45:205" x14ac:dyDescent="0.25">
      <c r="AS646" s="90" t="s">
        <v>788</v>
      </c>
      <c r="AT646" s="90" t="s">
        <v>155</v>
      </c>
      <c r="AU646" s="90" t="s">
        <v>724</v>
      </c>
      <c r="AV646" s="90">
        <v>2022</v>
      </c>
      <c r="AW646" s="90">
        <v>0.93457943925233644</v>
      </c>
      <c r="AX646" s="90">
        <v>0</v>
      </c>
      <c r="AY646" s="90">
        <v>0</v>
      </c>
      <c r="AZ646" s="90">
        <v>0</v>
      </c>
      <c r="BA646" s="90">
        <v>0</v>
      </c>
      <c r="BB646" s="90">
        <v>0</v>
      </c>
      <c r="BC646" s="90">
        <v>0</v>
      </c>
      <c r="BD646" s="90">
        <v>0</v>
      </c>
      <c r="BE646" s="90">
        <v>0</v>
      </c>
      <c r="BF646" s="90">
        <v>7.956208479251578E-2</v>
      </c>
      <c r="BG646" s="90">
        <v>58.992640138852288</v>
      </c>
      <c r="BH646" s="90">
        <v>0</v>
      </c>
      <c r="BI646" s="90">
        <v>58.992640138852288</v>
      </c>
      <c r="BJ646" s="90">
        <v>0</v>
      </c>
      <c r="BK646" s="90">
        <v>0</v>
      </c>
      <c r="BL646" s="90">
        <v>0</v>
      </c>
      <c r="BM646" s="90">
        <v>0</v>
      </c>
      <c r="BN646" s="90">
        <v>0</v>
      </c>
      <c r="BO646" s="90">
        <v>0</v>
      </c>
      <c r="BP646" s="90">
        <v>55.133308540983442</v>
      </c>
      <c r="BQ646" s="90">
        <v>0</v>
      </c>
      <c r="BR646" s="90">
        <v>7.956208479251578E-2</v>
      </c>
      <c r="BS646" s="90">
        <v>7.4357088591136239E-2</v>
      </c>
      <c r="BT646" s="90">
        <v>58.992640138852288</v>
      </c>
      <c r="BU646" s="90">
        <v>55.133308540983442</v>
      </c>
      <c r="BV646" s="90">
        <v>0</v>
      </c>
      <c r="BW646" s="90">
        <v>0</v>
      </c>
      <c r="BX646" s="90">
        <v>58.992640138852288</v>
      </c>
      <c r="BY646" s="90">
        <v>55.133308540983442</v>
      </c>
      <c r="GV646" s="254"/>
      <c r="GW646" s="254"/>
    </row>
    <row r="647" spans="45:205" x14ac:dyDescent="0.25">
      <c r="AS647" s="90" t="s">
        <v>788</v>
      </c>
      <c r="AT647" s="90" t="s">
        <v>155</v>
      </c>
      <c r="AU647" s="90" t="s">
        <v>724</v>
      </c>
      <c r="AV647" s="90">
        <v>2023</v>
      </c>
      <c r="AW647" s="90">
        <v>0.87343872827321156</v>
      </c>
      <c r="AX647" s="90">
        <v>0</v>
      </c>
      <c r="AY647" s="90">
        <v>0</v>
      </c>
      <c r="AZ647" s="90">
        <v>0</v>
      </c>
      <c r="BA647" s="90">
        <v>0</v>
      </c>
      <c r="BB647" s="90">
        <v>0</v>
      </c>
      <c r="BC647" s="90">
        <v>0</v>
      </c>
      <c r="BD647" s="90">
        <v>0</v>
      </c>
      <c r="BE647" s="90">
        <v>0</v>
      </c>
      <c r="BF647" s="90">
        <v>0</v>
      </c>
      <c r="BG647" s="90">
        <v>0</v>
      </c>
      <c r="BH647" s="90">
        <v>0</v>
      </c>
      <c r="BI647" s="90">
        <v>0</v>
      </c>
      <c r="BJ647" s="90">
        <v>7.0122515410352901E-2</v>
      </c>
      <c r="BK647" s="90">
        <v>53.898748973485091</v>
      </c>
      <c r="BL647" s="90">
        <v>0</v>
      </c>
      <c r="BM647" s="90">
        <v>53.898748973485091</v>
      </c>
      <c r="BN647" s="90">
        <v>0</v>
      </c>
      <c r="BO647" s="90">
        <v>0</v>
      </c>
      <c r="BP647" s="90">
        <v>0</v>
      </c>
      <c r="BQ647" s="90">
        <v>47.077254758917888</v>
      </c>
      <c r="BR647" s="90">
        <v>0</v>
      </c>
      <c r="BS647" s="90">
        <v>0</v>
      </c>
      <c r="BT647" s="90">
        <v>0</v>
      </c>
      <c r="BU647" s="90">
        <v>0</v>
      </c>
      <c r="BV647" s="90">
        <v>0</v>
      </c>
      <c r="BW647" s="90">
        <v>0</v>
      </c>
      <c r="BX647" s="90">
        <v>0</v>
      </c>
      <c r="BY647" s="90">
        <v>0</v>
      </c>
      <c r="GV647" s="254"/>
      <c r="GW647" s="254"/>
    </row>
    <row r="648" spans="45:205" x14ac:dyDescent="0.25">
      <c r="AS648" s="90" t="s">
        <v>788</v>
      </c>
      <c r="AT648" s="90" t="s">
        <v>155</v>
      </c>
      <c r="AU648" s="90" t="s">
        <v>725</v>
      </c>
      <c r="AV648" s="90">
        <v>2020</v>
      </c>
      <c r="AW648" s="90">
        <v>1</v>
      </c>
      <c r="AX648" s="90">
        <v>0.17907131925075204</v>
      </c>
      <c r="AY648" s="90">
        <v>75.87265336968234</v>
      </c>
      <c r="AZ648" s="90">
        <v>0</v>
      </c>
      <c r="BA648" s="90">
        <v>75.87265336968234</v>
      </c>
      <c r="BB648" s="90">
        <v>0</v>
      </c>
      <c r="BC648" s="90">
        <v>0</v>
      </c>
      <c r="BD648" s="90">
        <v>0</v>
      </c>
      <c r="BE648" s="90">
        <v>0</v>
      </c>
      <c r="BF648" s="90">
        <v>0</v>
      </c>
      <c r="BG648" s="90">
        <v>0</v>
      </c>
      <c r="BH648" s="90">
        <v>0</v>
      </c>
      <c r="BI648" s="90">
        <v>0</v>
      </c>
      <c r="BJ648" s="90">
        <v>0</v>
      </c>
      <c r="BK648" s="90">
        <v>0</v>
      </c>
      <c r="BL648" s="90">
        <v>0</v>
      </c>
      <c r="BM648" s="90">
        <v>0</v>
      </c>
      <c r="BN648" s="90">
        <v>75.87265336968234</v>
      </c>
      <c r="BO648" s="90">
        <v>0</v>
      </c>
      <c r="BP648" s="90">
        <v>0</v>
      </c>
      <c r="BQ648" s="90">
        <v>0</v>
      </c>
      <c r="BR648" s="90">
        <v>0</v>
      </c>
      <c r="BS648" s="90">
        <v>0</v>
      </c>
      <c r="BT648" s="90">
        <v>0</v>
      </c>
      <c r="BU648" s="90">
        <v>0</v>
      </c>
      <c r="BV648" s="90">
        <v>0</v>
      </c>
      <c r="BW648" s="90">
        <v>0</v>
      </c>
      <c r="BX648" s="90">
        <v>0</v>
      </c>
      <c r="BY648" s="90">
        <v>0</v>
      </c>
      <c r="GV648" s="254"/>
      <c r="GW648" s="254"/>
    </row>
    <row r="649" spans="45:205" x14ac:dyDescent="0.25">
      <c r="AS649" s="90" t="s">
        <v>788</v>
      </c>
      <c r="AT649" s="90" t="s">
        <v>155</v>
      </c>
      <c r="AU649" s="90" t="s">
        <v>725</v>
      </c>
      <c r="AV649" s="90">
        <v>2021</v>
      </c>
      <c r="AW649" s="90">
        <v>1</v>
      </c>
      <c r="AX649" s="90">
        <v>0</v>
      </c>
      <c r="AY649" s="90">
        <v>0</v>
      </c>
      <c r="AZ649" s="90">
        <v>0</v>
      </c>
      <c r="BA649" s="90">
        <v>0</v>
      </c>
      <c r="BB649" s="90">
        <v>0.16342966523434921</v>
      </c>
      <c r="BC649" s="90">
        <v>69.245272735638935</v>
      </c>
      <c r="BD649" s="90">
        <v>0</v>
      </c>
      <c r="BE649" s="90">
        <v>69.245272735638935</v>
      </c>
      <c r="BF649" s="90">
        <v>0</v>
      </c>
      <c r="BG649" s="90">
        <v>0</v>
      </c>
      <c r="BH649" s="90">
        <v>0</v>
      </c>
      <c r="BI649" s="90">
        <v>0</v>
      </c>
      <c r="BJ649" s="90">
        <v>0</v>
      </c>
      <c r="BK649" s="90">
        <v>0</v>
      </c>
      <c r="BL649" s="90">
        <v>0</v>
      </c>
      <c r="BM649" s="90">
        <v>0</v>
      </c>
      <c r="BN649" s="90">
        <v>0</v>
      </c>
      <c r="BO649" s="90">
        <v>69.245272735638935</v>
      </c>
      <c r="BP649" s="90">
        <v>0</v>
      </c>
      <c r="BQ649" s="90">
        <v>0</v>
      </c>
      <c r="BR649" s="90">
        <v>0</v>
      </c>
      <c r="BS649" s="90">
        <v>0</v>
      </c>
      <c r="BT649" s="90">
        <v>0</v>
      </c>
      <c r="BU649" s="90">
        <v>0</v>
      </c>
      <c r="BV649" s="90">
        <v>0</v>
      </c>
      <c r="BW649" s="90">
        <v>0</v>
      </c>
      <c r="BX649" s="90">
        <v>0</v>
      </c>
      <c r="BY649" s="90">
        <v>0</v>
      </c>
      <c r="GV649" s="254"/>
      <c r="GW649" s="254"/>
    </row>
    <row r="650" spans="45:205" x14ac:dyDescent="0.25">
      <c r="AS650" s="90" t="s">
        <v>788</v>
      </c>
      <c r="AT650" s="90" t="s">
        <v>155</v>
      </c>
      <c r="AU650" s="90" t="s">
        <v>725</v>
      </c>
      <c r="AV650" s="90">
        <v>2022</v>
      </c>
      <c r="AW650" s="90">
        <v>0.93457943925233644</v>
      </c>
      <c r="AX650" s="90">
        <v>0</v>
      </c>
      <c r="AY650" s="90">
        <v>0</v>
      </c>
      <c r="AZ650" s="90">
        <v>0</v>
      </c>
      <c r="BA650" s="90">
        <v>0</v>
      </c>
      <c r="BB650" s="90">
        <v>0</v>
      </c>
      <c r="BC650" s="90">
        <v>0</v>
      </c>
      <c r="BD650" s="90">
        <v>0</v>
      </c>
      <c r="BE650" s="90">
        <v>0</v>
      </c>
      <c r="BF650" s="90">
        <v>0.21212977726388019</v>
      </c>
      <c r="BG650" s="90">
        <v>90.568908517624067</v>
      </c>
      <c r="BH650" s="90">
        <v>0</v>
      </c>
      <c r="BI650" s="90">
        <v>90.568908517624067</v>
      </c>
      <c r="BJ650" s="90">
        <v>0</v>
      </c>
      <c r="BK650" s="90">
        <v>0</v>
      </c>
      <c r="BL650" s="90">
        <v>0</v>
      </c>
      <c r="BM650" s="90">
        <v>0</v>
      </c>
      <c r="BN650" s="90">
        <v>0</v>
      </c>
      <c r="BO650" s="90">
        <v>0</v>
      </c>
      <c r="BP650" s="90">
        <v>84.643839736097263</v>
      </c>
      <c r="BQ650" s="90">
        <v>0</v>
      </c>
      <c r="BR650" s="90">
        <v>0.21212977726388019</v>
      </c>
      <c r="BS650" s="90">
        <v>0.19825212828400018</v>
      </c>
      <c r="BT650" s="90">
        <v>90.568908517624067</v>
      </c>
      <c r="BU650" s="90">
        <v>84.643839736097263</v>
      </c>
      <c r="BV650" s="90">
        <v>0</v>
      </c>
      <c r="BW650" s="90">
        <v>0</v>
      </c>
      <c r="BX650" s="90">
        <v>90.568908517624067</v>
      </c>
      <c r="BY650" s="90">
        <v>84.643839736097263</v>
      </c>
      <c r="GV650" s="254"/>
      <c r="GW650" s="254"/>
    </row>
    <row r="651" spans="45:205" x14ac:dyDescent="0.25">
      <c r="AS651" s="90" t="s">
        <v>788</v>
      </c>
      <c r="AT651" s="90" t="s">
        <v>155</v>
      </c>
      <c r="AU651" s="90" t="s">
        <v>725</v>
      </c>
      <c r="AV651" s="90">
        <v>2023</v>
      </c>
      <c r="AW651" s="90">
        <v>0.87343872827321156</v>
      </c>
      <c r="AX651" s="90">
        <v>0</v>
      </c>
      <c r="AY651" s="90">
        <v>0</v>
      </c>
      <c r="AZ651" s="90">
        <v>0</v>
      </c>
      <c r="BA651" s="90">
        <v>0</v>
      </c>
      <c r="BB651" s="90">
        <v>0</v>
      </c>
      <c r="BC651" s="90">
        <v>0</v>
      </c>
      <c r="BD651" s="90">
        <v>0</v>
      </c>
      <c r="BE651" s="90">
        <v>0</v>
      </c>
      <c r="BF651" s="90">
        <v>0</v>
      </c>
      <c r="BG651" s="90">
        <v>0</v>
      </c>
      <c r="BH651" s="90">
        <v>0</v>
      </c>
      <c r="BI651" s="90">
        <v>0</v>
      </c>
      <c r="BJ651" s="90">
        <v>0.1869618375885046</v>
      </c>
      <c r="BK651" s="90">
        <v>82.748491126996612</v>
      </c>
      <c r="BL651" s="90">
        <v>0</v>
      </c>
      <c r="BM651" s="90">
        <v>82.748491126996612</v>
      </c>
      <c r="BN651" s="90">
        <v>0</v>
      </c>
      <c r="BO651" s="90">
        <v>0</v>
      </c>
      <c r="BP651" s="90">
        <v>0</v>
      </c>
      <c r="BQ651" s="90">
        <v>72.275736856491051</v>
      </c>
      <c r="BR651" s="90">
        <v>0</v>
      </c>
      <c r="BS651" s="90">
        <v>0</v>
      </c>
      <c r="BT651" s="90">
        <v>0</v>
      </c>
      <c r="BU651" s="90">
        <v>0</v>
      </c>
      <c r="BV651" s="90">
        <v>0</v>
      </c>
      <c r="BW651" s="90">
        <v>0</v>
      </c>
      <c r="BX651" s="90">
        <v>0</v>
      </c>
      <c r="BY651" s="90">
        <v>0</v>
      </c>
      <c r="GV651" s="254"/>
      <c r="GW651" s="254"/>
    </row>
    <row r="652" spans="45:205" x14ac:dyDescent="0.25">
      <c r="AS652" s="90" t="s">
        <v>788</v>
      </c>
      <c r="AT652" s="90" t="s">
        <v>155</v>
      </c>
      <c r="AU652" s="90" t="s">
        <v>726</v>
      </c>
      <c r="AV652" s="90">
        <v>2020</v>
      </c>
      <c r="AW652" s="90">
        <v>1</v>
      </c>
      <c r="AX652" s="90">
        <v>4.2666689514170172E-2</v>
      </c>
      <c r="AY652" s="90">
        <v>14.854581616172796</v>
      </c>
      <c r="AZ652" s="90">
        <v>0</v>
      </c>
      <c r="BA652" s="90">
        <v>14.854581616172796</v>
      </c>
      <c r="BB652" s="90">
        <v>0</v>
      </c>
      <c r="BC652" s="90">
        <v>0</v>
      </c>
      <c r="BD652" s="90">
        <v>0</v>
      </c>
      <c r="BE652" s="90">
        <v>0</v>
      </c>
      <c r="BF652" s="90">
        <v>0</v>
      </c>
      <c r="BG652" s="90">
        <v>0</v>
      </c>
      <c r="BH652" s="90">
        <v>0</v>
      </c>
      <c r="BI652" s="90">
        <v>0</v>
      </c>
      <c r="BJ652" s="90">
        <v>0</v>
      </c>
      <c r="BK652" s="90">
        <v>0</v>
      </c>
      <c r="BL652" s="90">
        <v>0</v>
      </c>
      <c r="BM652" s="90">
        <v>0</v>
      </c>
      <c r="BN652" s="90">
        <v>14.854581616172796</v>
      </c>
      <c r="BO652" s="90">
        <v>0</v>
      </c>
      <c r="BP652" s="90">
        <v>0</v>
      </c>
      <c r="BQ652" s="90">
        <v>0</v>
      </c>
      <c r="BR652" s="90">
        <v>0</v>
      </c>
      <c r="BS652" s="90">
        <v>0</v>
      </c>
      <c r="BT652" s="90">
        <v>0</v>
      </c>
      <c r="BU652" s="90">
        <v>0</v>
      </c>
      <c r="BV652" s="90">
        <v>0</v>
      </c>
      <c r="BW652" s="90">
        <v>0</v>
      </c>
      <c r="BX652" s="90">
        <v>0</v>
      </c>
      <c r="BY652" s="90">
        <v>0</v>
      </c>
      <c r="GV652" s="254"/>
      <c r="GW652" s="254"/>
    </row>
    <row r="653" spans="45:205" x14ac:dyDescent="0.25">
      <c r="AS653" s="90" t="s">
        <v>788</v>
      </c>
      <c r="AT653" s="90" t="s">
        <v>155</v>
      </c>
      <c r="AU653" s="90" t="s">
        <v>726</v>
      </c>
      <c r="AV653" s="90">
        <v>2021</v>
      </c>
      <c r="AW653" s="90">
        <v>1</v>
      </c>
      <c r="AX653" s="90">
        <v>0</v>
      </c>
      <c r="AY653" s="90">
        <v>0</v>
      </c>
      <c r="AZ653" s="90">
        <v>0</v>
      </c>
      <c r="BA653" s="90">
        <v>0</v>
      </c>
      <c r="BB653" s="90">
        <v>3.893980796664881E-2</v>
      </c>
      <c r="BC653" s="90">
        <v>13.557052636262648</v>
      </c>
      <c r="BD653" s="90">
        <v>0</v>
      </c>
      <c r="BE653" s="90">
        <v>13.557052636262648</v>
      </c>
      <c r="BF653" s="90">
        <v>0</v>
      </c>
      <c r="BG653" s="90">
        <v>0</v>
      </c>
      <c r="BH653" s="90">
        <v>0</v>
      </c>
      <c r="BI653" s="90">
        <v>0</v>
      </c>
      <c r="BJ653" s="90">
        <v>0</v>
      </c>
      <c r="BK653" s="90">
        <v>0</v>
      </c>
      <c r="BL653" s="90">
        <v>0</v>
      </c>
      <c r="BM653" s="90">
        <v>0</v>
      </c>
      <c r="BN653" s="90">
        <v>0</v>
      </c>
      <c r="BO653" s="90">
        <v>13.557052636262648</v>
      </c>
      <c r="BP653" s="90">
        <v>0</v>
      </c>
      <c r="BQ653" s="90">
        <v>0</v>
      </c>
      <c r="BR653" s="90">
        <v>0</v>
      </c>
      <c r="BS653" s="90">
        <v>0</v>
      </c>
      <c r="BT653" s="90">
        <v>0</v>
      </c>
      <c r="BU653" s="90">
        <v>0</v>
      </c>
      <c r="BV653" s="90">
        <v>0</v>
      </c>
      <c r="BW653" s="90">
        <v>0</v>
      </c>
      <c r="BX653" s="90">
        <v>0</v>
      </c>
      <c r="BY653" s="90">
        <v>0</v>
      </c>
      <c r="GV653" s="254"/>
      <c r="GW653" s="254"/>
    </row>
    <row r="654" spans="45:205" x14ac:dyDescent="0.25">
      <c r="AS654" s="90" t="s">
        <v>788</v>
      </c>
      <c r="AT654" s="90" t="s">
        <v>155</v>
      </c>
      <c r="AU654" s="90" t="s">
        <v>726</v>
      </c>
      <c r="AV654" s="90">
        <v>2022</v>
      </c>
      <c r="AW654" s="90">
        <v>0.93457943925233644</v>
      </c>
      <c r="AX654" s="90">
        <v>0</v>
      </c>
      <c r="AY654" s="90">
        <v>0</v>
      </c>
      <c r="AZ654" s="90">
        <v>0</v>
      </c>
      <c r="BA654" s="90">
        <v>0</v>
      </c>
      <c r="BB654" s="90">
        <v>0</v>
      </c>
      <c r="BC654" s="90">
        <v>0</v>
      </c>
      <c r="BD654" s="90">
        <v>0</v>
      </c>
      <c r="BE654" s="90">
        <v>0</v>
      </c>
      <c r="BF654" s="90">
        <v>7.6198131009882944E-2</v>
      </c>
      <c r="BG654" s="90">
        <v>26.504732661207619</v>
      </c>
      <c r="BH654" s="90">
        <v>0</v>
      </c>
      <c r="BI654" s="90">
        <v>26.504732661207619</v>
      </c>
      <c r="BJ654" s="90">
        <v>0</v>
      </c>
      <c r="BK654" s="90">
        <v>0</v>
      </c>
      <c r="BL654" s="90">
        <v>0</v>
      </c>
      <c r="BM654" s="90">
        <v>0</v>
      </c>
      <c r="BN654" s="90">
        <v>0</v>
      </c>
      <c r="BO654" s="90">
        <v>0</v>
      </c>
      <c r="BP654" s="90">
        <v>24.770778188044503</v>
      </c>
      <c r="BQ654" s="90">
        <v>0</v>
      </c>
      <c r="BR654" s="90">
        <v>7.6198131009882944E-2</v>
      </c>
      <c r="BS654" s="90">
        <v>7.1213206551292471E-2</v>
      </c>
      <c r="BT654" s="90">
        <v>26.504732661207619</v>
      </c>
      <c r="BU654" s="90">
        <v>24.770778188044503</v>
      </c>
      <c r="BV654" s="90">
        <v>0</v>
      </c>
      <c r="BW654" s="90">
        <v>0</v>
      </c>
      <c r="BX654" s="90">
        <v>26.504732661207619</v>
      </c>
      <c r="BY654" s="90">
        <v>24.770778188044503</v>
      </c>
      <c r="GV654" s="254"/>
      <c r="GW654" s="254"/>
    </row>
    <row r="655" spans="45:205" x14ac:dyDescent="0.25">
      <c r="AS655" s="90" t="s">
        <v>788</v>
      </c>
      <c r="AT655" s="90" t="s">
        <v>155</v>
      </c>
      <c r="AU655" s="90" t="s">
        <v>726</v>
      </c>
      <c r="AV655" s="90">
        <v>2023</v>
      </c>
      <c r="AW655" s="90">
        <v>0.87343872827321156</v>
      </c>
      <c r="AX655" s="90">
        <v>0</v>
      </c>
      <c r="AY655" s="90">
        <v>0</v>
      </c>
      <c r="AZ655" s="90">
        <v>0</v>
      </c>
      <c r="BA655" s="90">
        <v>0</v>
      </c>
      <c r="BB655" s="90">
        <v>0</v>
      </c>
      <c r="BC655" s="90">
        <v>0</v>
      </c>
      <c r="BD655" s="90">
        <v>0</v>
      </c>
      <c r="BE655" s="90">
        <v>0</v>
      </c>
      <c r="BF655" s="90">
        <v>0</v>
      </c>
      <c r="BG655" s="90">
        <v>0</v>
      </c>
      <c r="BH655" s="90">
        <v>0</v>
      </c>
      <c r="BI655" s="90">
        <v>0</v>
      </c>
      <c r="BJ655" s="90">
        <v>6.7157674788371396E-2</v>
      </c>
      <c r="BK655" s="90">
        <v>24.216096832321902</v>
      </c>
      <c r="BL655" s="90">
        <v>0</v>
      </c>
      <c r="BM655" s="90">
        <v>24.216096832321902</v>
      </c>
      <c r="BN655" s="90">
        <v>0</v>
      </c>
      <c r="BO655" s="90">
        <v>0</v>
      </c>
      <c r="BP655" s="90">
        <v>0</v>
      </c>
      <c r="BQ655" s="90">
        <v>21.151276820964188</v>
      </c>
      <c r="BR655" s="90">
        <v>0</v>
      </c>
      <c r="BS655" s="90">
        <v>0</v>
      </c>
      <c r="BT655" s="90">
        <v>0</v>
      </c>
      <c r="BU655" s="90">
        <v>0</v>
      </c>
      <c r="BV655" s="90">
        <v>0</v>
      </c>
      <c r="BW655" s="90">
        <v>0</v>
      </c>
      <c r="BX655" s="90">
        <v>0</v>
      </c>
      <c r="BY655" s="90">
        <v>0</v>
      </c>
      <c r="GV655" s="254"/>
      <c r="GW655" s="254"/>
    </row>
    <row r="656" spans="45:205" x14ac:dyDescent="0.25">
      <c r="AS656" s="90" t="s">
        <v>788</v>
      </c>
      <c r="AT656" s="90" t="s">
        <v>155</v>
      </c>
      <c r="AU656" s="90" t="s">
        <v>727</v>
      </c>
      <c r="AV656" s="90">
        <v>2020</v>
      </c>
      <c r="AW656" s="90">
        <v>1</v>
      </c>
      <c r="AX656" s="90">
        <v>0.13107216406273237</v>
      </c>
      <c r="AY656" s="90">
        <v>49.695523613784452</v>
      </c>
      <c r="AZ656" s="90">
        <v>0</v>
      </c>
      <c r="BA656" s="90">
        <v>49.695523613784452</v>
      </c>
      <c r="BB656" s="90">
        <v>0</v>
      </c>
      <c r="BC656" s="90">
        <v>0</v>
      </c>
      <c r="BD656" s="90">
        <v>0</v>
      </c>
      <c r="BE656" s="90">
        <v>0</v>
      </c>
      <c r="BF656" s="90">
        <v>0</v>
      </c>
      <c r="BG656" s="90">
        <v>0</v>
      </c>
      <c r="BH656" s="90">
        <v>0</v>
      </c>
      <c r="BI656" s="90">
        <v>0</v>
      </c>
      <c r="BJ656" s="90">
        <v>0</v>
      </c>
      <c r="BK656" s="90">
        <v>0</v>
      </c>
      <c r="BL656" s="90">
        <v>0</v>
      </c>
      <c r="BM656" s="90">
        <v>0</v>
      </c>
      <c r="BN656" s="90">
        <v>49.695523613784452</v>
      </c>
      <c r="BO656" s="90">
        <v>0</v>
      </c>
      <c r="BP656" s="90">
        <v>0</v>
      </c>
      <c r="BQ656" s="90">
        <v>0</v>
      </c>
      <c r="BR656" s="90">
        <v>0</v>
      </c>
      <c r="BS656" s="90">
        <v>0</v>
      </c>
      <c r="BT656" s="90">
        <v>0</v>
      </c>
      <c r="BU656" s="90">
        <v>0</v>
      </c>
      <c r="BV656" s="90">
        <v>0</v>
      </c>
      <c r="BW656" s="90">
        <v>0</v>
      </c>
      <c r="BX656" s="90">
        <v>0</v>
      </c>
      <c r="BY656" s="90">
        <v>0</v>
      </c>
      <c r="GV656" s="254"/>
      <c r="GW656" s="254"/>
    </row>
    <row r="657" spans="45:205" x14ac:dyDescent="0.25">
      <c r="AS657" s="90" t="s">
        <v>788</v>
      </c>
      <c r="AT657" s="90" t="s">
        <v>155</v>
      </c>
      <c r="AU657" s="90" t="s">
        <v>727</v>
      </c>
      <c r="AV657" s="90">
        <v>2021</v>
      </c>
      <c r="AW657" s="90">
        <v>1</v>
      </c>
      <c r="AX657" s="90">
        <v>0</v>
      </c>
      <c r="AY657" s="90">
        <v>0</v>
      </c>
      <c r="AZ657" s="90">
        <v>0</v>
      </c>
      <c r="BA657" s="90">
        <v>0</v>
      </c>
      <c r="BB657" s="90">
        <v>0.11962317574886618</v>
      </c>
      <c r="BC657" s="90">
        <v>45.354682267536688</v>
      </c>
      <c r="BD657" s="90">
        <v>0</v>
      </c>
      <c r="BE657" s="90">
        <v>45.354682267536688</v>
      </c>
      <c r="BF657" s="90">
        <v>0</v>
      </c>
      <c r="BG657" s="90">
        <v>0</v>
      </c>
      <c r="BH657" s="90">
        <v>0</v>
      </c>
      <c r="BI657" s="90">
        <v>0</v>
      </c>
      <c r="BJ657" s="90">
        <v>0</v>
      </c>
      <c r="BK657" s="90">
        <v>0</v>
      </c>
      <c r="BL657" s="90">
        <v>0</v>
      </c>
      <c r="BM657" s="90">
        <v>0</v>
      </c>
      <c r="BN657" s="90">
        <v>0</v>
      </c>
      <c r="BO657" s="90">
        <v>45.354682267536688</v>
      </c>
      <c r="BP657" s="90">
        <v>0</v>
      </c>
      <c r="BQ657" s="90">
        <v>0</v>
      </c>
      <c r="BR657" s="90">
        <v>0</v>
      </c>
      <c r="BS657" s="90">
        <v>0</v>
      </c>
      <c r="BT657" s="90">
        <v>0</v>
      </c>
      <c r="BU657" s="90">
        <v>0</v>
      </c>
      <c r="BV657" s="90">
        <v>0</v>
      </c>
      <c r="BW657" s="90">
        <v>0</v>
      </c>
      <c r="BX657" s="90">
        <v>0</v>
      </c>
      <c r="BY657" s="90">
        <v>0</v>
      </c>
      <c r="GV657" s="254"/>
      <c r="GW657" s="254"/>
    </row>
    <row r="658" spans="45:205" x14ac:dyDescent="0.25">
      <c r="AS658" s="90" t="s">
        <v>788</v>
      </c>
      <c r="AT658" s="90" t="s">
        <v>155</v>
      </c>
      <c r="AU658" s="90" t="s">
        <v>727</v>
      </c>
      <c r="AV658" s="90">
        <v>2022</v>
      </c>
      <c r="AW658" s="90">
        <v>0.93457943925233644</v>
      </c>
      <c r="AX658" s="90">
        <v>0</v>
      </c>
      <c r="AY658" s="90">
        <v>0</v>
      </c>
      <c r="AZ658" s="90">
        <v>0</v>
      </c>
      <c r="BA658" s="90">
        <v>0</v>
      </c>
      <c r="BB658" s="90">
        <v>0</v>
      </c>
      <c r="BC658" s="90">
        <v>0</v>
      </c>
      <c r="BD658" s="90">
        <v>0</v>
      </c>
      <c r="BE658" s="90">
        <v>0</v>
      </c>
      <c r="BF658" s="90">
        <v>0.1507802811236468</v>
      </c>
      <c r="BG658" s="90">
        <v>56.895393808999351</v>
      </c>
      <c r="BH658" s="90">
        <v>0</v>
      </c>
      <c r="BI658" s="90">
        <v>56.895393808999351</v>
      </c>
      <c r="BJ658" s="90">
        <v>0</v>
      </c>
      <c r="BK658" s="90">
        <v>0</v>
      </c>
      <c r="BL658" s="90">
        <v>0</v>
      </c>
      <c r="BM658" s="90">
        <v>0</v>
      </c>
      <c r="BN658" s="90">
        <v>0</v>
      </c>
      <c r="BO658" s="90">
        <v>0</v>
      </c>
      <c r="BP658" s="90">
        <v>53.173265242055471</v>
      </c>
      <c r="BQ658" s="90">
        <v>0</v>
      </c>
      <c r="BR658" s="90">
        <v>0.1507802811236468</v>
      </c>
      <c r="BS658" s="90">
        <v>0.14091615058284748</v>
      </c>
      <c r="BT658" s="90">
        <v>56.895393808999351</v>
      </c>
      <c r="BU658" s="90">
        <v>53.173265242055471</v>
      </c>
      <c r="BV658" s="90">
        <v>0</v>
      </c>
      <c r="BW658" s="90">
        <v>0</v>
      </c>
      <c r="BX658" s="90">
        <v>56.895393808999351</v>
      </c>
      <c r="BY658" s="90">
        <v>53.173265242055471</v>
      </c>
      <c r="GV658" s="254"/>
      <c r="GW658" s="254"/>
    </row>
    <row r="659" spans="45:205" x14ac:dyDescent="0.25">
      <c r="AS659" s="90" t="s">
        <v>788</v>
      </c>
      <c r="AT659" s="90" t="s">
        <v>155</v>
      </c>
      <c r="AU659" s="90" t="s">
        <v>727</v>
      </c>
      <c r="AV659" s="90">
        <v>2023</v>
      </c>
      <c r="AW659" s="90">
        <v>0.87343872827321156</v>
      </c>
      <c r="AX659" s="90">
        <v>0</v>
      </c>
      <c r="AY659" s="90">
        <v>0</v>
      </c>
      <c r="AZ659" s="90">
        <v>0</v>
      </c>
      <c r="BA659" s="90">
        <v>0</v>
      </c>
      <c r="BB659" s="90">
        <v>0</v>
      </c>
      <c r="BC659" s="90">
        <v>0</v>
      </c>
      <c r="BD659" s="90">
        <v>0</v>
      </c>
      <c r="BE659" s="90">
        <v>0</v>
      </c>
      <c r="BF659" s="90">
        <v>0</v>
      </c>
      <c r="BG659" s="90">
        <v>0</v>
      </c>
      <c r="BH659" s="90">
        <v>0</v>
      </c>
      <c r="BI659" s="90">
        <v>0</v>
      </c>
      <c r="BJ659" s="90">
        <v>0.13289109522762091</v>
      </c>
      <c r="BK659" s="90">
        <v>51.982548395096174</v>
      </c>
      <c r="BL659" s="90">
        <v>0</v>
      </c>
      <c r="BM659" s="90">
        <v>51.982548395096174</v>
      </c>
      <c r="BN659" s="90">
        <v>0</v>
      </c>
      <c r="BO659" s="90">
        <v>0</v>
      </c>
      <c r="BP659" s="90">
        <v>0</v>
      </c>
      <c r="BQ659" s="90">
        <v>45.403570962613479</v>
      </c>
      <c r="BR659" s="90">
        <v>0</v>
      </c>
      <c r="BS659" s="90">
        <v>0</v>
      </c>
      <c r="BT659" s="90">
        <v>0</v>
      </c>
      <c r="BU659" s="90">
        <v>0</v>
      </c>
      <c r="BV659" s="90">
        <v>0</v>
      </c>
      <c r="BW659" s="90">
        <v>0</v>
      </c>
      <c r="BX659" s="90">
        <v>0</v>
      </c>
      <c r="BY659" s="90">
        <v>0</v>
      </c>
      <c r="GV659" s="254"/>
      <c r="GW659" s="254"/>
    </row>
    <row r="660" spans="45:205" x14ac:dyDescent="0.25">
      <c r="AS660" s="90" t="s">
        <v>788</v>
      </c>
      <c r="AT660" s="90" t="s">
        <v>155</v>
      </c>
      <c r="AU660" s="90" t="s">
        <v>728</v>
      </c>
      <c r="AV660" s="90">
        <v>2020</v>
      </c>
      <c r="AW660" s="90">
        <v>1</v>
      </c>
      <c r="AX660" s="90">
        <v>6.2329736117271134E-2</v>
      </c>
      <c r="AY660" s="90">
        <v>26.835488628222208</v>
      </c>
      <c r="AZ660" s="90">
        <v>0</v>
      </c>
      <c r="BA660" s="90">
        <v>26.835488628222208</v>
      </c>
      <c r="BB660" s="90">
        <v>0</v>
      </c>
      <c r="BC660" s="90">
        <v>0</v>
      </c>
      <c r="BD660" s="90">
        <v>0</v>
      </c>
      <c r="BE660" s="90">
        <v>0</v>
      </c>
      <c r="BF660" s="90">
        <v>0</v>
      </c>
      <c r="BG660" s="90">
        <v>0</v>
      </c>
      <c r="BH660" s="90">
        <v>0</v>
      </c>
      <c r="BI660" s="90">
        <v>0</v>
      </c>
      <c r="BJ660" s="90">
        <v>0</v>
      </c>
      <c r="BK660" s="90">
        <v>0</v>
      </c>
      <c r="BL660" s="90">
        <v>0</v>
      </c>
      <c r="BM660" s="90">
        <v>0</v>
      </c>
      <c r="BN660" s="90">
        <v>26.835488628222208</v>
      </c>
      <c r="BO660" s="90">
        <v>0</v>
      </c>
      <c r="BP660" s="90">
        <v>0</v>
      </c>
      <c r="BQ660" s="90">
        <v>0</v>
      </c>
      <c r="BR660" s="90">
        <v>0</v>
      </c>
      <c r="BS660" s="90">
        <v>0</v>
      </c>
      <c r="BT660" s="90">
        <v>0</v>
      </c>
      <c r="BU660" s="90">
        <v>0</v>
      </c>
      <c r="BV660" s="90">
        <v>0</v>
      </c>
      <c r="BW660" s="90">
        <v>0</v>
      </c>
      <c r="BX660" s="90">
        <v>0</v>
      </c>
      <c r="BY660" s="90">
        <v>0</v>
      </c>
      <c r="GV660" s="254"/>
      <c r="GW660" s="254"/>
    </row>
    <row r="661" spans="45:205" x14ac:dyDescent="0.25">
      <c r="AS661" s="90" t="s">
        <v>788</v>
      </c>
      <c r="AT661" s="90" t="s">
        <v>155</v>
      </c>
      <c r="AU661" s="90" t="s">
        <v>728</v>
      </c>
      <c r="AV661" s="90">
        <v>2021</v>
      </c>
      <c r="AW661" s="90">
        <v>1</v>
      </c>
      <c r="AX661" s="90">
        <v>0</v>
      </c>
      <c r="AY661" s="90">
        <v>0</v>
      </c>
      <c r="AZ661" s="90">
        <v>0</v>
      </c>
      <c r="BA661" s="90">
        <v>0</v>
      </c>
      <c r="BB661" s="90">
        <v>5.6885312234321771E-2</v>
      </c>
      <c r="BC661" s="90">
        <v>24.491442522793172</v>
      </c>
      <c r="BD661" s="90">
        <v>0</v>
      </c>
      <c r="BE661" s="90">
        <v>24.491442522793172</v>
      </c>
      <c r="BF661" s="90">
        <v>0</v>
      </c>
      <c r="BG661" s="90">
        <v>0</v>
      </c>
      <c r="BH661" s="90">
        <v>0</v>
      </c>
      <c r="BI661" s="90">
        <v>0</v>
      </c>
      <c r="BJ661" s="90">
        <v>0</v>
      </c>
      <c r="BK661" s="90">
        <v>0</v>
      </c>
      <c r="BL661" s="90">
        <v>0</v>
      </c>
      <c r="BM661" s="90">
        <v>0</v>
      </c>
      <c r="BN661" s="90">
        <v>0</v>
      </c>
      <c r="BO661" s="90">
        <v>24.491442522793172</v>
      </c>
      <c r="BP661" s="90">
        <v>0</v>
      </c>
      <c r="BQ661" s="90">
        <v>0</v>
      </c>
      <c r="BR661" s="90">
        <v>0</v>
      </c>
      <c r="BS661" s="90">
        <v>0</v>
      </c>
      <c r="BT661" s="90">
        <v>0</v>
      </c>
      <c r="BU661" s="90">
        <v>0</v>
      </c>
      <c r="BV661" s="90">
        <v>0</v>
      </c>
      <c r="BW661" s="90">
        <v>0</v>
      </c>
      <c r="BX661" s="90">
        <v>0</v>
      </c>
      <c r="BY661" s="90">
        <v>0</v>
      </c>
      <c r="GV661" s="254"/>
      <c r="GW661" s="254"/>
    </row>
    <row r="662" spans="45:205" x14ac:dyDescent="0.25">
      <c r="AS662" s="90" t="s">
        <v>788</v>
      </c>
      <c r="AT662" s="90" t="s">
        <v>155</v>
      </c>
      <c r="AU662" s="90" t="s">
        <v>728</v>
      </c>
      <c r="AV662" s="90">
        <v>2022</v>
      </c>
      <c r="AW662" s="90">
        <v>0.93457943925233644</v>
      </c>
      <c r="AX662" s="90">
        <v>0</v>
      </c>
      <c r="AY662" s="90">
        <v>0</v>
      </c>
      <c r="AZ662" s="90">
        <v>0</v>
      </c>
      <c r="BA662" s="90">
        <v>0</v>
      </c>
      <c r="BB662" s="90">
        <v>0</v>
      </c>
      <c r="BC662" s="90">
        <v>0</v>
      </c>
      <c r="BD662" s="90">
        <v>0</v>
      </c>
      <c r="BE662" s="90">
        <v>0</v>
      </c>
      <c r="BF662" s="90">
        <v>8.9206943671831351E-2</v>
      </c>
      <c r="BG662" s="90">
        <v>38.165083006757811</v>
      </c>
      <c r="BH662" s="90">
        <v>0</v>
      </c>
      <c r="BI662" s="90">
        <v>38.165083006757811</v>
      </c>
      <c r="BJ662" s="90">
        <v>0</v>
      </c>
      <c r="BK662" s="90">
        <v>0</v>
      </c>
      <c r="BL662" s="90">
        <v>0</v>
      </c>
      <c r="BM662" s="90">
        <v>0</v>
      </c>
      <c r="BN662" s="90">
        <v>0</v>
      </c>
      <c r="BO662" s="90">
        <v>0</v>
      </c>
      <c r="BP662" s="90">
        <v>35.66830187547459</v>
      </c>
      <c r="BQ662" s="90">
        <v>0</v>
      </c>
      <c r="BR662" s="90">
        <v>8.9206943671831351E-2</v>
      </c>
      <c r="BS662" s="90">
        <v>8.3370975394234909E-2</v>
      </c>
      <c r="BT662" s="90">
        <v>38.165083006757811</v>
      </c>
      <c r="BU662" s="90">
        <v>35.66830187547459</v>
      </c>
      <c r="BV662" s="90">
        <v>0</v>
      </c>
      <c r="BW662" s="90">
        <v>0</v>
      </c>
      <c r="BX662" s="90">
        <v>38.165083006757811</v>
      </c>
      <c r="BY662" s="90">
        <v>35.66830187547459</v>
      </c>
      <c r="GV662" s="254"/>
      <c r="GW662" s="254"/>
    </row>
    <row r="663" spans="45:205" x14ac:dyDescent="0.25">
      <c r="AS663" s="90" t="s">
        <v>788</v>
      </c>
      <c r="AT663" s="90" t="s">
        <v>155</v>
      </c>
      <c r="AU663" s="90" t="s">
        <v>728</v>
      </c>
      <c r="AV663" s="90">
        <v>2023</v>
      </c>
      <c r="AW663" s="90">
        <v>0.87343872827321156</v>
      </c>
      <c r="AX663" s="90">
        <v>0</v>
      </c>
      <c r="AY663" s="90">
        <v>0</v>
      </c>
      <c r="AZ663" s="90">
        <v>0</v>
      </c>
      <c r="BA663" s="90">
        <v>0</v>
      </c>
      <c r="BB663" s="90">
        <v>0</v>
      </c>
      <c r="BC663" s="90">
        <v>0</v>
      </c>
      <c r="BD663" s="90">
        <v>0</v>
      </c>
      <c r="BE663" s="90">
        <v>0</v>
      </c>
      <c r="BF663" s="90">
        <v>0</v>
      </c>
      <c r="BG663" s="90">
        <v>0</v>
      </c>
      <c r="BH663" s="90">
        <v>0</v>
      </c>
      <c r="BI663" s="90">
        <v>0</v>
      </c>
      <c r="BJ663" s="90">
        <v>7.8623068998902201E-2</v>
      </c>
      <c r="BK663" s="90">
        <v>34.869573200758161</v>
      </c>
      <c r="BL663" s="90">
        <v>0</v>
      </c>
      <c r="BM663" s="90">
        <v>34.869573200758161</v>
      </c>
      <c r="BN663" s="90">
        <v>0</v>
      </c>
      <c r="BO663" s="90">
        <v>0</v>
      </c>
      <c r="BP663" s="90">
        <v>0</v>
      </c>
      <c r="BQ663" s="90">
        <v>30.456435671899868</v>
      </c>
      <c r="BR663" s="90">
        <v>0</v>
      </c>
      <c r="BS663" s="90">
        <v>0</v>
      </c>
      <c r="BT663" s="90">
        <v>0</v>
      </c>
      <c r="BU663" s="90">
        <v>0</v>
      </c>
      <c r="BV663" s="90">
        <v>0</v>
      </c>
      <c r="BW663" s="90">
        <v>0</v>
      </c>
      <c r="BX663" s="90">
        <v>0</v>
      </c>
      <c r="BY663" s="90">
        <v>0</v>
      </c>
      <c r="GV663" s="254"/>
      <c r="GW663" s="254"/>
    </row>
    <row r="664" spans="45:205" x14ac:dyDescent="0.25">
      <c r="AS664" s="90" t="s">
        <v>788</v>
      </c>
      <c r="AT664" s="90" t="s">
        <v>155</v>
      </c>
      <c r="AU664" s="90" t="s">
        <v>729</v>
      </c>
      <c r="AV664" s="90">
        <v>2020</v>
      </c>
      <c r="AW664" s="90">
        <v>1</v>
      </c>
      <c r="AX664" s="90">
        <v>0.24755910251080654</v>
      </c>
      <c r="AY664" s="90">
        <v>58.174501462866672</v>
      </c>
      <c r="AZ664" s="90">
        <v>0</v>
      </c>
      <c r="BA664" s="90">
        <v>58.174501462866672</v>
      </c>
      <c r="BB664" s="90">
        <v>0</v>
      </c>
      <c r="BC664" s="90">
        <v>0</v>
      </c>
      <c r="BD664" s="90">
        <v>0</v>
      </c>
      <c r="BE664" s="90">
        <v>0</v>
      </c>
      <c r="BF664" s="90">
        <v>0</v>
      </c>
      <c r="BG664" s="90">
        <v>0</v>
      </c>
      <c r="BH664" s="90">
        <v>0</v>
      </c>
      <c r="BI664" s="90">
        <v>0</v>
      </c>
      <c r="BJ664" s="90">
        <v>0</v>
      </c>
      <c r="BK664" s="90">
        <v>0</v>
      </c>
      <c r="BL664" s="90">
        <v>0</v>
      </c>
      <c r="BM664" s="90">
        <v>0</v>
      </c>
      <c r="BN664" s="90">
        <v>58.174501462866672</v>
      </c>
      <c r="BO664" s="90">
        <v>0</v>
      </c>
      <c r="BP664" s="90">
        <v>0</v>
      </c>
      <c r="BQ664" s="90">
        <v>0</v>
      </c>
      <c r="BR664" s="90">
        <v>0</v>
      </c>
      <c r="BS664" s="90">
        <v>0</v>
      </c>
      <c r="BT664" s="90">
        <v>0</v>
      </c>
      <c r="BU664" s="90">
        <v>0</v>
      </c>
      <c r="BV664" s="90">
        <v>0</v>
      </c>
      <c r="BW664" s="90">
        <v>0</v>
      </c>
      <c r="BX664" s="90">
        <v>0</v>
      </c>
      <c r="BY664" s="90">
        <v>0</v>
      </c>
      <c r="GV664" s="254"/>
      <c r="GW664" s="254"/>
    </row>
    <row r="665" spans="45:205" x14ac:dyDescent="0.25">
      <c r="AS665" s="90" t="s">
        <v>788</v>
      </c>
      <c r="AT665" s="90" t="s">
        <v>155</v>
      </c>
      <c r="AU665" s="90" t="s">
        <v>729</v>
      </c>
      <c r="AV665" s="90">
        <v>2021</v>
      </c>
      <c r="AW665" s="90">
        <v>1</v>
      </c>
      <c r="AX665" s="90">
        <v>0</v>
      </c>
      <c r="AY665" s="90">
        <v>0</v>
      </c>
      <c r="AZ665" s="90">
        <v>0</v>
      </c>
      <c r="BA665" s="90">
        <v>0</v>
      </c>
      <c r="BB665" s="90">
        <v>0.22593512695577647</v>
      </c>
      <c r="BC665" s="90">
        <v>53.093032089288791</v>
      </c>
      <c r="BD665" s="90">
        <v>0</v>
      </c>
      <c r="BE665" s="90">
        <v>53.093032089288791</v>
      </c>
      <c r="BF665" s="90">
        <v>0</v>
      </c>
      <c r="BG665" s="90">
        <v>0</v>
      </c>
      <c r="BH665" s="90">
        <v>0</v>
      </c>
      <c r="BI665" s="90">
        <v>0</v>
      </c>
      <c r="BJ665" s="90">
        <v>0</v>
      </c>
      <c r="BK665" s="90">
        <v>0</v>
      </c>
      <c r="BL665" s="90">
        <v>0</v>
      </c>
      <c r="BM665" s="90">
        <v>0</v>
      </c>
      <c r="BN665" s="90">
        <v>0</v>
      </c>
      <c r="BO665" s="90">
        <v>53.093032089288791</v>
      </c>
      <c r="BP665" s="90">
        <v>0</v>
      </c>
      <c r="BQ665" s="90">
        <v>0</v>
      </c>
      <c r="BR665" s="90">
        <v>0</v>
      </c>
      <c r="BS665" s="90">
        <v>0</v>
      </c>
      <c r="BT665" s="90">
        <v>0</v>
      </c>
      <c r="BU665" s="90">
        <v>0</v>
      </c>
      <c r="BV665" s="90">
        <v>0</v>
      </c>
      <c r="BW665" s="90">
        <v>0</v>
      </c>
      <c r="BX665" s="90">
        <v>0</v>
      </c>
      <c r="BY665" s="90">
        <v>0</v>
      </c>
      <c r="GV665" s="254"/>
      <c r="GW665" s="254"/>
    </row>
    <row r="666" spans="45:205" x14ac:dyDescent="0.25">
      <c r="AS666" s="90" t="s">
        <v>788</v>
      </c>
      <c r="AT666" s="90" t="s">
        <v>155</v>
      </c>
      <c r="AU666" s="90" t="s">
        <v>729</v>
      </c>
      <c r="AV666" s="90">
        <v>2022</v>
      </c>
      <c r="AW666" s="90">
        <v>0.93457943925233644</v>
      </c>
      <c r="AX666" s="90">
        <v>0</v>
      </c>
      <c r="AY666" s="90">
        <v>0</v>
      </c>
      <c r="AZ666" s="90">
        <v>0</v>
      </c>
      <c r="BA666" s="90">
        <v>0</v>
      </c>
      <c r="BB666" s="90">
        <v>0</v>
      </c>
      <c r="BC666" s="90">
        <v>0</v>
      </c>
      <c r="BD666" s="90">
        <v>0</v>
      </c>
      <c r="BE666" s="90">
        <v>0</v>
      </c>
      <c r="BF666" s="90">
        <v>0.24947107807840596</v>
      </c>
      <c r="BG666" s="90">
        <v>59.780964646686527</v>
      </c>
      <c r="BH666" s="90">
        <v>0</v>
      </c>
      <c r="BI666" s="90">
        <v>59.780964646686527</v>
      </c>
      <c r="BJ666" s="90">
        <v>0</v>
      </c>
      <c r="BK666" s="90">
        <v>0</v>
      </c>
      <c r="BL666" s="90">
        <v>0</v>
      </c>
      <c r="BM666" s="90">
        <v>0</v>
      </c>
      <c r="BN666" s="90">
        <v>0</v>
      </c>
      <c r="BO666" s="90">
        <v>0</v>
      </c>
      <c r="BP666" s="90">
        <v>55.870060417464046</v>
      </c>
      <c r="BQ666" s="90">
        <v>0</v>
      </c>
      <c r="BR666" s="90">
        <v>0.24947107807840596</v>
      </c>
      <c r="BS666" s="90">
        <v>0.2331505402601925</v>
      </c>
      <c r="BT666" s="90">
        <v>59.780964646686527</v>
      </c>
      <c r="BU666" s="90">
        <v>55.870060417464046</v>
      </c>
      <c r="BV666" s="90">
        <v>0</v>
      </c>
      <c r="BW666" s="90">
        <v>0</v>
      </c>
      <c r="BX666" s="90">
        <v>59.780964646686527</v>
      </c>
      <c r="BY666" s="90">
        <v>55.870060417464046</v>
      </c>
      <c r="GV666" s="254"/>
      <c r="GW666" s="254"/>
    </row>
    <row r="667" spans="45:205" x14ac:dyDescent="0.25">
      <c r="AS667" s="90" t="s">
        <v>788</v>
      </c>
      <c r="AT667" s="90" t="s">
        <v>155</v>
      </c>
      <c r="AU667" s="90" t="s">
        <v>729</v>
      </c>
      <c r="AV667" s="90">
        <v>2023</v>
      </c>
      <c r="AW667" s="90">
        <v>0.87343872827321156</v>
      </c>
      <c r="AX667" s="90">
        <v>0</v>
      </c>
      <c r="AY667" s="90">
        <v>0</v>
      </c>
      <c r="AZ667" s="90">
        <v>0</v>
      </c>
      <c r="BA667" s="90">
        <v>0</v>
      </c>
      <c r="BB667" s="90">
        <v>0</v>
      </c>
      <c r="BC667" s="90">
        <v>0</v>
      </c>
      <c r="BD667" s="90">
        <v>0</v>
      </c>
      <c r="BE667" s="90">
        <v>0</v>
      </c>
      <c r="BF667" s="90">
        <v>0</v>
      </c>
      <c r="BG667" s="90">
        <v>0</v>
      </c>
      <c r="BH667" s="90">
        <v>0</v>
      </c>
      <c r="BI667" s="90">
        <v>0</v>
      </c>
      <c r="BJ667" s="90">
        <v>0.21987281457757815</v>
      </c>
      <c r="BK667" s="90">
        <v>54.618901664857177</v>
      </c>
      <c r="BL667" s="90">
        <v>0</v>
      </c>
      <c r="BM667" s="90">
        <v>54.618901664857177</v>
      </c>
      <c r="BN667" s="90">
        <v>0</v>
      </c>
      <c r="BO667" s="90">
        <v>0</v>
      </c>
      <c r="BP667" s="90">
        <v>0</v>
      </c>
      <c r="BQ667" s="90">
        <v>47.706264009832452</v>
      </c>
      <c r="BR667" s="90">
        <v>0</v>
      </c>
      <c r="BS667" s="90">
        <v>0</v>
      </c>
      <c r="BT667" s="90">
        <v>0</v>
      </c>
      <c r="BU667" s="90">
        <v>0</v>
      </c>
      <c r="BV667" s="90">
        <v>0</v>
      </c>
      <c r="BW667" s="90">
        <v>0</v>
      </c>
      <c r="BX667" s="90">
        <v>0</v>
      </c>
      <c r="BY667" s="90">
        <v>0</v>
      </c>
      <c r="GV667" s="254"/>
      <c r="GW667" s="254"/>
    </row>
    <row r="668" spans="45:205" x14ac:dyDescent="0.25">
      <c r="AS668" s="90" t="s">
        <v>788</v>
      </c>
      <c r="AT668" s="90" t="s">
        <v>155</v>
      </c>
      <c r="AU668" s="90" t="s">
        <v>730</v>
      </c>
      <c r="AV668" s="90">
        <v>2020</v>
      </c>
      <c r="AW668" s="90">
        <v>1</v>
      </c>
      <c r="AX668" s="90">
        <v>0.34100109099107073</v>
      </c>
      <c r="AY668" s="90">
        <v>60.971500222024368</v>
      </c>
      <c r="AZ668" s="90">
        <v>0</v>
      </c>
      <c r="BA668" s="90">
        <v>60.971500222024368</v>
      </c>
      <c r="BB668" s="90">
        <v>0</v>
      </c>
      <c r="BC668" s="90">
        <v>0</v>
      </c>
      <c r="BD668" s="90">
        <v>0</v>
      </c>
      <c r="BE668" s="90">
        <v>0</v>
      </c>
      <c r="BF668" s="90">
        <v>0</v>
      </c>
      <c r="BG668" s="90">
        <v>0</v>
      </c>
      <c r="BH668" s="90">
        <v>0</v>
      </c>
      <c r="BI668" s="90">
        <v>0</v>
      </c>
      <c r="BJ668" s="90">
        <v>0</v>
      </c>
      <c r="BK668" s="90">
        <v>0</v>
      </c>
      <c r="BL668" s="90">
        <v>0</v>
      </c>
      <c r="BM668" s="90">
        <v>0</v>
      </c>
      <c r="BN668" s="90">
        <v>60.971500222024368</v>
      </c>
      <c r="BO668" s="90">
        <v>0</v>
      </c>
      <c r="BP668" s="90">
        <v>0</v>
      </c>
      <c r="BQ668" s="90">
        <v>0</v>
      </c>
      <c r="BR668" s="90">
        <v>0</v>
      </c>
      <c r="BS668" s="90">
        <v>0</v>
      </c>
      <c r="BT668" s="90">
        <v>0</v>
      </c>
      <c r="BU668" s="90">
        <v>0</v>
      </c>
      <c r="BV668" s="90">
        <v>0</v>
      </c>
      <c r="BW668" s="90">
        <v>0</v>
      </c>
      <c r="BX668" s="90">
        <v>0</v>
      </c>
      <c r="BY668" s="90">
        <v>0</v>
      </c>
      <c r="GV668" s="254"/>
      <c r="GW668" s="254"/>
    </row>
    <row r="669" spans="45:205" x14ac:dyDescent="0.25">
      <c r="AS669" s="90" t="s">
        <v>788</v>
      </c>
      <c r="AT669" s="90" t="s">
        <v>155</v>
      </c>
      <c r="AU669" s="90" t="s">
        <v>730</v>
      </c>
      <c r="AV669" s="90">
        <v>2021</v>
      </c>
      <c r="AW669" s="90">
        <v>1</v>
      </c>
      <c r="AX669" s="90">
        <v>0</v>
      </c>
      <c r="AY669" s="90">
        <v>0</v>
      </c>
      <c r="AZ669" s="90">
        <v>0</v>
      </c>
      <c r="BA669" s="90">
        <v>0</v>
      </c>
      <c r="BB669" s="90">
        <v>0.31121507552630878</v>
      </c>
      <c r="BC669" s="90">
        <v>55.64571653246275</v>
      </c>
      <c r="BD669" s="90">
        <v>0</v>
      </c>
      <c r="BE669" s="90">
        <v>55.64571653246275</v>
      </c>
      <c r="BF669" s="90">
        <v>0</v>
      </c>
      <c r="BG669" s="90">
        <v>0</v>
      </c>
      <c r="BH669" s="90">
        <v>0</v>
      </c>
      <c r="BI669" s="90">
        <v>0</v>
      </c>
      <c r="BJ669" s="90">
        <v>0</v>
      </c>
      <c r="BK669" s="90">
        <v>0</v>
      </c>
      <c r="BL669" s="90">
        <v>0</v>
      </c>
      <c r="BM669" s="90">
        <v>0</v>
      </c>
      <c r="BN669" s="90">
        <v>0</v>
      </c>
      <c r="BO669" s="90">
        <v>55.64571653246275</v>
      </c>
      <c r="BP669" s="90">
        <v>0</v>
      </c>
      <c r="BQ669" s="90">
        <v>0</v>
      </c>
      <c r="BR669" s="90">
        <v>0</v>
      </c>
      <c r="BS669" s="90">
        <v>0</v>
      </c>
      <c r="BT669" s="90">
        <v>0</v>
      </c>
      <c r="BU669" s="90">
        <v>0</v>
      </c>
      <c r="BV669" s="90">
        <v>0</v>
      </c>
      <c r="BW669" s="90">
        <v>0</v>
      </c>
      <c r="BX669" s="90">
        <v>0</v>
      </c>
      <c r="BY669" s="90">
        <v>0</v>
      </c>
      <c r="GV669" s="254"/>
      <c r="GW669" s="254"/>
    </row>
    <row r="670" spans="45:205" x14ac:dyDescent="0.25">
      <c r="AS670" s="90" t="s">
        <v>788</v>
      </c>
      <c r="AT670" s="90" t="s">
        <v>155</v>
      </c>
      <c r="AU670" s="90" t="s">
        <v>730</v>
      </c>
      <c r="AV670" s="90">
        <v>2022</v>
      </c>
      <c r="AW670" s="90">
        <v>0.93457943925233644</v>
      </c>
      <c r="AX670" s="90">
        <v>0</v>
      </c>
      <c r="AY670" s="90">
        <v>0</v>
      </c>
      <c r="AZ670" s="90">
        <v>0</v>
      </c>
      <c r="BA670" s="90">
        <v>0</v>
      </c>
      <c r="BB670" s="90">
        <v>0</v>
      </c>
      <c r="BC670" s="90">
        <v>0</v>
      </c>
      <c r="BD670" s="90">
        <v>0</v>
      </c>
      <c r="BE670" s="90">
        <v>0</v>
      </c>
      <c r="BF670" s="90">
        <v>0.35831056045108162</v>
      </c>
      <c r="BG670" s="90">
        <v>66.146842381496057</v>
      </c>
      <c r="BH670" s="90">
        <v>0</v>
      </c>
      <c r="BI670" s="90">
        <v>66.146842381496057</v>
      </c>
      <c r="BJ670" s="90">
        <v>0</v>
      </c>
      <c r="BK670" s="90">
        <v>0</v>
      </c>
      <c r="BL670" s="90">
        <v>0</v>
      </c>
      <c r="BM670" s="90">
        <v>0</v>
      </c>
      <c r="BN670" s="90">
        <v>0</v>
      </c>
      <c r="BO670" s="90">
        <v>0</v>
      </c>
      <c r="BP670" s="90">
        <v>61.819478861211266</v>
      </c>
      <c r="BQ670" s="90">
        <v>0</v>
      </c>
      <c r="BR670" s="90">
        <v>0.35831056045108162</v>
      </c>
      <c r="BS670" s="90">
        <v>0.33486968266456224</v>
      </c>
      <c r="BT670" s="90">
        <v>66.146842381496057</v>
      </c>
      <c r="BU670" s="90">
        <v>61.819478861211266</v>
      </c>
      <c r="BV670" s="90">
        <v>0</v>
      </c>
      <c r="BW670" s="90">
        <v>0</v>
      </c>
      <c r="BX670" s="90">
        <v>66.146842381496057</v>
      </c>
      <c r="BY670" s="90">
        <v>61.819478861211266</v>
      </c>
      <c r="GV670" s="254"/>
      <c r="GW670" s="254"/>
    </row>
    <row r="671" spans="45:205" x14ac:dyDescent="0.25">
      <c r="AS671" s="90" t="s">
        <v>788</v>
      </c>
      <c r="AT671" s="90" t="s">
        <v>155</v>
      </c>
      <c r="AU671" s="90" t="s">
        <v>730</v>
      </c>
      <c r="AV671" s="90">
        <v>2023</v>
      </c>
      <c r="AW671" s="90">
        <v>0.87343872827321156</v>
      </c>
      <c r="AX671" s="90">
        <v>0</v>
      </c>
      <c r="AY671" s="90">
        <v>0</v>
      </c>
      <c r="AZ671" s="90">
        <v>0</v>
      </c>
      <c r="BA671" s="90">
        <v>0</v>
      </c>
      <c r="BB671" s="90">
        <v>0</v>
      </c>
      <c r="BC671" s="90">
        <v>0</v>
      </c>
      <c r="BD671" s="90">
        <v>0</v>
      </c>
      <c r="BE671" s="90">
        <v>0</v>
      </c>
      <c r="BF671" s="90">
        <v>0</v>
      </c>
      <c r="BG671" s="90">
        <v>0</v>
      </c>
      <c r="BH671" s="90">
        <v>0</v>
      </c>
      <c r="BI671" s="90">
        <v>0</v>
      </c>
      <c r="BJ671" s="90">
        <v>0.31579913802468224</v>
      </c>
      <c r="BK671" s="90">
        <v>60.435114216749554</v>
      </c>
      <c r="BL671" s="90">
        <v>0</v>
      </c>
      <c r="BM671" s="90">
        <v>60.435114216749554</v>
      </c>
      <c r="BN671" s="90">
        <v>0</v>
      </c>
      <c r="BO671" s="90">
        <v>0</v>
      </c>
      <c r="BP671" s="90">
        <v>0</v>
      </c>
      <c r="BQ671" s="90">
        <v>52.786369304524015</v>
      </c>
      <c r="BR671" s="90">
        <v>0</v>
      </c>
      <c r="BS671" s="90">
        <v>0</v>
      </c>
      <c r="BT671" s="90">
        <v>0</v>
      </c>
      <c r="BU671" s="90">
        <v>0</v>
      </c>
      <c r="BV671" s="90">
        <v>0</v>
      </c>
      <c r="BW671" s="90">
        <v>0</v>
      </c>
      <c r="BX671" s="90">
        <v>0</v>
      </c>
      <c r="BY671" s="90">
        <v>0</v>
      </c>
      <c r="GV671" s="254"/>
      <c r="GW671" s="254"/>
    </row>
    <row r="672" spans="45:205" x14ac:dyDescent="0.25">
      <c r="AS672" s="90" t="s">
        <v>788</v>
      </c>
      <c r="AT672" s="90" t="s">
        <v>155</v>
      </c>
      <c r="AU672" s="90" t="s">
        <v>731</v>
      </c>
      <c r="AV672" s="90">
        <v>2020</v>
      </c>
      <c r="AW672" s="90">
        <v>1</v>
      </c>
      <c r="AX672" s="90">
        <v>0.24512792933360519</v>
      </c>
      <c r="AY672" s="90">
        <v>51.303210882404429</v>
      </c>
      <c r="AZ672" s="90">
        <v>0</v>
      </c>
      <c r="BA672" s="90">
        <v>51.303210882404429</v>
      </c>
      <c r="BB672" s="90">
        <v>0</v>
      </c>
      <c r="BC672" s="90">
        <v>0</v>
      </c>
      <c r="BD672" s="90">
        <v>0</v>
      </c>
      <c r="BE672" s="90">
        <v>0</v>
      </c>
      <c r="BF672" s="90">
        <v>0</v>
      </c>
      <c r="BG672" s="90">
        <v>0</v>
      </c>
      <c r="BH672" s="90">
        <v>0</v>
      </c>
      <c r="BI672" s="90">
        <v>0</v>
      </c>
      <c r="BJ672" s="90">
        <v>0</v>
      </c>
      <c r="BK672" s="90">
        <v>0</v>
      </c>
      <c r="BL672" s="90">
        <v>0</v>
      </c>
      <c r="BM672" s="90">
        <v>0</v>
      </c>
      <c r="BN672" s="90">
        <v>51.303210882404429</v>
      </c>
      <c r="BO672" s="90">
        <v>0</v>
      </c>
      <c r="BP672" s="90">
        <v>0</v>
      </c>
      <c r="BQ672" s="90">
        <v>0</v>
      </c>
      <c r="BR672" s="90">
        <v>0</v>
      </c>
      <c r="BS672" s="90">
        <v>0</v>
      </c>
      <c r="BT672" s="90">
        <v>0</v>
      </c>
      <c r="BU672" s="90">
        <v>0</v>
      </c>
      <c r="BV672" s="90">
        <v>0</v>
      </c>
      <c r="BW672" s="90">
        <v>0</v>
      </c>
      <c r="BX672" s="90">
        <v>0</v>
      </c>
      <c r="BY672" s="90">
        <v>0</v>
      </c>
      <c r="GV672" s="254"/>
      <c r="GW672" s="254"/>
    </row>
    <row r="673" spans="45:205" x14ac:dyDescent="0.25">
      <c r="AS673" s="90" t="s">
        <v>788</v>
      </c>
      <c r="AT673" s="90" t="s">
        <v>155</v>
      </c>
      <c r="AU673" s="90" t="s">
        <v>731</v>
      </c>
      <c r="AV673" s="90">
        <v>2021</v>
      </c>
      <c r="AW673" s="90">
        <v>1</v>
      </c>
      <c r="AX673" s="90">
        <v>0</v>
      </c>
      <c r="AY673" s="90">
        <v>0</v>
      </c>
      <c r="AZ673" s="90">
        <v>0</v>
      </c>
      <c r="BA673" s="90">
        <v>0</v>
      </c>
      <c r="BB673" s="90">
        <v>0.22371631369109971</v>
      </c>
      <c r="BC673" s="90">
        <v>46.821940079739271</v>
      </c>
      <c r="BD673" s="90">
        <v>0</v>
      </c>
      <c r="BE673" s="90">
        <v>46.821940079739271</v>
      </c>
      <c r="BF673" s="90">
        <v>0</v>
      </c>
      <c r="BG673" s="90">
        <v>0</v>
      </c>
      <c r="BH673" s="90">
        <v>0</v>
      </c>
      <c r="BI673" s="90">
        <v>0</v>
      </c>
      <c r="BJ673" s="90">
        <v>0</v>
      </c>
      <c r="BK673" s="90">
        <v>0</v>
      </c>
      <c r="BL673" s="90">
        <v>0</v>
      </c>
      <c r="BM673" s="90">
        <v>0</v>
      </c>
      <c r="BN673" s="90">
        <v>0</v>
      </c>
      <c r="BO673" s="90">
        <v>46.821940079739271</v>
      </c>
      <c r="BP673" s="90">
        <v>0</v>
      </c>
      <c r="BQ673" s="90">
        <v>0</v>
      </c>
      <c r="BR673" s="90">
        <v>0</v>
      </c>
      <c r="BS673" s="90">
        <v>0</v>
      </c>
      <c r="BT673" s="90">
        <v>0</v>
      </c>
      <c r="BU673" s="90">
        <v>0</v>
      </c>
      <c r="BV673" s="90">
        <v>0</v>
      </c>
      <c r="BW673" s="90">
        <v>0</v>
      </c>
      <c r="BX673" s="90">
        <v>0</v>
      </c>
      <c r="BY673" s="90">
        <v>0</v>
      </c>
      <c r="GV673" s="254"/>
      <c r="GW673" s="254"/>
    </row>
    <row r="674" spans="45:205" x14ac:dyDescent="0.25">
      <c r="AS674" s="90" t="s">
        <v>788</v>
      </c>
      <c r="AT674" s="90" t="s">
        <v>155</v>
      </c>
      <c r="AU674" s="90" t="s">
        <v>731</v>
      </c>
      <c r="AV674" s="90">
        <v>2022</v>
      </c>
      <c r="AW674" s="90">
        <v>0.93457943925233644</v>
      </c>
      <c r="AX674" s="90">
        <v>0</v>
      </c>
      <c r="AY674" s="90">
        <v>0</v>
      </c>
      <c r="AZ674" s="90">
        <v>0</v>
      </c>
      <c r="BA674" s="90">
        <v>0</v>
      </c>
      <c r="BB674" s="90">
        <v>0</v>
      </c>
      <c r="BC674" s="90">
        <v>0</v>
      </c>
      <c r="BD674" s="90">
        <v>0</v>
      </c>
      <c r="BE674" s="90">
        <v>0</v>
      </c>
      <c r="BF674" s="90">
        <v>0.3784113395150614</v>
      </c>
      <c r="BG674" s="90">
        <v>68.916856208072261</v>
      </c>
      <c r="BH674" s="90">
        <v>0</v>
      </c>
      <c r="BI674" s="90">
        <v>68.916856208072261</v>
      </c>
      <c r="BJ674" s="90">
        <v>0</v>
      </c>
      <c r="BK674" s="90">
        <v>0</v>
      </c>
      <c r="BL674" s="90">
        <v>0</v>
      </c>
      <c r="BM674" s="90">
        <v>0</v>
      </c>
      <c r="BN674" s="90">
        <v>0</v>
      </c>
      <c r="BO674" s="90">
        <v>0</v>
      </c>
      <c r="BP674" s="90">
        <v>64.408276829974071</v>
      </c>
      <c r="BQ674" s="90">
        <v>0</v>
      </c>
      <c r="BR674" s="90">
        <v>0.3784113395150614</v>
      </c>
      <c r="BS674" s="90">
        <v>0.35365545749071159</v>
      </c>
      <c r="BT674" s="90">
        <v>68.916856208072261</v>
      </c>
      <c r="BU674" s="90">
        <v>64.408276829974071</v>
      </c>
      <c r="BV674" s="90">
        <v>0</v>
      </c>
      <c r="BW674" s="90">
        <v>0</v>
      </c>
      <c r="BX674" s="90">
        <v>68.916856208072261</v>
      </c>
      <c r="BY674" s="90">
        <v>64.408276829974071</v>
      </c>
      <c r="GV674" s="254"/>
      <c r="GW674" s="254"/>
    </row>
    <row r="675" spans="45:205" x14ac:dyDescent="0.25">
      <c r="AS675" s="90" t="s">
        <v>788</v>
      </c>
      <c r="AT675" s="90" t="s">
        <v>155</v>
      </c>
      <c r="AU675" s="90" t="s">
        <v>731</v>
      </c>
      <c r="AV675" s="90">
        <v>2023</v>
      </c>
      <c r="AW675" s="90">
        <v>0.87343872827321156</v>
      </c>
      <c r="AX675" s="90">
        <v>0</v>
      </c>
      <c r="AY675" s="90">
        <v>0</v>
      </c>
      <c r="AZ675" s="90">
        <v>0</v>
      </c>
      <c r="BA675" s="90">
        <v>0</v>
      </c>
      <c r="BB675" s="90">
        <v>0</v>
      </c>
      <c r="BC675" s="90">
        <v>0</v>
      </c>
      <c r="BD675" s="90">
        <v>0</v>
      </c>
      <c r="BE675" s="90">
        <v>0</v>
      </c>
      <c r="BF675" s="90">
        <v>0</v>
      </c>
      <c r="BG675" s="90">
        <v>0</v>
      </c>
      <c r="BH675" s="90">
        <v>0</v>
      </c>
      <c r="BI675" s="90">
        <v>0</v>
      </c>
      <c r="BJ675" s="90">
        <v>0.3335150788946305</v>
      </c>
      <c r="BK675" s="90">
        <v>62.965926658723383</v>
      </c>
      <c r="BL675" s="90">
        <v>0</v>
      </c>
      <c r="BM675" s="90">
        <v>62.965926658723383</v>
      </c>
      <c r="BN675" s="90">
        <v>0</v>
      </c>
      <c r="BO675" s="90">
        <v>0</v>
      </c>
      <c r="BP675" s="90">
        <v>0</v>
      </c>
      <c r="BQ675" s="90">
        <v>54.996878905339663</v>
      </c>
      <c r="BR675" s="90">
        <v>0</v>
      </c>
      <c r="BS675" s="90">
        <v>0</v>
      </c>
      <c r="BT675" s="90">
        <v>0</v>
      </c>
      <c r="BU675" s="90">
        <v>0</v>
      </c>
      <c r="BV675" s="90">
        <v>0</v>
      </c>
      <c r="BW675" s="90">
        <v>0</v>
      </c>
      <c r="BX675" s="90">
        <v>0</v>
      </c>
      <c r="BY675" s="90">
        <v>0</v>
      </c>
      <c r="GV675" s="254"/>
      <c r="GW675" s="254"/>
    </row>
    <row r="676" spans="45:205" x14ac:dyDescent="0.25">
      <c r="AS676" s="90" t="s">
        <v>788</v>
      </c>
      <c r="AT676" s="90" t="s">
        <v>155</v>
      </c>
      <c r="AU676" s="90" t="s">
        <v>732</v>
      </c>
      <c r="AV676" s="90">
        <v>2020</v>
      </c>
      <c r="AW676" s="90">
        <v>1</v>
      </c>
      <c r="AX676" s="90">
        <v>7.5495214067133623E-2</v>
      </c>
      <c r="AY676" s="90">
        <v>15.716560991636012</v>
      </c>
      <c r="AZ676" s="90">
        <v>0</v>
      </c>
      <c r="BA676" s="90">
        <v>15.716560991636012</v>
      </c>
      <c r="BB676" s="90">
        <v>0</v>
      </c>
      <c r="BC676" s="90">
        <v>0</v>
      </c>
      <c r="BD676" s="90">
        <v>0</v>
      </c>
      <c r="BE676" s="90">
        <v>0</v>
      </c>
      <c r="BF676" s="90">
        <v>0</v>
      </c>
      <c r="BG676" s="90">
        <v>0</v>
      </c>
      <c r="BH676" s="90">
        <v>0</v>
      </c>
      <c r="BI676" s="90">
        <v>0</v>
      </c>
      <c r="BJ676" s="90">
        <v>0</v>
      </c>
      <c r="BK676" s="90">
        <v>0</v>
      </c>
      <c r="BL676" s="90">
        <v>0</v>
      </c>
      <c r="BM676" s="90">
        <v>0</v>
      </c>
      <c r="BN676" s="90">
        <v>15.716560991636012</v>
      </c>
      <c r="BO676" s="90">
        <v>0</v>
      </c>
      <c r="BP676" s="90">
        <v>0</v>
      </c>
      <c r="BQ676" s="90">
        <v>0</v>
      </c>
      <c r="BR676" s="90">
        <v>0</v>
      </c>
      <c r="BS676" s="90">
        <v>0</v>
      </c>
      <c r="BT676" s="90">
        <v>0</v>
      </c>
      <c r="BU676" s="90">
        <v>0</v>
      </c>
      <c r="BV676" s="90">
        <v>0</v>
      </c>
      <c r="BW676" s="90">
        <v>0</v>
      </c>
      <c r="BX676" s="90">
        <v>0</v>
      </c>
      <c r="BY676" s="90">
        <v>0</v>
      </c>
      <c r="GV676" s="254"/>
      <c r="GW676" s="254"/>
    </row>
    <row r="677" spans="45:205" x14ac:dyDescent="0.25">
      <c r="AS677" s="90" t="s">
        <v>788</v>
      </c>
      <c r="AT677" s="90" t="s">
        <v>155</v>
      </c>
      <c r="AU677" s="90" t="s">
        <v>732</v>
      </c>
      <c r="AV677" s="90">
        <v>2021</v>
      </c>
      <c r="AW677" s="90">
        <v>1</v>
      </c>
      <c r="AX677" s="90">
        <v>0</v>
      </c>
      <c r="AY677" s="90">
        <v>0</v>
      </c>
      <c r="AZ677" s="90">
        <v>0</v>
      </c>
      <c r="BA677" s="90">
        <v>0</v>
      </c>
      <c r="BB677" s="90">
        <v>6.890080228040403E-2</v>
      </c>
      <c r="BC677" s="90">
        <v>14.34373919980777</v>
      </c>
      <c r="BD677" s="90">
        <v>0</v>
      </c>
      <c r="BE677" s="90">
        <v>14.34373919980777</v>
      </c>
      <c r="BF677" s="90">
        <v>0</v>
      </c>
      <c r="BG677" s="90">
        <v>0</v>
      </c>
      <c r="BH677" s="90">
        <v>0</v>
      </c>
      <c r="BI677" s="90">
        <v>0</v>
      </c>
      <c r="BJ677" s="90">
        <v>0</v>
      </c>
      <c r="BK677" s="90">
        <v>0</v>
      </c>
      <c r="BL677" s="90">
        <v>0</v>
      </c>
      <c r="BM677" s="90">
        <v>0</v>
      </c>
      <c r="BN677" s="90">
        <v>0</v>
      </c>
      <c r="BO677" s="90">
        <v>14.34373919980777</v>
      </c>
      <c r="BP677" s="90">
        <v>0</v>
      </c>
      <c r="BQ677" s="90">
        <v>0</v>
      </c>
      <c r="BR677" s="90">
        <v>0</v>
      </c>
      <c r="BS677" s="90">
        <v>0</v>
      </c>
      <c r="BT677" s="90">
        <v>0</v>
      </c>
      <c r="BU677" s="90">
        <v>0</v>
      </c>
      <c r="BV677" s="90">
        <v>0</v>
      </c>
      <c r="BW677" s="90">
        <v>0</v>
      </c>
      <c r="BX677" s="90">
        <v>0</v>
      </c>
      <c r="BY677" s="90">
        <v>0</v>
      </c>
      <c r="GV677" s="254"/>
      <c r="GW677" s="254"/>
    </row>
    <row r="678" spans="45:205" x14ac:dyDescent="0.25">
      <c r="AS678" s="90" t="s">
        <v>788</v>
      </c>
      <c r="AT678" s="90" t="s">
        <v>155</v>
      </c>
      <c r="AU678" s="90" t="s">
        <v>732</v>
      </c>
      <c r="AV678" s="90">
        <v>2022</v>
      </c>
      <c r="AW678" s="90">
        <v>0.93457943925233644</v>
      </c>
      <c r="AX678" s="90">
        <v>0</v>
      </c>
      <c r="AY678" s="90">
        <v>0</v>
      </c>
      <c r="AZ678" s="90">
        <v>0</v>
      </c>
      <c r="BA678" s="90">
        <v>0</v>
      </c>
      <c r="BB678" s="90">
        <v>0</v>
      </c>
      <c r="BC678" s="90">
        <v>0</v>
      </c>
      <c r="BD678" s="90">
        <v>0</v>
      </c>
      <c r="BE678" s="90">
        <v>0</v>
      </c>
      <c r="BF678" s="90">
        <v>0.14733437819816725</v>
      </c>
      <c r="BG678" s="90">
        <v>35.684958200737597</v>
      </c>
      <c r="BH678" s="90">
        <v>0</v>
      </c>
      <c r="BI678" s="90">
        <v>35.684958200737597</v>
      </c>
      <c r="BJ678" s="90">
        <v>0</v>
      </c>
      <c r="BK678" s="90">
        <v>0</v>
      </c>
      <c r="BL678" s="90">
        <v>0</v>
      </c>
      <c r="BM678" s="90">
        <v>0</v>
      </c>
      <c r="BN678" s="90">
        <v>0</v>
      </c>
      <c r="BO678" s="90">
        <v>0</v>
      </c>
      <c r="BP678" s="90">
        <v>33.350428224988406</v>
      </c>
      <c r="BQ678" s="90">
        <v>0</v>
      </c>
      <c r="BR678" s="90">
        <v>0.14733437819816725</v>
      </c>
      <c r="BS678" s="90">
        <v>0.13769568055903481</v>
      </c>
      <c r="BT678" s="90">
        <v>35.684958200737597</v>
      </c>
      <c r="BU678" s="90">
        <v>33.350428224988406</v>
      </c>
      <c r="BV678" s="90">
        <v>0</v>
      </c>
      <c r="BW678" s="90">
        <v>0</v>
      </c>
      <c r="BX678" s="90">
        <v>35.684958200737597</v>
      </c>
      <c r="BY678" s="90">
        <v>33.350428224988406</v>
      </c>
      <c r="GV678" s="254"/>
      <c r="GW678" s="254"/>
    </row>
    <row r="679" spans="45:205" x14ac:dyDescent="0.25">
      <c r="AS679" s="90" t="s">
        <v>788</v>
      </c>
      <c r="AT679" s="90" t="s">
        <v>155</v>
      </c>
      <c r="AU679" s="90" t="s">
        <v>732</v>
      </c>
      <c r="AV679" s="90">
        <v>2023</v>
      </c>
      <c r="AW679" s="90">
        <v>0.87343872827321156</v>
      </c>
      <c r="AX679" s="90">
        <v>0</v>
      </c>
      <c r="AY679" s="90">
        <v>0</v>
      </c>
      <c r="AZ679" s="90">
        <v>0</v>
      </c>
      <c r="BA679" s="90">
        <v>0</v>
      </c>
      <c r="BB679" s="90">
        <v>0</v>
      </c>
      <c r="BC679" s="90">
        <v>0</v>
      </c>
      <c r="BD679" s="90">
        <v>0</v>
      </c>
      <c r="BE679" s="90">
        <v>0</v>
      </c>
      <c r="BF679" s="90">
        <v>0</v>
      </c>
      <c r="BG679" s="90">
        <v>0</v>
      </c>
      <c r="BH679" s="90">
        <v>0</v>
      </c>
      <c r="BI679" s="90">
        <v>0</v>
      </c>
      <c r="BJ679" s="90">
        <v>0.12985402824245248</v>
      </c>
      <c r="BK679" s="90">
        <v>32.603591951851627</v>
      </c>
      <c r="BL679" s="90">
        <v>0</v>
      </c>
      <c r="BM679" s="90">
        <v>32.603591951851627</v>
      </c>
      <c r="BN679" s="90">
        <v>0</v>
      </c>
      <c r="BO679" s="90">
        <v>0</v>
      </c>
      <c r="BP679" s="90">
        <v>0</v>
      </c>
      <c r="BQ679" s="90">
        <v>28.477239891564</v>
      </c>
      <c r="BR679" s="90">
        <v>0</v>
      </c>
      <c r="BS679" s="90">
        <v>0</v>
      </c>
      <c r="BT679" s="90">
        <v>0</v>
      </c>
      <c r="BU679" s="90">
        <v>0</v>
      </c>
      <c r="BV679" s="90">
        <v>0</v>
      </c>
      <c r="BW679" s="90">
        <v>0</v>
      </c>
      <c r="BX679" s="90">
        <v>0</v>
      </c>
      <c r="BY679" s="90">
        <v>0</v>
      </c>
      <c r="GV679" s="254"/>
      <c r="GW679" s="254"/>
    </row>
    <row r="680" spans="45:205" x14ac:dyDescent="0.25">
      <c r="AS680" s="90" t="s">
        <v>788</v>
      </c>
      <c r="AT680" s="90" t="s">
        <v>155</v>
      </c>
      <c r="AU680" s="90" t="s">
        <v>735</v>
      </c>
      <c r="AV680" s="90">
        <v>2020</v>
      </c>
      <c r="AW680" s="90">
        <v>1</v>
      </c>
      <c r="AX680" s="90">
        <v>3.6642216684532568E-2</v>
      </c>
      <c r="AY680" s="90">
        <v>12.827991790655611</v>
      </c>
      <c r="AZ680" s="90">
        <v>0</v>
      </c>
      <c r="BA680" s="90">
        <v>12.827991790655611</v>
      </c>
      <c r="BB680" s="90">
        <v>0</v>
      </c>
      <c r="BC680" s="90">
        <v>0</v>
      </c>
      <c r="BD680" s="90">
        <v>0</v>
      </c>
      <c r="BE680" s="90">
        <v>0</v>
      </c>
      <c r="BF680" s="90">
        <v>0</v>
      </c>
      <c r="BG680" s="90">
        <v>0</v>
      </c>
      <c r="BH680" s="90">
        <v>0</v>
      </c>
      <c r="BI680" s="90">
        <v>0</v>
      </c>
      <c r="BJ680" s="90">
        <v>0</v>
      </c>
      <c r="BK680" s="90">
        <v>0</v>
      </c>
      <c r="BL680" s="90">
        <v>0</v>
      </c>
      <c r="BM680" s="90">
        <v>0</v>
      </c>
      <c r="BN680" s="90">
        <v>12.827991790655611</v>
      </c>
      <c r="BO680" s="90">
        <v>0</v>
      </c>
      <c r="BP680" s="90">
        <v>0</v>
      </c>
      <c r="BQ680" s="90">
        <v>0</v>
      </c>
      <c r="BR680" s="90">
        <v>0</v>
      </c>
      <c r="BS680" s="90">
        <v>0</v>
      </c>
      <c r="BT680" s="90">
        <v>0</v>
      </c>
      <c r="BU680" s="90">
        <v>0</v>
      </c>
      <c r="BV680" s="90">
        <v>0</v>
      </c>
      <c r="BW680" s="90">
        <v>0</v>
      </c>
      <c r="BX680" s="90">
        <v>0</v>
      </c>
      <c r="BY680" s="90">
        <v>0</v>
      </c>
      <c r="GV680" s="254"/>
      <c r="GW680" s="254"/>
    </row>
    <row r="681" spans="45:205" x14ac:dyDescent="0.25">
      <c r="AS681" s="90" t="s">
        <v>788</v>
      </c>
      <c r="AT681" s="90" t="s">
        <v>155</v>
      </c>
      <c r="AU681" s="90" t="s">
        <v>735</v>
      </c>
      <c r="AV681" s="90">
        <v>2021</v>
      </c>
      <c r="AW681" s="90">
        <v>1</v>
      </c>
      <c r="AX681" s="90">
        <v>0</v>
      </c>
      <c r="AY681" s="90">
        <v>0</v>
      </c>
      <c r="AZ681" s="90">
        <v>0</v>
      </c>
      <c r="BA681" s="90">
        <v>0</v>
      </c>
      <c r="BB681" s="90">
        <v>3.3441565244806737E-2</v>
      </c>
      <c r="BC681" s="90">
        <v>11.707482877479393</v>
      </c>
      <c r="BD681" s="90">
        <v>0</v>
      </c>
      <c r="BE681" s="90">
        <v>11.707482877479393</v>
      </c>
      <c r="BF681" s="90">
        <v>0</v>
      </c>
      <c r="BG681" s="90">
        <v>0</v>
      </c>
      <c r="BH681" s="90">
        <v>0</v>
      </c>
      <c r="BI681" s="90">
        <v>0</v>
      </c>
      <c r="BJ681" s="90">
        <v>0</v>
      </c>
      <c r="BK681" s="90">
        <v>0</v>
      </c>
      <c r="BL681" s="90">
        <v>0</v>
      </c>
      <c r="BM681" s="90">
        <v>0</v>
      </c>
      <c r="BN681" s="90">
        <v>0</v>
      </c>
      <c r="BO681" s="90">
        <v>11.707482877479393</v>
      </c>
      <c r="BP681" s="90">
        <v>0</v>
      </c>
      <c r="BQ681" s="90">
        <v>0</v>
      </c>
      <c r="BR681" s="90">
        <v>0</v>
      </c>
      <c r="BS681" s="90">
        <v>0</v>
      </c>
      <c r="BT681" s="90">
        <v>0</v>
      </c>
      <c r="BU681" s="90">
        <v>0</v>
      </c>
      <c r="BV681" s="90">
        <v>0</v>
      </c>
      <c r="BW681" s="90">
        <v>0</v>
      </c>
      <c r="BX681" s="90">
        <v>0</v>
      </c>
      <c r="BY681" s="90">
        <v>0</v>
      </c>
      <c r="GV681" s="254"/>
      <c r="GW681" s="254"/>
    </row>
    <row r="682" spans="45:205" x14ac:dyDescent="0.25">
      <c r="AS682" s="90" t="s">
        <v>788</v>
      </c>
      <c r="AT682" s="90" t="s">
        <v>155</v>
      </c>
      <c r="AU682" s="90" t="s">
        <v>735</v>
      </c>
      <c r="AV682" s="90">
        <v>2022</v>
      </c>
      <c r="AW682" s="90">
        <v>0.93457943925233644</v>
      </c>
      <c r="AX682" s="90">
        <v>0</v>
      </c>
      <c r="AY682" s="90">
        <v>0</v>
      </c>
      <c r="AZ682" s="90">
        <v>0</v>
      </c>
      <c r="BA682" s="90">
        <v>0</v>
      </c>
      <c r="BB682" s="90">
        <v>0</v>
      </c>
      <c r="BC682" s="90">
        <v>0</v>
      </c>
      <c r="BD682" s="90">
        <v>0</v>
      </c>
      <c r="BE682" s="90">
        <v>0</v>
      </c>
      <c r="BF682" s="90">
        <v>3.078633135839615E-2</v>
      </c>
      <c r="BG682" s="90">
        <v>6.0606782573247946</v>
      </c>
      <c r="BH682" s="90">
        <v>0</v>
      </c>
      <c r="BI682" s="90">
        <v>6.0606782573247946</v>
      </c>
      <c r="BJ682" s="90">
        <v>0</v>
      </c>
      <c r="BK682" s="90">
        <v>0</v>
      </c>
      <c r="BL682" s="90">
        <v>0</v>
      </c>
      <c r="BM682" s="90">
        <v>0</v>
      </c>
      <c r="BN682" s="90">
        <v>0</v>
      </c>
      <c r="BO682" s="90">
        <v>0</v>
      </c>
      <c r="BP682" s="90">
        <v>5.6641852872194338</v>
      </c>
      <c r="BQ682" s="90">
        <v>0</v>
      </c>
      <c r="BR682" s="90">
        <v>3.078633135839615E-2</v>
      </c>
      <c r="BS682" s="90">
        <v>2.8772272297566494E-2</v>
      </c>
      <c r="BT682" s="90">
        <v>6.0606782573247946</v>
      </c>
      <c r="BU682" s="90">
        <v>5.6641852872194338</v>
      </c>
      <c r="BV682" s="90">
        <v>0</v>
      </c>
      <c r="BW682" s="90">
        <v>0</v>
      </c>
      <c r="BX682" s="90">
        <v>6.0606782573247946</v>
      </c>
      <c r="BY682" s="90">
        <v>5.6641852872194338</v>
      </c>
      <c r="GV682" s="254"/>
      <c r="GW682" s="254"/>
    </row>
    <row r="683" spans="45:205" x14ac:dyDescent="0.25">
      <c r="AS683" s="90" t="s">
        <v>788</v>
      </c>
      <c r="AT683" s="90" t="s">
        <v>155</v>
      </c>
      <c r="AU683" s="90" t="s">
        <v>735</v>
      </c>
      <c r="AV683" s="90">
        <v>2023</v>
      </c>
      <c r="AW683" s="90">
        <v>0.87343872827321156</v>
      </c>
      <c r="AX683" s="90">
        <v>0</v>
      </c>
      <c r="AY683" s="90">
        <v>0</v>
      </c>
      <c r="AZ683" s="90">
        <v>0</v>
      </c>
      <c r="BA683" s="90">
        <v>0</v>
      </c>
      <c r="BB683" s="90">
        <v>0</v>
      </c>
      <c r="BC683" s="90">
        <v>0</v>
      </c>
      <c r="BD683" s="90">
        <v>0</v>
      </c>
      <c r="BE683" s="90">
        <v>0</v>
      </c>
      <c r="BF683" s="90">
        <v>0</v>
      </c>
      <c r="BG683" s="90">
        <v>0</v>
      </c>
      <c r="BH683" s="90">
        <v>0</v>
      </c>
      <c r="BI683" s="90">
        <v>0</v>
      </c>
      <c r="BJ683" s="90">
        <v>2.7133715773501706E-2</v>
      </c>
      <c r="BK683" s="90">
        <v>5.5373464207385332</v>
      </c>
      <c r="BL683" s="90">
        <v>0</v>
      </c>
      <c r="BM683" s="90">
        <v>5.5373464207385332</v>
      </c>
      <c r="BN683" s="90">
        <v>0</v>
      </c>
      <c r="BO683" s="90">
        <v>0</v>
      </c>
      <c r="BP683" s="90">
        <v>0</v>
      </c>
      <c r="BQ683" s="90">
        <v>4.8365328157380842</v>
      </c>
      <c r="BR683" s="90">
        <v>0</v>
      </c>
      <c r="BS683" s="90">
        <v>0</v>
      </c>
      <c r="BT683" s="90">
        <v>0</v>
      </c>
      <c r="BU683" s="90">
        <v>0</v>
      </c>
      <c r="BV683" s="90">
        <v>0</v>
      </c>
      <c r="BW683" s="90">
        <v>0</v>
      </c>
      <c r="BX683" s="90">
        <v>0</v>
      </c>
      <c r="BY683" s="90">
        <v>0</v>
      </c>
      <c r="GV683" s="254"/>
      <c r="GW683" s="254"/>
    </row>
    <row r="684" spans="45:205" x14ac:dyDescent="0.25">
      <c r="AS684" s="90" t="s">
        <v>788</v>
      </c>
      <c r="AT684" s="90" t="s">
        <v>155</v>
      </c>
      <c r="AU684" s="90" t="s">
        <v>736</v>
      </c>
      <c r="AV684" s="90">
        <v>2020</v>
      </c>
      <c r="AW684" s="90">
        <v>1</v>
      </c>
      <c r="AX684" s="90">
        <v>0.49131413761243919</v>
      </c>
      <c r="AY684" s="90">
        <v>42.791472239345509</v>
      </c>
      <c r="AZ684" s="90">
        <v>0</v>
      </c>
      <c r="BA684" s="90">
        <v>42.791472239345509</v>
      </c>
      <c r="BB684" s="90">
        <v>0</v>
      </c>
      <c r="BC684" s="90">
        <v>0</v>
      </c>
      <c r="BD684" s="90">
        <v>0</v>
      </c>
      <c r="BE684" s="90">
        <v>0</v>
      </c>
      <c r="BF684" s="90">
        <v>0</v>
      </c>
      <c r="BG684" s="90">
        <v>0</v>
      </c>
      <c r="BH684" s="90">
        <v>0</v>
      </c>
      <c r="BI684" s="90">
        <v>0</v>
      </c>
      <c r="BJ684" s="90">
        <v>0</v>
      </c>
      <c r="BK684" s="90">
        <v>0</v>
      </c>
      <c r="BL684" s="90">
        <v>0</v>
      </c>
      <c r="BM684" s="90">
        <v>0</v>
      </c>
      <c r="BN684" s="90">
        <v>42.791472239345509</v>
      </c>
      <c r="BO684" s="90">
        <v>0</v>
      </c>
      <c r="BP684" s="90">
        <v>0</v>
      </c>
      <c r="BQ684" s="90">
        <v>0</v>
      </c>
      <c r="BR684" s="90">
        <v>0</v>
      </c>
      <c r="BS684" s="90">
        <v>0</v>
      </c>
      <c r="BT684" s="90">
        <v>0</v>
      </c>
      <c r="BU684" s="90">
        <v>0</v>
      </c>
      <c r="BV684" s="90">
        <v>0</v>
      </c>
      <c r="BW684" s="90">
        <v>0</v>
      </c>
      <c r="BX684" s="90">
        <v>0</v>
      </c>
      <c r="BY684" s="90">
        <v>0</v>
      </c>
      <c r="GV684" s="254"/>
      <c r="GW684" s="254"/>
    </row>
    <row r="685" spans="45:205" x14ac:dyDescent="0.25">
      <c r="AS685" s="90" t="s">
        <v>788</v>
      </c>
      <c r="AT685" s="90" t="s">
        <v>155</v>
      </c>
      <c r="AU685" s="90" t="s">
        <v>736</v>
      </c>
      <c r="AV685" s="90">
        <v>2021</v>
      </c>
      <c r="AW685" s="90">
        <v>1</v>
      </c>
      <c r="AX685" s="90">
        <v>0</v>
      </c>
      <c r="AY685" s="90">
        <v>0</v>
      </c>
      <c r="AZ685" s="90">
        <v>0</v>
      </c>
      <c r="BA685" s="90">
        <v>0</v>
      </c>
      <c r="BB685" s="90">
        <v>0.44839846699552743</v>
      </c>
      <c r="BC685" s="90">
        <v>39.053691078069228</v>
      </c>
      <c r="BD685" s="90">
        <v>0</v>
      </c>
      <c r="BE685" s="90">
        <v>39.053691078069228</v>
      </c>
      <c r="BF685" s="90">
        <v>0</v>
      </c>
      <c r="BG685" s="90">
        <v>0</v>
      </c>
      <c r="BH685" s="90">
        <v>0</v>
      </c>
      <c r="BI685" s="90">
        <v>0</v>
      </c>
      <c r="BJ685" s="90">
        <v>0</v>
      </c>
      <c r="BK685" s="90">
        <v>0</v>
      </c>
      <c r="BL685" s="90">
        <v>0</v>
      </c>
      <c r="BM685" s="90">
        <v>0</v>
      </c>
      <c r="BN685" s="90">
        <v>0</v>
      </c>
      <c r="BO685" s="90">
        <v>39.053691078069228</v>
      </c>
      <c r="BP685" s="90">
        <v>0</v>
      </c>
      <c r="BQ685" s="90">
        <v>0</v>
      </c>
      <c r="BR685" s="90">
        <v>0</v>
      </c>
      <c r="BS685" s="90">
        <v>0</v>
      </c>
      <c r="BT685" s="90">
        <v>0</v>
      </c>
      <c r="BU685" s="90">
        <v>0</v>
      </c>
      <c r="BV685" s="90">
        <v>0</v>
      </c>
      <c r="BW685" s="90">
        <v>0</v>
      </c>
      <c r="BX685" s="90">
        <v>0</v>
      </c>
      <c r="BY685" s="90">
        <v>0</v>
      </c>
      <c r="GV685" s="254"/>
      <c r="GW685" s="254"/>
    </row>
    <row r="686" spans="45:205" x14ac:dyDescent="0.25">
      <c r="AS686" s="90" t="s">
        <v>788</v>
      </c>
      <c r="AT686" s="90" t="s">
        <v>155</v>
      </c>
      <c r="AU686" s="90" t="s">
        <v>736</v>
      </c>
      <c r="AV686" s="90">
        <v>2022</v>
      </c>
      <c r="AW686" s="90">
        <v>0.93457943925233644</v>
      </c>
      <c r="AX686" s="90">
        <v>0</v>
      </c>
      <c r="AY686" s="90">
        <v>0</v>
      </c>
      <c r="AZ686" s="90">
        <v>0</v>
      </c>
      <c r="BA686" s="90">
        <v>0</v>
      </c>
      <c r="BB686" s="90">
        <v>0</v>
      </c>
      <c r="BC686" s="90">
        <v>0</v>
      </c>
      <c r="BD686" s="90">
        <v>0</v>
      </c>
      <c r="BE686" s="90">
        <v>0</v>
      </c>
      <c r="BF686" s="90">
        <v>0.57339259067766069</v>
      </c>
      <c r="BG686" s="90">
        <v>49.388164661645362</v>
      </c>
      <c r="BH686" s="90">
        <v>0</v>
      </c>
      <c r="BI686" s="90">
        <v>49.388164661645362</v>
      </c>
      <c r="BJ686" s="90">
        <v>0</v>
      </c>
      <c r="BK686" s="90">
        <v>0</v>
      </c>
      <c r="BL686" s="90">
        <v>0</v>
      </c>
      <c r="BM686" s="90">
        <v>0</v>
      </c>
      <c r="BN686" s="90">
        <v>0</v>
      </c>
      <c r="BO686" s="90">
        <v>0</v>
      </c>
      <c r="BP686" s="90">
        <v>46.15716323518258</v>
      </c>
      <c r="BQ686" s="90">
        <v>0</v>
      </c>
      <c r="BR686" s="90">
        <v>0.57339259067766069</v>
      </c>
      <c r="BS686" s="90">
        <v>0.53588092586697256</v>
      </c>
      <c r="BT686" s="90">
        <v>49.388164661645362</v>
      </c>
      <c r="BU686" s="90">
        <v>46.15716323518258</v>
      </c>
      <c r="BV686" s="90">
        <v>0</v>
      </c>
      <c r="BW686" s="90">
        <v>0</v>
      </c>
      <c r="BX686" s="90">
        <v>49.388164661645362</v>
      </c>
      <c r="BY686" s="90">
        <v>46.15716323518258</v>
      </c>
      <c r="GV686" s="254"/>
      <c r="GW686" s="254"/>
    </row>
    <row r="687" spans="45:205" x14ac:dyDescent="0.25">
      <c r="AS687" s="90" t="s">
        <v>788</v>
      </c>
      <c r="AT687" s="90" t="s">
        <v>155</v>
      </c>
      <c r="AU687" s="90" t="s">
        <v>736</v>
      </c>
      <c r="AV687" s="90">
        <v>2023</v>
      </c>
      <c r="AW687" s="90">
        <v>0.87343872827321156</v>
      </c>
      <c r="AX687" s="90">
        <v>0</v>
      </c>
      <c r="AY687" s="90">
        <v>0</v>
      </c>
      <c r="AZ687" s="90">
        <v>0</v>
      </c>
      <c r="BA687" s="90">
        <v>0</v>
      </c>
      <c r="BB687" s="90">
        <v>0</v>
      </c>
      <c r="BC687" s="90">
        <v>0</v>
      </c>
      <c r="BD687" s="90">
        <v>0</v>
      </c>
      <c r="BE687" s="90">
        <v>0</v>
      </c>
      <c r="BF687" s="90">
        <v>0</v>
      </c>
      <c r="BG687" s="90">
        <v>0</v>
      </c>
      <c r="BH687" s="90">
        <v>0</v>
      </c>
      <c r="BI687" s="90">
        <v>0</v>
      </c>
      <c r="BJ687" s="90">
        <v>0.50536296127522651</v>
      </c>
      <c r="BK687" s="90">
        <v>45.123456778460337</v>
      </c>
      <c r="BL687" s="90">
        <v>0</v>
      </c>
      <c r="BM687" s="90">
        <v>45.123456778460337</v>
      </c>
      <c r="BN687" s="90">
        <v>0</v>
      </c>
      <c r="BO687" s="90">
        <v>0</v>
      </c>
      <c r="BP687" s="90">
        <v>0</v>
      </c>
      <c r="BQ687" s="90">
        <v>39.412574703869623</v>
      </c>
      <c r="BR687" s="90">
        <v>0</v>
      </c>
      <c r="BS687" s="90">
        <v>0</v>
      </c>
      <c r="BT687" s="90">
        <v>0</v>
      </c>
      <c r="BU687" s="90">
        <v>0</v>
      </c>
      <c r="BV687" s="90">
        <v>0</v>
      </c>
      <c r="BW687" s="90">
        <v>0</v>
      </c>
      <c r="BX687" s="90">
        <v>0</v>
      </c>
      <c r="BY687" s="90">
        <v>0</v>
      </c>
      <c r="GV687" s="254"/>
      <c r="GW687" s="254"/>
    </row>
    <row r="688" spans="45:205" x14ac:dyDescent="0.25">
      <c r="AS688" s="90" t="s">
        <v>788</v>
      </c>
      <c r="AT688" s="90" t="s">
        <v>155</v>
      </c>
      <c r="AU688" s="90" t="s">
        <v>737</v>
      </c>
      <c r="AV688" s="90">
        <v>2020</v>
      </c>
      <c r="AW688" s="90">
        <v>1</v>
      </c>
      <c r="AX688" s="90">
        <v>0.62790855310162741</v>
      </c>
      <c r="AY688" s="90">
        <v>58.409336229497129</v>
      </c>
      <c r="AZ688" s="90">
        <v>0</v>
      </c>
      <c r="BA688" s="90">
        <v>58.409336229497129</v>
      </c>
      <c r="BB688" s="90">
        <v>0</v>
      </c>
      <c r="BC688" s="90">
        <v>0</v>
      </c>
      <c r="BD688" s="90">
        <v>0</v>
      </c>
      <c r="BE688" s="90">
        <v>0</v>
      </c>
      <c r="BF688" s="90">
        <v>0</v>
      </c>
      <c r="BG688" s="90">
        <v>0</v>
      </c>
      <c r="BH688" s="90">
        <v>0</v>
      </c>
      <c r="BI688" s="90">
        <v>0</v>
      </c>
      <c r="BJ688" s="90">
        <v>0</v>
      </c>
      <c r="BK688" s="90">
        <v>0</v>
      </c>
      <c r="BL688" s="90">
        <v>0</v>
      </c>
      <c r="BM688" s="90">
        <v>0</v>
      </c>
      <c r="BN688" s="90">
        <v>58.409336229497129</v>
      </c>
      <c r="BO688" s="90">
        <v>0</v>
      </c>
      <c r="BP688" s="90">
        <v>0</v>
      </c>
      <c r="BQ688" s="90">
        <v>0</v>
      </c>
      <c r="BR688" s="90">
        <v>0</v>
      </c>
      <c r="BS688" s="90">
        <v>0</v>
      </c>
      <c r="BT688" s="90">
        <v>0</v>
      </c>
      <c r="BU688" s="90">
        <v>0</v>
      </c>
      <c r="BV688" s="90">
        <v>0</v>
      </c>
      <c r="BW688" s="90">
        <v>0</v>
      </c>
      <c r="BX688" s="90">
        <v>0</v>
      </c>
      <c r="BY688" s="90">
        <v>0</v>
      </c>
      <c r="GV688" s="254"/>
      <c r="GW688" s="254"/>
    </row>
    <row r="689" spans="45:205" x14ac:dyDescent="0.25">
      <c r="AS689" s="90" t="s">
        <v>788</v>
      </c>
      <c r="AT689" s="90" t="s">
        <v>155</v>
      </c>
      <c r="AU689" s="90" t="s">
        <v>737</v>
      </c>
      <c r="AV689" s="90">
        <v>2021</v>
      </c>
      <c r="AW689" s="90">
        <v>1</v>
      </c>
      <c r="AX689" s="90">
        <v>0</v>
      </c>
      <c r="AY689" s="90">
        <v>0</v>
      </c>
      <c r="AZ689" s="90">
        <v>0</v>
      </c>
      <c r="BA689" s="90">
        <v>0</v>
      </c>
      <c r="BB689" s="90">
        <v>0.5730615324695697</v>
      </c>
      <c r="BC689" s="90">
        <v>53.307354335064282</v>
      </c>
      <c r="BD689" s="90">
        <v>0</v>
      </c>
      <c r="BE689" s="90">
        <v>53.307354335064282</v>
      </c>
      <c r="BF689" s="90">
        <v>0</v>
      </c>
      <c r="BG689" s="90">
        <v>0</v>
      </c>
      <c r="BH689" s="90">
        <v>0</v>
      </c>
      <c r="BI689" s="90">
        <v>0</v>
      </c>
      <c r="BJ689" s="90">
        <v>0</v>
      </c>
      <c r="BK689" s="90">
        <v>0</v>
      </c>
      <c r="BL689" s="90">
        <v>0</v>
      </c>
      <c r="BM689" s="90">
        <v>0</v>
      </c>
      <c r="BN689" s="90">
        <v>0</v>
      </c>
      <c r="BO689" s="90">
        <v>53.307354335064282</v>
      </c>
      <c r="BP689" s="90">
        <v>0</v>
      </c>
      <c r="BQ689" s="90">
        <v>0</v>
      </c>
      <c r="BR689" s="90">
        <v>0</v>
      </c>
      <c r="BS689" s="90">
        <v>0</v>
      </c>
      <c r="BT689" s="90">
        <v>0</v>
      </c>
      <c r="BU689" s="90">
        <v>0</v>
      </c>
      <c r="BV689" s="90">
        <v>0</v>
      </c>
      <c r="BW689" s="90">
        <v>0</v>
      </c>
      <c r="BX689" s="90">
        <v>0</v>
      </c>
      <c r="BY689" s="90">
        <v>0</v>
      </c>
      <c r="GV689" s="254"/>
      <c r="GW689" s="254"/>
    </row>
    <row r="690" spans="45:205" x14ac:dyDescent="0.25">
      <c r="AS690" s="90" t="s">
        <v>788</v>
      </c>
      <c r="AT690" s="90" t="s">
        <v>155</v>
      </c>
      <c r="AU690" s="90" t="s">
        <v>737</v>
      </c>
      <c r="AV690" s="90">
        <v>2022</v>
      </c>
      <c r="AW690" s="90">
        <v>0.93457943925233644</v>
      </c>
      <c r="AX690" s="90">
        <v>0</v>
      </c>
      <c r="AY690" s="90">
        <v>0</v>
      </c>
      <c r="AZ690" s="90">
        <v>0</v>
      </c>
      <c r="BA690" s="90">
        <v>0</v>
      </c>
      <c r="BB690" s="90">
        <v>0</v>
      </c>
      <c r="BC690" s="90">
        <v>0</v>
      </c>
      <c r="BD690" s="90">
        <v>0</v>
      </c>
      <c r="BE690" s="90">
        <v>0</v>
      </c>
      <c r="BF690" s="90">
        <v>0.80663068085243772</v>
      </c>
      <c r="BG690" s="90">
        <v>75.964413608844097</v>
      </c>
      <c r="BH690" s="90">
        <v>0</v>
      </c>
      <c r="BI690" s="90">
        <v>75.964413608844097</v>
      </c>
      <c r="BJ690" s="90">
        <v>0</v>
      </c>
      <c r="BK690" s="90">
        <v>0</v>
      </c>
      <c r="BL690" s="90">
        <v>0</v>
      </c>
      <c r="BM690" s="90">
        <v>0</v>
      </c>
      <c r="BN690" s="90">
        <v>0</v>
      </c>
      <c r="BO690" s="90">
        <v>0</v>
      </c>
      <c r="BP690" s="90">
        <v>70.994779073686075</v>
      </c>
      <c r="BQ690" s="90">
        <v>0</v>
      </c>
      <c r="BR690" s="90">
        <v>0.80663068085243772</v>
      </c>
      <c r="BS690" s="90">
        <v>0.75386044939480157</v>
      </c>
      <c r="BT690" s="90">
        <v>75.964413608844097</v>
      </c>
      <c r="BU690" s="90">
        <v>70.994779073686075</v>
      </c>
      <c r="BV690" s="90">
        <v>0</v>
      </c>
      <c r="BW690" s="90">
        <v>0</v>
      </c>
      <c r="BX690" s="90">
        <v>75.964413608844097</v>
      </c>
      <c r="BY690" s="90">
        <v>70.994779073686075</v>
      </c>
      <c r="GV690" s="254"/>
      <c r="GW690" s="254"/>
    </row>
    <row r="691" spans="45:205" x14ac:dyDescent="0.25">
      <c r="AS691" s="90" t="s">
        <v>788</v>
      </c>
      <c r="AT691" s="90" t="s">
        <v>155</v>
      </c>
      <c r="AU691" s="90" t="s">
        <v>737</v>
      </c>
      <c r="AV691" s="90">
        <v>2023</v>
      </c>
      <c r="AW691" s="90">
        <v>0.87343872827321156</v>
      </c>
      <c r="AX691" s="90">
        <v>0</v>
      </c>
      <c r="AY691" s="90">
        <v>0</v>
      </c>
      <c r="AZ691" s="90">
        <v>0</v>
      </c>
      <c r="BA691" s="90">
        <v>0</v>
      </c>
      <c r="BB691" s="90">
        <v>0</v>
      </c>
      <c r="BC691" s="90">
        <v>0</v>
      </c>
      <c r="BD691" s="90">
        <v>0</v>
      </c>
      <c r="BE691" s="90">
        <v>0</v>
      </c>
      <c r="BF691" s="90">
        <v>0</v>
      </c>
      <c r="BG691" s="90">
        <v>0</v>
      </c>
      <c r="BH691" s="90">
        <v>0</v>
      </c>
      <c r="BI691" s="90">
        <v>0</v>
      </c>
      <c r="BJ691" s="90">
        <v>0.71092873566655534</v>
      </c>
      <c r="BK691" s="90">
        <v>69.404866612906503</v>
      </c>
      <c r="BL691" s="90">
        <v>0</v>
      </c>
      <c r="BM691" s="90">
        <v>69.404866612906503</v>
      </c>
      <c r="BN691" s="90">
        <v>0</v>
      </c>
      <c r="BO691" s="90">
        <v>0</v>
      </c>
      <c r="BP691" s="90">
        <v>0</v>
      </c>
      <c r="BQ691" s="90">
        <v>60.620898430348937</v>
      </c>
      <c r="BR691" s="90">
        <v>0</v>
      </c>
      <c r="BS691" s="90">
        <v>0</v>
      </c>
      <c r="BT691" s="90">
        <v>0</v>
      </c>
      <c r="BU691" s="90">
        <v>0</v>
      </c>
      <c r="BV691" s="90">
        <v>0</v>
      </c>
      <c r="BW691" s="90">
        <v>0</v>
      </c>
      <c r="BX691" s="90">
        <v>0</v>
      </c>
      <c r="BY691" s="90">
        <v>0</v>
      </c>
      <c r="GV691" s="254"/>
      <c r="GW691" s="254"/>
    </row>
    <row r="692" spans="45:205" x14ac:dyDescent="0.25">
      <c r="AS692" s="90" t="s">
        <v>788</v>
      </c>
      <c r="AT692" s="90" t="s">
        <v>155</v>
      </c>
      <c r="AU692" s="90" t="s">
        <v>738</v>
      </c>
      <c r="AV692" s="90">
        <v>2020</v>
      </c>
      <c r="AW692" s="90">
        <v>1</v>
      </c>
      <c r="AX692" s="90">
        <v>0.2708153044774903</v>
      </c>
      <c r="AY692" s="90">
        <v>20.713923931560242</v>
      </c>
      <c r="AZ692" s="90">
        <v>0</v>
      </c>
      <c r="BA692" s="90">
        <v>20.713923931560242</v>
      </c>
      <c r="BB692" s="90">
        <v>0</v>
      </c>
      <c r="BC692" s="90">
        <v>0</v>
      </c>
      <c r="BD692" s="90">
        <v>0</v>
      </c>
      <c r="BE692" s="90">
        <v>0</v>
      </c>
      <c r="BF692" s="90">
        <v>0</v>
      </c>
      <c r="BG692" s="90">
        <v>0</v>
      </c>
      <c r="BH692" s="90">
        <v>0</v>
      </c>
      <c r="BI692" s="90">
        <v>0</v>
      </c>
      <c r="BJ692" s="90">
        <v>0</v>
      </c>
      <c r="BK692" s="90">
        <v>0</v>
      </c>
      <c r="BL692" s="90">
        <v>0</v>
      </c>
      <c r="BM692" s="90">
        <v>0</v>
      </c>
      <c r="BN692" s="90">
        <v>20.713923931560242</v>
      </c>
      <c r="BO692" s="90">
        <v>0</v>
      </c>
      <c r="BP692" s="90">
        <v>0</v>
      </c>
      <c r="BQ692" s="90">
        <v>0</v>
      </c>
      <c r="BR692" s="90">
        <v>0</v>
      </c>
      <c r="BS692" s="90">
        <v>0</v>
      </c>
      <c r="BT692" s="90">
        <v>0</v>
      </c>
      <c r="BU692" s="90">
        <v>0</v>
      </c>
      <c r="BV692" s="90">
        <v>0</v>
      </c>
      <c r="BW692" s="90">
        <v>0</v>
      </c>
      <c r="BX692" s="90">
        <v>0</v>
      </c>
      <c r="BY692" s="90">
        <v>0</v>
      </c>
      <c r="GV692" s="254"/>
      <c r="GW692" s="254"/>
    </row>
    <row r="693" spans="45:205" x14ac:dyDescent="0.25">
      <c r="AS693" s="90" t="s">
        <v>788</v>
      </c>
      <c r="AT693" s="90" t="s">
        <v>155</v>
      </c>
      <c r="AU693" s="90" t="s">
        <v>738</v>
      </c>
      <c r="AV693" s="90">
        <v>2021</v>
      </c>
      <c r="AW693" s="90">
        <v>1</v>
      </c>
      <c r="AX693" s="90">
        <v>0</v>
      </c>
      <c r="AY693" s="90">
        <v>0</v>
      </c>
      <c r="AZ693" s="90">
        <v>0</v>
      </c>
      <c r="BA693" s="90">
        <v>0</v>
      </c>
      <c r="BB693" s="90">
        <v>0.24715992899521075</v>
      </c>
      <c r="BC693" s="90">
        <v>18.904588786126602</v>
      </c>
      <c r="BD693" s="90">
        <v>0</v>
      </c>
      <c r="BE693" s="90">
        <v>18.904588786126602</v>
      </c>
      <c r="BF693" s="90">
        <v>0</v>
      </c>
      <c r="BG693" s="90">
        <v>0</v>
      </c>
      <c r="BH693" s="90">
        <v>0</v>
      </c>
      <c r="BI693" s="90">
        <v>0</v>
      </c>
      <c r="BJ693" s="90">
        <v>0</v>
      </c>
      <c r="BK693" s="90">
        <v>0</v>
      </c>
      <c r="BL693" s="90">
        <v>0</v>
      </c>
      <c r="BM693" s="90">
        <v>0</v>
      </c>
      <c r="BN693" s="90">
        <v>0</v>
      </c>
      <c r="BO693" s="90">
        <v>18.904588786126602</v>
      </c>
      <c r="BP693" s="90">
        <v>0</v>
      </c>
      <c r="BQ693" s="90">
        <v>0</v>
      </c>
      <c r="BR693" s="90">
        <v>0</v>
      </c>
      <c r="BS693" s="90">
        <v>0</v>
      </c>
      <c r="BT693" s="90">
        <v>0</v>
      </c>
      <c r="BU693" s="90">
        <v>0</v>
      </c>
      <c r="BV693" s="90">
        <v>0</v>
      </c>
      <c r="BW693" s="90">
        <v>0</v>
      </c>
      <c r="BX693" s="90">
        <v>0</v>
      </c>
      <c r="BY693" s="90">
        <v>0</v>
      </c>
      <c r="GV693" s="254"/>
      <c r="GW693" s="254"/>
    </row>
    <row r="694" spans="45:205" x14ac:dyDescent="0.25">
      <c r="AS694" s="90" t="s">
        <v>788</v>
      </c>
      <c r="AT694" s="90" t="s">
        <v>155</v>
      </c>
      <c r="AU694" s="90" t="s">
        <v>738</v>
      </c>
      <c r="AV694" s="90">
        <v>2022</v>
      </c>
      <c r="AW694" s="90">
        <v>0.93457943925233644</v>
      </c>
      <c r="AX694" s="90">
        <v>0</v>
      </c>
      <c r="AY694" s="90">
        <v>0</v>
      </c>
      <c r="AZ694" s="90">
        <v>0</v>
      </c>
      <c r="BA694" s="90">
        <v>0</v>
      </c>
      <c r="BB694" s="90">
        <v>0</v>
      </c>
      <c r="BC694" s="90">
        <v>0</v>
      </c>
      <c r="BD694" s="90">
        <v>0</v>
      </c>
      <c r="BE694" s="90">
        <v>0</v>
      </c>
      <c r="BF694" s="90">
        <v>0.29201421468135186</v>
      </c>
      <c r="BG694" s="90">
        <v>20.12288591071562</v>
      </c>
      <c r="BH694" s="90">
        <v>0</v>
      </c>
      <c r="BI694" s="90">
        <v>20.12288591071562</v>
      </c>
      <c r="BJ694" s="90">
        <v>0</v>
      </c>
      <c r="BK694" s="90">
        <v>0</v>
      </c>
      <c r="BL694" s="90">
        <v>0</v>
      </c>
      <c r="BM694" s="90">
        <v>0</v>
      </c>
      <c r="BN694" s="90">
        <v>0</v>
      </c>
      <c r="BO694" s="90">
        <v>0</v>
      </c>
      <c r="BP694" s="90">
        <v>18.806435430575345</v>
      </c>
      <c r="BQ694" s="90">
        <v>0</v>
      </c>
      <c r="BR694" s="90">
        <v>0.29201421468135186</v>
      </c>
      <c r="BS694" s="90">
        <v>0.27291048101060922</v>
      </c>
      <c r="BT694" s="90">
        <v>20.12288591071562</v>
      </c>
      <c r="BU694" s="90">
        <v>18.806435430575345</v>
      </c>
      <c r="BV694" s="90">
        <v>0</v>
      </c>
      <c r="BW694" s="90">
        <v>0</v>
      </c>
      <c r="BX694" s="90">
        <v>20.12288591071562</v>
      </c>
      <c r="BY694" s="90">
        <v>18.806435430575345</v>
      </c>
      <c r="GV694" s="254"/>
      <c r="GW694" s="254"/>
    </row>
    <row r="695" spans="45:205" x14ac:dyDescent="0.25">
      <c r="AS695" s="90" t="s">
        <v>788</v>
      </c>
      <c r="AT695" s="90" t="s">
        <v>155</v>
      </c>
      <c r="AU695" s="90" t="s">
        <v>738</v>
      </c>
      <c r="AV695" s="90">
        <v>2023</v>
      </c>
      <c r="AW695" s="90">
        <v>0.87343872827321156</v>
      </c>
      <c r="AX695" s="90">
        <v>0</v>
      </c>
      <c r="AY695" s="90">
        <v>0</v>
      </c>
      <c r="AZ695" s="90">
        <v>0</v>
      </c>
      <c r="BA695" s="90">
        <v>0</v>
      </c>
      <c r="BB695" s="90">
        <v>0</v>
      </c>
      <c r="BC695" s="90">
        <v>0</v>
      </c>
      <c r="BD695" s="90">
        <v>0</v>
      </c>
      <c r="BE695" s="90">
        <v>0</v>
      </c>
      <c r="BF695" s="90">
        <v>0</v>
      </c>
      <c r="BG695" s="90">
        <v>0</v>
      </c>
      <c r="BH695" s="90">
        <v>0</v>
      </c>
      <c r="BI695" s="90">
        <v>0</v>
      </c>
      <c r="BJ695" s="90">
        <v>0.25736846039712374</v>
      </c>
      <c r="BK695" s="90">
        <v>18.385279067136004</v>
      </c>
      <c r="BL695" s="90">
        <v>0</v>
      </c>
      <c r="BM695" s="90">
        <v>18.385279067136004</v>
      </c>
      <c r="BN695" s="90">
        <v>0</v>
      </c>
      <c r="BO695" s="90">
        <v>0</v>
      </c>
      <c r="BP695" s="90">
        <v>0</v>
      </c>
      <c r="BQ695" s="90">
        <v>16.058414767347369</v>
      </c>
      <c r="BR695" s="90">
        <v>0</v>
      </c>
      <c r="BS695" s="90">
        <v>0</v>
      </c>
      <c r="BT695" s="90">
        <v>0</v>
      </c>
      <c r="BU695" s="90">
        <v>0</v>
      </c>
      <c r="BV695" s="90">
        <v>0</v>
      </c>
      <c r="BW695" s="90">
        <v>0</v>
      </c>
      <c r="BX695" s="90">
        <v>0</v>
      </c>
      <c r="BY695" s="90">
        <v>0</v>
      </c>
      <c r="GV695" s="254"/>
      <c r="GW695" s="254"/>
    </row>
    <row r="696" spans="45:205" x14ac:dyDescent="0.25">
      <c r="AS696" s="90" t="s">
        <v>788</v>
      </c>
      <c r="AT696" s="90" t="s">
        <v>155</v>
      </c>
      <c r="AU696" s="90" t="s">
        <v>739</v>
      </c>
      <c r="AV696" s="90">
        <v>2020</v>
      </c>
      <c r="AW696" s="90">
        <v>1</v>
      </c>
      <c r="AX696" s="90">
        <v>0.23369791617743996</v>
      </c>
      <c r="AY696" s="90">
        <v>21.932935315171239</v>
      </c>
      <c r="AZ696" s="90">
        <v>0</v>
      </c>
      <c r="BA696" s="90">
        <v>21.932935315171239</v>
      </c>
      <c r="BB696" s="90">
        <v>0</v>
      </c>
      <c r="BC696" s="90">
        <v>0</v>
      </c>
      <c r="BD696" s="90">
        <v>0</v>
      </c>
      <c r="BE696" s="90">
        <v>0</v>
      </c>
      <c r="BF696" s="90">
        <v>0</v>
      </c>
      <c r="BG696" s="90">
        <v>0</v>
      </c>
      <c r="BH696" s="90">
        <v>0</v>
      </c>
      <c r="BI696" s="90">
        <v>0</v>
      </c>
      <c r="BJ696" s="90">
        <v>0</v>
      </c>
      <c r="BK696" s="90">
        <v>0</v>
      </c>
      <c r="BL696" s="90">
        <v>0</v>
      </c>
      <c r="BM696" s="90">
        <v>0</v>
      </c>
      <c r="BN696" s="90">
        <v>21.932935315171239</v>
      </c>
      <c r="BO696" s="90">
        <v>0</v>
      </c>
      <c r="BP696" s="90">
        <v>0</v>
      </c>
      <c r="BQ696" s="90">
        <v>0</v>
      </c>
      <c r="BR696" s="90">
        <v>0</v>
      </c>
      <c r="BS696" s="90">
        <v>0</v>
      </c>
      <c r="BT696" s="90">
        <v>0</v>
      </c>
      <c r="BU696" s="90">
        <v>0</v>
      </c>
      <c r="BV696" s="90">
        <v>0</v>
      </c>
      <c r="BW696" s="90">
        <v>0</v>
      </c>
      <c r="BX696" s="90">
        <v>0</v>
      </c>
      <c r="BY696" s="90">
        <v>0</v>
      </c>
      <c r="GV696" s="254"/>
      <c r="GW696" s="254"/>
    </row>
    <row r="697" spans="45:205" x14ac:dyDescent="0.25">
      <c r="AS697" s="90" t="s">
        <v>788</v>
      </c>
      <c r="AT697" s="90" t="s">
        <v>155</v>
      </c>
      <c r="AU697" s="90" t="s">
        <v>739</v>
      </c>
      <c r="AV697" s="90">
        <v>2021</v>
      </c>
      <c r="AW697" s="90">
        <v>1</v>
      </c>
      <c r="AX697" s="90">
        <v>0</v>
      </c>
      <c r="AY697" s="90">
        <v>0</v>
      </c>
      <c r="AZ697" s="90">
        <v>0</v>
      </c>
      <c r="BA697" s="90">
        <v>0</v>
      </c>
      <c r="BB697" s="90">
        <v>0.21328469777654588</v>
      </c>
      <c r="BC697" s="90">
        <v>20.017121061948153</v>
      </c>
      <c r="BD697" s="90">
        <v>0</v>
      </c>
      <c r="BE697" s="90">
        <v>20.017121061948153</v>
      </c>
      <c r="BF697" s="90">
        <v>0</v>
      </c>
      <c r="BG697" s="90">
        <v>0</v>
      </c>
      <c r="BH697" s="90">
        <v>0</v>
      </c>
      <c r="BI697" s="90">
        <v>0</v>
      </c>
      <c r="BJ697" s="90">
        <v>0</v>
      </c>
      <c r="BK697" s="90">
        <v>0</v>
      </c>
      <c r="BL697" s="90">
        <v>0</v>
      </c>
      <c r="BM697" s="90">
        <v>0</v>
      </c>
      <c r="BN697" s="90">
        <v>0</v>
      </c>
      <c r="BO697" s="90">
        <v>20.017121061948153</v>
      </c>
      <c r="BP697" s="90">
        <v>0</v>
      </c>
      <c r="BQ697" s="90">
        <v>0</v>
      </c>
      <c r="BR697" s="90">
        <v>0</v>
      </c>
      <c r="BS697" s="90">
        <v>0</v>
      </c>
      <c r="BT697" s="90">
        <v>0</v>
      </c>
      <c r="BU697" s="90">
        <v>0</v>
      </c>
      <c r="BV697" s="90">
        <v>0</v>
      </c>
      <c r="BW697" s="90">
        <v>0</v>
      </c>
      <c r="BX697" s="90">
        <v>0</v>
      </c>
      <c r="BY697" s="90">
        <v>0</v>
      </c>
      <c r="GV697" s="254"/>
      <c r="GW697" s="254"/>
    </row>
    <row r="698" spans="45:205" x14ac:dyDescent="0.25">
      <c r="AS698" s="90" t="s">
        <v>788</v>
      </c>
      <c r="AT698" s="90" t="s">
        <v>155</v>
      </c>
      <c r="AU698" s="90" t="s">
        <v>739</v>
      </c>
      <c r="AV698" s="90">
        <v>2022</v>
      </c>
      <c r="AW698" s="90">
        <v>0.93457943925233644</v>
      </c>
      <c r="AX698" s="90">
        <v>0</v>
      </c>
      <c r="AY698" s="90">
        <v>0</v>
      </c>
      <c r="AZ698" s="90">
        <v>0</v>
      </c>
      <c r="BA698" s="90">
        <v>0</v>
      </c>
      <c r="BB698" s="90">
        <v>0</v>
      </c>
      <c r="BC698" s="90">
        <v>0</v>
      </c>
      <c r="BD698" s="90">
        <v>0</v>
      </c>
      <c r="BE698" s="90">
        <v>0</v>
      </c>
      <c r="BF698" s="90">
        <v>0.302608337670358</v>
      </c>
      <c r="BG698" s="90">
        <v>28.174375543690253</v>
      </c>
      <c r="BH698" s="90">
        <v>0</v>
      </c>
      <c r="BI698" s="90">
        <v>28.174375543690253</v>
      </c>
      <c r="BJ698" s="90">
        <v>0</v>
      </c>
      <c r="BK698" s="90">
        <v>0</v>
      </c>
      <c r="BL698" s="90">
        <v>0</v>
      </c>
      <c r="BM698" s="90">
        <v>0</v>
      </c>
      <c r="BN698" s="90">
        <v>0</v>
      </c>
      <c r="BO698" s="90">
        <v>0</v>
      </c>
      <c r="BP698" s="90">
        <v>26.331192096906779</v>
      </c>
      <c r="BQ698" s="90">
        <v>0</v>
      </c>
      <c r="BR698" s="90">
        <v>0.302608337670358</v>
      </c>
      <c r="BS698" s="90">
        <v>0.28281153053304486</v>
      </c>
      <c r="BT698" s="90">
        <v>28.174375543690253</v>
      </c>
      <c r="BU698" s="90">
        <v>26.331192096906779</v>
      </c>
      <c r="BV698" s="90">
        <v>0</v>
      </c>
      <c r="BW698" s="90">
        <v>0</v>
      </c>
      <c r="BX698" s="90">
        <v>28.174375543690253</v>
      </c>
      <c r="BY698" s="90">
        <v>26.331192096906779</v>
      </c>
      <c r="GV698" s="254"/>
      <c r="GW698" s="254"/>
    </row>
    <row r="699" spans="45:205" x14ac:dyDescent="0.25">
      <c r="AS699" s="90" t="s">
        <v>788</v>
      </c>
      <c r="AT699" s="90" t="s">
        <v>155</v>
      </c>
      <c r="AU699" s="90" t="s">
        <v>739</v>
      </c>
      <c r="AV699" s="90">
        <v>2023</v>
      </c>
      <c r="AW699" s="90">
        <v>0.87343872827321156</v>
      </c>
      <c r="AX699" s="90">
        <v>0</v>
      </c>
      <c r="AY699" s="90">
        <v>0</v>
      </c>
      <c r="AZ699" s="90">
        <v>0</v>
      </c>
      <c r="BA699" s="90">
        <v>0</v>
      </c>
      <c r="BB699" s="90">
        <v>0</v>
      </c>
      <c r="BC699" s="90">
        <v>0</v>
      </c>
      <c r="BD699" s="90">
        <v>0</v>
      </c>
      <c r="BE699" s="90">
        <v>0</v>
      </c>
      <c r="BF699" s="90">
        <v>0</v>
      </c>
      <c r="BG699" s="90">
        <v>0</v>
      </c>
      <c r="BH699" s="90">
        <v>0</v>
      </c>
      <c r="BI699" s="90">
        <v>0</v>
      </c>
      <c r="BJ699" s="90">
        <v>0.26670565353997644</v>
      </c>
      <c r="BK699" s="90">
        <v>25.741495355092106</v>
      </c>
      <c r="BL699" s="90">
        <v>0</v>
      </c>
      <c r="BM699" s="90">
        <v>25.741495355092106</v>
      </c>
      <c r="BN699" s="90">
        <v>0</v>
      </c>
      <c r="BO699" s="90">
        <v>0</v>
      </c>
      <c r="BP699" s="90">
        <v>0</v>
      </c>
      <c r="BQ699" s="90">
        <v>22.483618966802432</v>
      </c>
      <c r="BR699" s="90">
        <v>0</v>
      </c>
      <c r="BS699" s="90">
        <v>0</v>
      </c>
      <c r="BT699" s="90">
        <v>0</v>
      </c>
      <c r="BU699" s="90">
        <v>0</v>
      </c>
      <c r="BV699" s="90">
        <v>0</v>
      </c>
      <c r="BW699" s="90">
        <v>0</v>
      </c>
      <c r="BX699" s="90">
        <v>0</v>
      </c>
      <c r="BY699" s="90">
        <v>0</v>
      </c>
      <c r="GV699" s="254"/>
      <c r="GW699" s="254"/>
    </row>
    <row r="700" spans="45:205" x14ac:dyDescent="0.25">
      <c r="AS700" s="90" t="s">
        <v>788</v>
      </c>
      <c r="AT700" s="90" t="s">
        <v>155</v>
      </c>
      <c r="AU700" s="90" t="s">
        <v>740</v>
      </c>
      <c r="AV700" s="90">
        <v>2020</v>
      </c>
      <c r="AW700" s="90">
        <v>1</v>
      </c>
      <c r="AX700" s="90">
        <v>0.11536763406254047</v>
      </c>
      <c r="AY700" s="90">
        <v>8.8006607672926531</v>
      </c>
      <c r="AZ700" s="90">
        <v>0</v>
      </c>
      <c r="BA700" s="90">
        <v>8.8006607672926531</v>
      </c>
      <c r="BB700" s="90">
        <v>0</v>
      </c>
      <c r="BC700" s="90">
        <v>0</v>
      </c>
      <c r="BD700" s="90">
        <v>0</v>
      </c>
      <c r="BE700" s="90">
        <v>0</v>
      </c>
      <c r="BF700" s="90">
        <v>0</v>
      </c>
      <c r="BG700" s="90">
        <v>0</v>
      </c>
      <c r="BH700" s="90">
        <v>0</v>
      </c>
      <c r="BI700" s="90">
        <v>0</v>
      </c>
      <c r="BJ700" s="90">
        <v>0</v>
      </c>
      <c r="BK700" s="90">
        <v>0</v>
      </c>
      <c r="BL700" s="90">
        <v>0</v>
      </c>
      <c r="BM700" s="90">
        <v>0</v>
      </c>
      <c r="BN700" s="90">
        <v>8.8006607672926531</v>
      </c>
      <c r="BO700" s="90">
        <v>0</v>
      </c>
      <c r="BP700" s="90">
        <v>0</v>
      </c>
      <c r="BQ700" s="90">
        <v>0</v>
      </c>
      <c r="BR700" s="90">
        <v>0</v>
      </c>
      <c r="BS700" s="90">
        <v>0</v>
      </c>
      <c r="BT700" s="90">
        <v>0</v>
      </c>
      <c r="BU700" s="90">
        <v>0</v>
      </c>
      <c r="BV700" s="90">
        <v>0</v>
      </c>
      <c r="BW700" s="90">
        <v>0</v>
      </c>
      <c r="BX700" s="90">
        <v>0</v>
      </c>
      <c r="BY700" s="90">
        <v>0</v>
      </c>
      <c r="GV700" s="254"/>
      <c r="GW700" s="254"/>
    </row>
    <row r="701" spans="45:205" x14ac:dyDescent="0.25">
      <c r="AS701" s="90" t="s">
        <v>788</v>
      </c>
      <c r="AT701" s="90" t="s">
        <v>155</v>
      </c>
      <c r="AU701" s="90" t="s">
        <v>740</v>
      </c>
      <c r="AV701" s="90">
        <v>2021</v>
      </c>
      <c r="AW701" s="90">
        <v>1</v>
      </c>
      <c r="AX701" s="90">
        <v>0</v>
      </c>
      <c r="AY701" s="90">
        <v>0</v>
      </c>
      <c r="AZ701" s="90">
        <v>0</v>
      </c>
      <c r="BA701" s="90">
        <v>0</v>
      </c>
      <c r="BB701" s="90">
        <v>0.10529041664856501</v>
      </c>
      <c r="BC701" s="90">
        <v>8.0319341425395123</v>
      </c>
      <c r="BD701" s="90">
        <v>0</v>
      </c>
      <c r="BE701" s="90">
        <v>8.0319341425395123</v>
      </c>
      <c r="BF701" s="90">
        <v>0</v>
      </c>
      <c r="BG701" s="90">
        <v>0</v>
      </c>
      <c r="BH701" s="90">
        <v>0</v>
      </c>
      <c r="BI701" s="90">
        <v>0</v>
      </c>
      <c r="BJ701" s="90">
        <v>0</v>
      </c>
      <c r="BK701" s="90">
        <v>0</v>
      </c>
      <c r="BL701" s="90">
        <v>0</v>
      </c>
      <c r="BM701" s="90">
        <v>0</v>
      </c>
      <c r="BN701" s="90">
        <v>0</v>
      </c>
      <c r="BO701" s="90">
        <v>8.0319341425395123</v>
      </c>
      <c r="BP701" s="90">
        <v>0</v>
      </c>
      <c r="BQ701" s="90">
        <v>0</v>
      </c>
      <c r="BR701" s="90">
        <v>0</v>
      </c>
      <c r="BS701" s="90">
        <v>0</v>
      </c>
      <c r="BT701" s="90">
        <v>0</v>
      </c>
      <c r="BU701" s="90">
        <v>0</v>
      </c>
      <c r="BV701" s="90">
        <v>0</v>
      </c>
      <c r="BW701" s="90">
        <v>0</v>
      </c>
      <c r="BX701" s="90">
        <v>0</v>
      </c>
      <c r="BY701" s="90">
        <v>0</v>
      </c>
      <c r="GV701" s="254"/>
      <c r="GW701" s="254"/>
    </row>
    <row r="702" spans="45:205" x14ac:dyDescent="0.25">
      <c r="AS702" s="90" t="s">
        <v>788</v>
      </c>
      <c r="AT702" s="90" t="s">
        <v>155</v>
      </c>
      <c r="AU702" s="90" t="s">
        <v>740</v>
      </c>
      <c r="AV702" s="90">
        <v>2022</v>
      </c>
      <c r="AW702" s="90">
        <v>0.93457943925233644</v>
      </c>
      <c r="AX702" s="90">
        <v>0</v>
      </c>
      <c r="AY702" s="90">
        <v>0</v>
      </c>
      <c r="AZ702" s="90">
        <v>0</v>
      </c>
      <c r="BA702" s="90">
        <v>0</v>
      </c>
      <c r="BB702" s="90">
        <v>0</v>
      </c>
      <c r="BC702" s="90">
        <v>0</v>
      </c>
      <c r="BD702" s="90">
        <v>0</v>
      </c>
      <c r="BE702" s="90">
        <v>0</v>
      </c>
      <c r="BF702" s="90">
        <v>0.18203811135467743</v>
      </c>
      <c r="BG702" s="90">
        <v>14.863913516795112</v>
      </c>
      <c r="BH702" s="90">
        <v>0</v>
      </c>
      <c r="BI702" s="90">
        <v>14.863913516795112</v>
      </c>
      <c r="BJ702" s="90">
        <v>0</v>
      </c>
      <c r="BK702" s="90">
        <v>0</v>
      </c>
      <c r="BL702" s="90">
        <v>0</v>
      </c>
      <c r="BM702" s="90">
        <v>0</v>
      </c>
      <c r="BN702" s="90">
        <v>0</v>
      </c>
      <c r="BO702" s="90">
        <v>0</v>
      </c>
      <c r="BP702" s="90">
        <v>13.891507959621599</v>
      </c>
      <c r="BQ702" s="90">
        <v>0</v>
      </c>
      <c r="BR702" s="90">
        <v>0.18203811135467743</v>
      </c>
      <c r="BS702" s="90">
        <v>0.17012907603240882</v>
      </c>
      <c r="BT702" s="90">
        <v>14.863913516795112</v>
      </c>
      <c r="BU702" s="90">
        <v>13.891507959621599</v>
      </c>
      <c r="BV702" s="90">
        <v>0</v>
      </c>
      <c r="BW702" s="90">
        <v>0</v>
      </c>
      <c r="BX702" s="90">
        <v>14.863913516795112</v>
      </c>
      <c r="BY702" s="90">
        <v>13.891507959621599</v>
      </c>
      <c r="GV702" s="254"/>
      <c r="GW702" s="254"/>
    </row>
    <row r="703" spans="45:205" x14ac:dyDescent="0.25">
      <c r="AS703" s="90" t="s">
        <v>788</v>
      </c>
      <c r="AT703" s="90" t="s">
        <v>155</v>
      </c>
      <c r="AU703" s="90" t="s">
        <v>740</v>
      </c>
      <c r="AV703" s="90">
        <v>2023</v>
      </c>
      <c r="AW703" s="90">
        <v>0.87343872827321156</v>
      </c>
      <c r="AX703" s="90">
        <v>0</v>
      </c>
      <c r="AY703" s="90">
        <v>0</v>
      </c>
      <c r="AZ703" s="90">
        <v>0</v>
      </c>
      <c r="BA703" s="90">
        <v>0</v>
      </c>
      <c r="BB703" s="90">
        <v>0</v>
      </c>
      <c r="BC703" s="90">
        <v>0</v>
      </c>
      <c r="BD703" s="90">
        <v>0</v>
      </c>
      <c r="BE703" s="90">
        <v>0</v>
      </c>
      <c r="BF703" s="90">
        <v>0</v>
      </c>
      <c r="BG703" s="90">
        <v>0</v>
      </c>
      <c r="BH703" s="90">
        <v>0</v>
      </c>
      <c r="BI703" s="90">
        <v>0</v>
      </c>
      <c r="BJ703" s="90">
        <v>0.1604403693295462</v>
      </c>
      <c r="BK703" s="90">
        <v>13.580411803646113</v>
      </c>
      <c r="BL703" s="90">
        <v>0</v>
      </c>
      <c r="BM703" s="90">
        <v>13.580411803646113</v>
      </c>
      <c r="BN703" s="90">
        <v>0</v>
      </c>
      <c r="BO703" s="90">
        <v>0</v>
      </c>
      <c r="BP703" s="90">
        <v>0</v>
      </c>
      <c r="BQ703" s="90">
        <v>11.861657615203173</v>
      </c>
      <c r="BR703" s="90">
        <v>0</v>
      </c>
      <c r="BS703" s="90">
        <v>0</v>
      </c>
      <c r="BT703" s="90">
        <v>0</v>
      </c>
      <c r="BU703" s="90">
        <v>0</v>
      </c>
      <c r="BV703" s="90">
        <v>0</v>
      </c>
      <c r="BW703" s="90">
        <v>0</v>
      </c>
      <c r="BX703" s="90">
        <v>0</v>
      </c>
      <c r="BY703" s="90">
        <v>0</v>
      </c>
      <c r="GV703" s="254"/>
      <c r="GW703" s="254"/>
    </row>
    <row r="704" spans="45:205" x14ac:dyDescent="0.25">
      <c r="AS704" s="90" t="s">
        <v>788</v>
      </c>
      <c r="AT704" s="90" t="s">
        <v>155</v>
      </c>
      <c r="AU704" s="90" t="s">
        <v>741</v>
      </c>
      <c r="AV704" s="90">
        <v>2020</v>
      </c>
      <c r="AW704" s="90">
        <v>1</v>
      </c>
      <c r="AX704" s="90">
        <v>0.66540218442538035</v>
      </c>
      <c r="AY704" s="90">
        <v>21.478850934893874</v>
      </c>
      <c r="AZ704" s="90">
        <v>0</v>
      </c>
      <c r="BA704" s="90">
        <v>21.478850934893874</v>
      </c>
      <c r="BB704" s="90">
        <v>0</v>
      </c>
      <c r="BC704" s="90">
        <v>0</v>
      </c>
      <c r="BD704" s="90">
        <v>0</v>
      </c>
      <c r="BE704" s="90">
        <v>0</v>
      </c>
      <c r="BF704" s="90">
        <v>0</v>
      </c>
      <c r="BG704" s="90">
        <v>0</v>
      </c>
      <c r="BH704" s="90">
        <v>0</v>
      </c>
      <c r="BI704" s="90">
        <v>0</v>
      </c>
      <c r="BJ704" s="90">
        <v>0</v>
      </c>
      <c r="BK704" s="90">
        <v>0</v>
      </c>
      <c r="BL704" s="90">
        <v>0</v>
      </c>
      <c r="BM704" s="90">
        <v>0</v>
      </c>
      <c r="BN704" s="90">
        <v>21.478850934893874</v>
      </c>
      <c r="BO704" s="90">
        <v>0</v>
      </c>
      <c r="BP704" s="90">
        <v>0</v>
      </c>
      <c r="BQ704" s="90">
        <v>0</v>
      </c>
      <c r="BR704" s="90">
        <v>0</v>
      </c>
      <c r="BS704" s="90">
        <v>0</v>
      </c>
      <c r="BT704" s="90">
        <v>0</v>
      </c>
      <c r="BU704" s="90">
        <v>0</v>
      </c>
      <c r="BV704" s="90">
        <v>0</v>
      </c>
      <c r="BW704" s="90">
        <v>0</v>
      </c>
      <c r="BX704" s="90">
        <v>0</v>
      </c>
      <c r="BY704" s="90">
        <v>0</v>
      </c>
      <c r="GV704" s="254"/>
      <c r="GW704" s="254"/>
    </row>
    <row r="705" spans="45:205" x14ac:dyDescent="0.25">
      <c r="AS705" s="90" t="s">
        <v>788</v>
      </c>
      <c r="AT705" s="90" t="s">
        <v>155</v>
      </c>
      <c r="AU705" s="90" t="s">
        <v>741</v>
      </c>
      <c r="AV705" s="90">
        <v>2021</v>
      </c>
      <c r="AW705" s="90">
        <v>1</v>
      </c>
      <c r="AX705" s="90">
        <v>0</v>
      </c>
      <c r="AY705" s="90">
        <v>0</v>
      </c>
      <c r="AZ705" s="90">
        <v>0</v>
      </c>
      <c r="BA705" s="90">
        <v>0</v>
      </c>
      <c r="BB705" s="90">
        <v>0.60728014235807259</v>
      </c>
      <c r="BC705" s="90">
        <v>19.602700379912744</v>
      </c>
      <c r="BD705" s="90">
        <v>0</v>
      </c>
      <c r="BE705" s="90">
        <v>19.602700379912744</v>
      </c>
      <c r="BF705" s="90">
        <v>0</v>
      </c>
      <c r="BG705" s="90">
        <v>0</v>
      </c>
      <c r="BH705" s="90">
        <v>0</v>
      </c>
      <c r="BI705" s="90">
        <v>0</v>
      </c>
      <c r="BJ705" s="90">
        <v>0</v>
      </c>
      <c r="BK705" s="90">
        <v>0</v>
      </c>
      <c r="BL705" s="90">
        <v>0</v>
      </c>
      <c r="BM705" s="90">
        <v>0</v>
      </c>
      <c r="BN705" s="90">
        <v>0</v>
      </c>
      <c r="BO705" s="90">
        <v>19.602700379912744</v>
      </c>
      <c r="BP705" s="90">
        <v>0</v>
      </c>
      <c r="BQ705" s="90">
        <v>0</v>
      </c>
      <c r="BR705" s="90">
        <v>0</v>
      </c>
      <c r="BS705" s="90">
        <v>0</v>
      </c>
      <c r="BT705" s="90">
        <v>0</v>
      </c>
      <c r="BU705" s="90">
        <v>0</v>
      </c>
      <c r="BV705" s="90">
        <v>0</v>
      </c>
      <c r="BW705" s="90">
        <v>0</v>
      </c>
      <c r="BX705" s="90">
        <v>0</v>
      </c>
      <c r="BY705" s="90">
        <v>0</v>
      </c>
      <c r="GV705" s="254"/>
      <c r="GW705" s="254"/>
    </row>
    <row r="706" spans="45:205" x14ac:dyDescent="0.25">
      <c r="AS706" s="90" t="s">
        <v>788</v>
      </c>
      <c r="AT706" s="90" t="s">
        <v>155</v>
      </c>
      <c r="AU706" s="90" t="s">
        <v>741</v>
      </c>
      <c r="AV706" s="90">
        <v>2022</v>
      </c>
      <c r="AW706" s="90">
        <v>0.93457943925233644</v>
      </c>
      <c r="AX706" s="90">
        <v>0</v>
      </c>
      <c r="AY706" s="90">
        <v>0</v>
      </c>
      <c r="AZ706" s="90">
        <v>0</v>
      </c>
      <c r="BA706" s="90">
        <v>0</v>
      </c>
      <c r="BB706" s="90">
        <v>0</v>
      </c>
      <c r="BC706" s="90">
        <v>0</v>
      </c>
      <c r="BD706" s="90">
        <v>0</v>
      </c>
      <c r="BE706" s="90">
        <v>0</v>
      </c>
      <c r="BF706" s="90">
        <v>0.82324914704259233</v>
      </c>
      <c r="BG706" s="90">
        <v>26.553528060846087</v>
      </c>
      <c r="BH706" s="90">
        <v>0</v>
      </c>
      <c r="BI706" s="90">
        <v>26.553528060846087</v>
      </c>
      <c r="BJ706" s="90">
        <v>0</v>
      </c>
      <c r="BK706" s="90">
        <v>0</v>
      </c>
      <c r="BL706" s="90">
        <v>0</v>
      </c>
      <c r="BM706" s="90">
        <v>0</v>
      </c>
      <c r="BN706" s="90">
        <v>0</v>
      </c>
      <c r="BO706" s="90">
        <v>0</v>
      </c>
      <c r="BP706" s="90">
        <v>24.816381365276715</v>
      </c>
      <c r="BQ706" s="90">
        <v>0</v>
      </c>
      <c r="BR706" s="90">
        <v>0.82324914704259233</v>
      </c>
      <c r="BS706" s="90">
        <v>0.7693917262080302</v>
      </c>
      <c r="BT706" s="90">
        <v>26.553528060846087</v>
      </c>
      <c r="BU706" s="90">
        <v>24.816381365276715</v>
      </c>
      <c r="BV706" s="90">
        <v>0</v>
      </c>
      <c r="BW706" s="90">
        <v>0</v>
      </c>
      <c r="BX706" s="90">
        <v>26.553528060846087</v>
      </c>
      <c r="BY706" s="90">
        <v>24.816381365276715</v>
      </c>
      <c r="GV706" s="254"/>
      <c r="GW706" s="254"/>
    </row>
    <row r="707" spans="45:205" x14ac:dyDescent="0.25">
      <c r="AS707" s="90" t="s">
        <v>788</v>
      </c>
      <c r="AT707" s="90" t="s">
        <v>155</v>
      </c>
      <c r="AU707" s="90" t="s">
        <v>741</v>
      </c>
      <c r="AV707" s="90">
        <v>2023</v>
      </c>
      <c r="AW707" s="90">
        <v>0.87343872827321156</v>
      </c>
      <c r="AX707" s="90">
        <v>0</v>
      </c>
      <c r="AY707" s="90">
        <v>0</v>
      </c>
      <c r="AZ707" s="90">
        <v>0</v>
      </c>
      <c r="BA707" s="90">
        <v>0</v>
      </c>
      <c r="BB707" s="90">
        <v>0</v>
      </c>
      <c r="BC707" s="90">
        <v>0</v>
      </c>
      <c r="BD707" s="90">
        <v>0</v>
      </c>
      <c r="BE707" s="90">
        <v>0</v>
      </c>
      <c r="BF707" s="90">
        <v>0</v>
      </c>
      <c r="BG707" s="90">
        <v>0</v>
      </c>
      <c r="BH707" s="90">
        <v>0</v>
      </c>
      <c r="BI707" s="90">
        <v>0</v>
      </c>
      <c r="BJ707" s="90">
        <v>0.72557551942736964</v>
      </c>
      <c r="BK707" s="90">
        <v>24.260548909631066</v>
      </c>
      <c r="BL707" s="90">
        <v>0</v>
      </c>
      <c r="BM707" s="90">
        <v>24.260548909631066</v>
      </c>
      <c r="BN707" s="90">
        <v>0</v>
      </c>
      <c r="BO707" s="90">
        <v>0</v>
      </c>
      <c r="BP707" s="90">
        <v>0</v>
      </c>
      <c r="BQ707" s="90">
        <v>21.190102986838209</v>
      </c>
      <c r="BR707" s="90">
        <v>0</v>
      </c>
      <c r="BS707" s="90">
        <v>0</v>
      </c>
      <c r="BT707" s="90">
        <v>0</v>
      </c>
      <c r="BU707" s="90">
        <v>0</v>
      </c>
      <c r="BV707" s="90">
        <v>0</v>
      </c>
      <c r="BW707" s="90">
        <v>0</v>
      </c>
      <c r="BX707" s="90">
        <v>0</v>
      </c>
      <c r="BY707" s="90">
        <v>0</v>
      </c>
      <c r="GV707" s="254"/>
      <c r="GW707" s="254"/>
    </row>
    <row r="708" spans="45:205" x14ac:dyDescent="0.25">
      <c r="AS708" s="90" t="s">
        <v>788</v>
      </c>
      <c r="AT708" s="90" t="s">
        <v>155</v>
      </c>
      <c r="AU708" s="90" t="s">
        <v>742</v>
      </c>
      <c r="AV708" s="90">
        <v>2020</v>
      </c>
      <c r="AW708" s="90">
        <v>1</v>
      </c>
      <c r="AX708" s="90">
        <v>0.60336741844881292</v>
      </c>
      <c r="AY708" s="90">
        <v>16.383554285855148</v>
      </c>
      <c r="AZ708" s="90">
        <v>0</v>
      </c>
      <c r="BA708" s="90">
        <v>16.383554285855148</v>
      </c>
      <c r="BB708" s="90">
        <v>0</v>
      </c>
      <c r="BC708" s="90">
        <v>0</v>
      </c>
      <c r="BD708" s="90">
        <v>0</v>
      </c>
      <c r="BE708" s="90">
        <v>0</v>
      </c>
      <c r="BF708" s="90">
        <v>0</v>
      </c>
      <c r="BG708" s="90">
        <v>0</v>
      </c>
      <c r="BH708" s="90">
        <v>0</v>
      </c>
      <c r="BI708" s="90">
        <v>0</v>
      </c>
      <c r="BJ708" s="90">
        <v>0</v>
      </c>
      <c r="BK708" s="90">
        <v>0</v>
      </c>
      <c r="BL708" s="90">
        <v>0</v>
      </c>
      <c r="BM708" s="90">
        <v>0</v>
      </c>
      <c r="BN708" s="90">
        <v>16.383554285855148</v>
      </c>
      <c r="BO708" s="90">
        <v>0</v>
      </c>
      <c r="BP708" s="90">
        <v>0</v>
      </c>
      <c r="BQ708" s="90">
        <v>0</v>
      </c>
      <c r="BR708" s="90">
        <v>0</v>
      </c>
      <c r="BS708" s="90">
        <v>0</v>
      </c>
      <c r="BT708" s="90">
        <v>0</v>
      </c>
      <c r="BU708" s="90">
        <v>0</v>
      </c>
      <c r="BV708" s="90">
        <v>0</v>
      </c>
      <c r="BW708" s="90">
        <v>0</v>
      </c>
      <c r="BX708" s="90">
        <v>0</v>
      </c>
      <c r="BY708" s="90">
        <v>0</v>
      </c>
      <c r="GV708" s="254"/>
      <c r="GW708" s="254"/>
    </row>
    <row r="709" spans="45:205" x14ac:dyDescent="0.25">
      <c r="AS709" s="90" t="s">
        <v>788</v>
      </c>
      <c r="AT709" s="90" t="s">
        <v>155</v>
      </c>
      <c r="AU709" s="90" t="s">
        <v>742</v>
      </c>
      <c r="AV709" s="90">
        <v>2021</v>
      </c>
      <c r="AW709" s="90">
        <v>1</v>
      </c>
      <c r="AX709" s="90">
        <v>0</v>
      </c>
      <c r="AY709" s="90">
        <v>0</v>
      </c>
      <c r="AZ709" s="90">
        <v>0</v>
      </c>
      <c r="BA709" s="90">
        <v>0</v>
      </c>
      <c r="BB709" s="90">
        <v>0.55066403499447525</v>
      </c>
      <c r="BC709" s="90">
        <v>14.952471470524713</v>
      </c>
      <c r="BD709" s="90">
        <v>0</v>
      </c>
      <c r="BE709" s="90">
        <v>14.952471470524713</v>
      </c>
      <c r="BF709" s="90">
        <v>0</v>
      </c>
      <c r="BG709" s="90">
        <v>0</v>
      </c>
      <c r="BH709" s="90">
        <v>0</v>
      </c>
      <c r="BI709" s="90">
        <v>0</v>
      </c>
      <c r="BJ709" s="90">
        <v>0</v>
      </c>
      <c r="BK709" s="90">
        <v>0</v>
      </c>
      <c r="BL709" s="90">
        <v>0</v>
      </c>
      <c r="BM709" s="90">
        <v>0</v>
      </c>
      <c r="BN709" s="90">
        <v>0</v>
      </c>
      <c r="BO709" s="90">
        <v>14.952471470524713</v>
      </c>
      <c r="BP709" s="90">
        <v>0</v>
      </c>
      <c r="BQ709" s="90">
        <v>0</v>
      </c>
      <c r="BR709" s="90">
        <v>0</v>
      </c>
      <c r="BS709" s="90">
        <v>0</v>
      </c>
      <c r="BT709" s="90">
        <v>0</v>
      </c>
      <c r="BU709" s="90">
        <v>0</v>
      </c>
      <c r="BV709" s="90">
        <v>0</v>
      </c>
      <c r="BW709" s="90">
        <v>0</v>
      </c>
      <c r="BX709" s="90">
        <v>0</v>
      </c>
      <c r="BY709" s="90">
        <v>0</v>
      </c>
      <c r="GV709" s="254"/>
      <c r="GW709" s="254"/>
    </row>
    <row r="710" spans="45:205" x14ac:dyDescent="0.25">
      <c r="AS710" s="90" t="s">
        <v>788</v>
      </c>
      <c r="AT710" s="90" t="s">
        <v>155</v>
      </c>
      <c r="AU710" s="90" t="s">
        <v>742</v>
      </c>
      <c r="AV710" s="90">
        <v>2022</v>
      </c>
      <c r="AW710" s="90">
        <v>0.93457943925233644</v>
      </c>
      <c r="AX710" s="90">
        <v>0</v>
      </c>
      <c r="AY710" s="90">
        <v>0</v>
      </c>
      <c r="AZ710" s="90">
        <v>0</v>
      </c>
      <c r="BA710" s="90">
        <v>0</v>
      </c>
      <c r="BB710" s="90">
        <v>0</v>
      </c>
      <c r="BC710" s="90">
        <v>0</v>
      </c>
      <c r="BD710" s="90">
        <v>0</v>
      </c>
      <c r="BE710" s="90">
        <v>0</v>
      </c>
      <c r="BF710" s="90">
        <v>0.77500540049596056</v>
      </c>
      <c r="BG710" s="90">
        <v>20.512168289362751</v>
      </c>
      <c r="BH710" s="90">
        <v>0</v>
      </c>
      <c r="BI710" s="90">
        <v>20.512168289362751</v>
      </c>
      <c r="BJ710" s="90">
        <v>0</v>
      </c>
      <c r="BK710" s="90">
        <v>0</v>
      </c>
      <c r="BL710" s="90">
        <v>0</v>
      </c>
      <c r="BM710" s="90">
        <v>0</v>
      </c>
      <c r="BN710" s="90">
        <v>0</v>
      </c>
      <c r="BO710" s="90">
        <v>0</v>
      </c>
      <c r="BP710" s="90">
        <v>19.170250737722199</v>
      </c>
      <c r="BQ710" s="90">
        <v>0</v>
      </c>
      <c r="BR710" s="90">
        <v>0.77500540049596056</v>
      </c>
      <c r="BS710" s="90">
        <v>0.72430411261304728</v>
      </c>
      <c r="BT710" s="90">
        <v>20.512168289362751</v>
      </c>
      <c r="BU710" s="90">
        <v>19.170250737722199</v>
      </c>
      <c r="BV710" s="90">
        <v>0</v>
      </c>
      <c r="BW710" s="90">
        <v>0</v>
      </c>
      <c r="BX710" s="90">
        <v>20.512168289362751</v>
      </c>
      <c r="BY710" s="90">
        <v>19.170250737722199</v>
      </c>
      <c r="GV710" s="254"/>
      <c r="GW710" s="254"/>
    </row>
    <row r="711" spans="45:205" x14ac:dyDescent="0.25">
      <c r="AS711" s="90" t="s">
        <v>788</v>
      </c>
      <c r="AT711" s="90" t="s">
        <v>155</v>
      </c>
      <c r="AU711" s="90" t="s">
        <v>742</v>
      </c>
      <c r="AV711" s="90">
        <v>2023</v>
      </c>
      <c r="AW711" s="90">
        <v>0.87343872827321156</v>
      </c>
      <c r="AX711" s="90">
        <v>0</v>
      </c>
      <c r="AY711" s="90">
        <v>0</v>
      </c>
      <c r="AZ711" s="90">
        <v>0</v>
      </c>
      <c r="BA711" s="90">
        <v>0</v>
      </c>
      <c r="BB711" s="90">
        <v>0</v>
      </c>
      <c r="BC711" s="90">
        <v>0</v>
      </c>
      <c r="BD711" s="90">
        <v>0</v>
      </c>
      <c r="BE711" s="90">
        <v>0</v>
      </c>
      <c r="BF711" s="90">
        <v>0</v>
      </c>
      <c r="BG711" s="90">
        <v>0</v>
      </c>
      <c r="BH711" s="90">
        <v>0</v>
      </c>
      <c r="BI711" s="90">
        <v>0</v>
      </c>
      <c r="BJ711" s="90">
        <v>0.68305560721677894</v>
      </c>
      <c r="BK711" s="90">
        <v>18.74086672285847</v>
      </c>
      <c r="BL711" s="90">
        <v>0</v>
      </c>
      <c r="BM711" s="90">
        <v>18.74086672285847</v>
      </c>
      <c r="BN711" s="90">
        <v>0</v>
      </c>
      <c r="BO711" s="90">
        <v>0</v>
      </c>
      <c r="BP711" s="90">
        <v>0</v>
      </c>
      <c r="BQ711" s="90">
        <v>16.368998797151253</v>
      </c>
      <c r="BR711" s="90">
        <v>0</v>
      </c>
      <c r="BS711" s="90">
        <v>0</v>
      </c>
      <c r="BT711" s="90">
        <v>0</v>
      </c>
      <c r="BU711" s="90">
        <v>0</v>
      </c>
      <c r="BV711" s="90">
        <v>0</v>
      </c>
      <c r="BW711" s="90">
        <v>0</v>
      </c>
      <c r="BX711" s="90">
        <v>0</v>
      </c>
      <c r="BY711" s="90">
        <v>0</v>
      </c>
      <c r="GV711" s="254"/>
      <c r="GW711" s="254"/>
    </row>
    <row r="712" spans="45:205" x14ac:dyDescent="0.25">
      <c r="AS712" s="90" t="s">
        <v>788</v>
      </c>
      <c r="AT712" s="90" t="s">
        <v>155</v>
      </c>
      <c r="AU712" s="90" t="s">
        <v>743</v>
      </c>
      <c r="AV712" s="90">
        <v>2020</v>
      </c>
      <c r="AW712" s="90">
        <v>1</v>
      </c>
      <c r="AX712" s="90">
        <v>0.43789714584550954</v>
      </c>
      <c r="AY712" s="90">
        <v>10.496978499073851</v>
      </c>
      <c r="AZ712" s="90">
        <v>0</v>
      </c>
      <c r="BA712" s="90">
        <v>10.496978499073851</v>
      </c>
      <c r="BB712" s="90">
        <v>0</v>
      </c>
      <c r="BC712" s="90">
        <v>0</v>
      </c>
      <c r="BD712" s="90">
        <v>0</v>
      </c>
      <c r="BE712" s="90">
        <v>0</v>
      </c>
      <c r="BF712" s="90">
        <v>0</v>
      </c>
      <c r="BG712" s="90">
        <v>0</v>
      </c>
      <c r="BH712" s="90">
        <v>0</v>
      </c>
      <c r="BI712" s="90">
        <v>0</v>
      </c>
      <c r="BJ712" s="90">
        <v>0</v>
      </c>
      <c r="BK712" s="90">
        <v>0</v>
      </c>
      <c r="BL712" s="90">
        <v>0</v>
      </c>
      <c r="BM712" s="90">
        <v>0</v>
      </c>
      <c r="BN712" s="90">
        <v>10.496978499073851</v>
      </c>
      <c r="BO712" s="90">
        <v>0</v>
      </c>
      <c r="BP712" s="90">
        <v>0</v>
      </c>
      <c r="BQ712" s="90">
        <v>0</v>
      </c>
      <c r="BR712" s="90">
        <v>0</v>
      </c>
      <c r="BS712" s="90">
        <v>0</v>
      </c>
      <c r="BT712" s="90">
        <v>0</v>
      </c>
      <c r="BU712" s="90">
        <v>0</v>
      </c>
      <c r="BV712" s="90">
        <v>0</v>
      </c>
      <c r="BW712" s="90">
        <v>0</v>
      </c>
      <c r="BX712" s="90">
        <v>0</v>
      </c>
      <c r="BY712" s="90">
        <v>0</v>
      </c>
      <c r="GV712" s="254"/>
      <c r="GW712" s="254"/>
    </row>
    <row r="713" spans="45:205" x14ac:dyDescent="0.25">
      <c r="AS713" s="90" t="s">
        <v>788</v>
      </c>
      <c r="AT713" s="90" t="s">
        <v>155</v>
      </c>
      <c r="AU713" s="90" t="s">
        <v>743</v>
      </c>
      <c r="AV713" s="90">
        <v>2021</v>
      </c>
      <c r="AW713" s="90">
        <v>1</v>
      </c>
      <c r="AX713" s="90">
        <v>0</v>
      </c>
      <c r="AY713" s="90">
        <v>0</v>
      </c>
      <c r="AZ713" s="90">
        <v>0</v>
      </c>
      <c r="BA713" s="90">
        <v>0</v>
      </c>
      <c r="BB713" s="90">
        <v>0.39964738212709655</v>
      </c>
      <c r="BC713" s="90">
        <v>9.5800806586652509</v>
      </c>
      <c r="BD713" s="90">
        <v>0</v>
      </c>
      <c r="BE713" s="90">
        <v>9.5800806586652509</v>
      </c>
      <c r="BF713" s="90">
        <v>0</v>
      </c>
      <c r="BG713" s="90">
        <v>0</v>
      </c>
      <c r="BH713" s="90">
        <v>0</v>
      </c>
      <c r="BI713" s="90">
        <v>0</v>
      </c>
      <c r="BJ713" s="90">
        <v>0</v>
      </c>
      <c r="BK713" s="90">
        <v>0</v>
      </c>
      <c r="BL713" s="90">
        <v>0</v>
      </c>
      <c r="BM713" s="90">
        <v>0</v>
      </c>
      <c r="BN713" s="90">
        <v>0</v>
      </c>
      <c r="BO713" s="90">
        <v>9.5800806586652509</v>
      </c>
      <c r="BP713" s="90">
        <v>0</v>
      </c>
      <c r="BQ713" s="90">
        <v>0</v>
      </c>
      <c r="BR713" s="90">
        <v>0</v>
      </c>
      <c r="BS713" s="90">
        <v>0</v>
      </c>
      <c r="BT713" s="90">
        <v>0</v>
      </c>
      <c r="BU713" s="90">
        <v>0</v>
      </c>
      <c r="BV713" s="90">
        <v>0</v>
      </c>
      <c r="BW713" s="90">
        <v>0</v>
      </c>
      <c r="BX713" s="90">
        <v>0</v>
      </c>
      <c r="BY713" s="90">
        <v>0</v>
      </c>
      <c r="GV713" s="254"/>
      <c r="GW713" s="254"/>
    </row>
    <row r="714" spans="45:205" x14ac:dyDescent="0.25">
      <c r="AS714" s="90" t="s">
        <v>788</v>
      </c>
      <c r="AT714" s="90" t="s">
        <v>155</v>
      </c>
      <c r="AU714" s="90" t="s">
        <v>743</v>
      </c>
      <c r="AV714" s="90">
        <v>2022</v>
      </c>
      <c r="AW714" s="90">
        <v>0.93457943925233644</v>
      </c>
      <c r="AX714" s="90">
        <v>0</v>
      </c>
      <c r="AY714" s="90">
        <v>0</v>
      </c>
      <c r="AZ714" s="90">
        <v>0</v>
      </c>
      <c r="BA714" s="90">
        <v>0</v>
      </c>
      <c r="BB714" s="90">
        <v>0</v>
      </c>
      <c r="BC714" s="90">
        <v>0</v>
      </c>
      <c r="BD714" s="90">
        <v>0</v>
      </c>
      <c r="BE714" s="90">
        <v>0</v>
      </c>
      <c r="BF714" s="90">
        <v>0.5213214950704872</v>
      </c>
      <c r="BG714" s="90">
        <v>12.760006047339852</v>
      </c>
      <c r="BH714" s="90">
        <v>0</v>
      </c>
      <c r="BI714" s="90">
        <v>12.760006047339852</v>
      </c>
      <c r="BJ714" s="90">
        <v>0</v>
      </c>
      <c r="BK714" s="90">
        <v>0</v>
      </c>
      <c r="BL714" s="90">
        <v>0</v>
      </c>
      <c r="BM714" s="90">
        <v>0</v>
      </c>
      <c r="BN714" s="90">
        <v>0</v>
      </c>
      <c r="BO714" s="90">
        <v>0</v>
      </c>
      <c r="BP714" s="90">
        <v>11.925239296579301</v>
      </c>
      <c r="BQ714" s="90">
        <v>0</v>
      </c>
      <c r="BR714" s="90">
        <v>0.5213214950704872</v>
      </c>
      <c r="BS714" s="90">
        <v>0.48721635053316559</v>
      </c>
      <c r="BT714" s="90">
        <v>12.760006047339852</v>
      </c>
      <c r="BU714" s="90">
        <v>11.925239296579301</v>
      </c>
      <c r="BV714" s="90">
        <v>0</v>
      </c>
      <c r="BW714" s="90">
        <v>0</v>
      </c>
      <c r="BX714" s="90">
        <v>12.760006047339852</v>
      </c>
      <c r="BY714" s="90">
        <v>11.925239296579301</v>
      </c>
      <c r="GV714" s="254"/>
      <c r="GW714" s="254"/>
    </row>
    <row r="715" spans="45:205" x14ac:dyDescent="0.25">
      <c r="AS715" s="90" t="s">
        <v>788</v>
      </c>
      <c r="AT715" s="90" t="s">
        <v>155</v>
      </c>
      <c r="AU715" s="90" t="s">
        <v>743</v>
      </c>
      <c r="AV715" s="90">
        <v>2023</v>
      </c>
      <c r="AW715" s="90">
        <v>0.87343872827321156</v>
      </c>
      <c r="AX715" s="90">
        <v>0</v>
      </c>
      <c r="AY715" s="90">
        <v>0</v>
      </c>
      <c r="AZ715" s="90">
        <v>0</v>
      </c>
      <c r="BA715" s="90">
        <v>0</v>
      </c>
      <c r="BB715" s="90">
        <v>0</v>
      </c>
      <c r="BC715" s="90">
        <v>0</v>
      </c>
      <c r="BD715" s="90">
        <v>0</v>
      </c>
      <c r="BE715" s="90">
        <v>0</v>
      </c>
      <c r="BF715" s="90">
        <v>0</v>
      </c>
      <c r="BG715" s="90">
        <v>0</v>
      </c>
      <c r="BH715" s="90">
        <v>0</v>
      </c>
      <c r="BI715" s="90">
        <v>0</v>
      </c>
      <c r="BJ715" s="90">
        <v>0.45946979226551432</v>
      </c>
      <c r="BK715" s="90">
        <v>11.658134456743374</v>
      </c>
      <c r="BL715" s="90">
        <v>0</v>
      </c>
      <c r="BM715" s="90">
        <v>11.658134456743374</v>
      </c>
      <c r="BN715" s="90">
        <v>0</v>
      </c>
      <c r="BO715" s="90">
        <v>0</v>
      </c>
      <c r="BP715" s="90">
        <v>0</v>
      </c>
      <c r="BQ715" s="90">
        <v>10.18266613393604</v>
      </c>
      <c r="BR715" s="90">
        <v>0</v>
      </c>
      <c r="BS715" s="90">
        <v>0</v>
      </c>
      <c r="BT715" s="90">
        <v>0</v>
      </c>
      <c r="BU715" s="90">
        <v>0</v>
      </c>
      <c r="BV715" s="90">
        <v>0</v>
      </c>
      <c r="BW715" s="90">
        <v>0</v>
      </c>
      <c r="BX715" s="90">
        <v>0</v>
      </c>
      <c r="BY715" s="90">
        <v>0</v>
      </c>
      <c r="GV715" s="254"/>
      <c r="GW715" s="254"/>
    </row>
    <row r="716" spans="45:205" x14ac:dyDescent="0.25">
      <c r="AS716" s="90" t="s">
        <v>788</v>
      </c>
      <c r="AT716" s="90" t="s">
        <v>155</v>
      </c>
      <c r="AU716" s="90" t="s">
        <v>744</v>
      </c>
      <c r="AV716" s="90">
        <v>2020</v>
      </c>
      <c r="AW716" s="90">
        <v>1</v>
      </c>
      <c r="AX716" s="90">
        <v>0.23300591339404034</v>
      </c>
      <c r="AY716" s="90">
        <v>7.7249527976842245</v>
      </c>
      <c r="AZ716" s="90">
        <v>0</v>
      </c>
      <c r="BA716" s="90">
        <v>7.7249527976842245</v>
      </c>
      <c r="BB716" s="90">
        <v>0</v>
      </c>
      <c r="BC716" s="90">
        <v>0</v>
      </c>
      <c r="BD716" s="90">
        <v>0</v>
      </c>
      <c r="BE716" s="90">
        <v>0</v>
      </c>
      <c r="BF716" s="90">
        <v>0</v>
      </c>
      <c r="BG716" s="90">
        <v>0</v>
      </c>
      <c r="BH716" s="90">
        <v>0</v>
      </c>
      <c r="BI716" s="90">
        <v>0</v>
      </c>
      <c r="BJ716" s="90">
        <v>0</v>
      </c>
      <c r="BK716" s="90">
        <v>0</v>
      </c>
      <c r="BL716" s="90">
        <v>0</v>
      </c>
      <c r="BM716" s="90">
        <v>0</v>
      </c>
      <c r="BN716" s="90">
        <v>7.7249527976842245</v>
      </c>
      <c r="BO716" s="90">
        <v>0</v>
      </c>
      <c r="BP716" s="90">
        <v>0</v>
      </c>
      <c r="BQ716" s="90">
        <v>0</v>
      </c>
      <c r="BR716" s="90">
        <v>0</v>
      </c>
      <c r="BS716" s="90">
        <v>0</v>
      </c>
      <c r="BT716" s="90">
        <v>0</v>
      </c>
      <c r="BU716" s="90">
        <v>0</v>
      </c>
      <c r="BV716" s="90">
        <v>0</v>
      </c>
      <c r="BW716" s="90">
        <v>0</v>
      </c>
      <c r="BX716" s="90">
        <v>0</v>
      </c>
      <c r="BY716" s="90">
        <v>0</v>
      </c>
      <c r="GV716" s="254"/>
      <c r="GW716" s="254"/>
    </row>
    <row r="717" spans="45:205" x14ac:dyDescent="0.25">
      <c r="AS717" s="90" t="s">
        <v>788</v>
      </c>
      <c r="AT717" s="90" t="s">
        <v>155</v>
      </c>
      <c r="AU717" s="90" t="s">
        <v>744</v>
      </c>
      <c r="AV717" s="90">
        <v>2021</v>
      </c>
      <c r="AW717" s="90">
        <v>1</v>
      </c>
      <c r="AX717" s="90">
        <v>0</v>
      </c>
      <c r="AY717" s="90">
        <v>0</v>
      </c>
      <c r="AZ717" s="90">
        <v>0</v>
      </c>
      <c r="BA717" s="90">
        <v>0</v>
      </c>
      <c r="BB717" s="90">
        <v>0.21265314056400378</v>
      </c>
      <c r="BC717" s="90">
        <v>7.0501879081419663</v>
      </c>
      <c r="BD717" s="90">
        <v>0</v>
      </c>
      <c r="BE717" s="90">
        <v>7.0501879081419663</v>
      </c>
      <c r="BF717" s="90">
        <v>0</v>
      </c>
      <c r="BG717" s="90">
        <v>0</v>
      </c>
      <c r="BH717" s="90">
        <v>0</v>
      </c>
      <c r="BI717" s="90">
        <v>0</v>
      </c>
      <c r="BJ717" s="90">
        <v>0</v>
      </c>
      <c r="BK717" s="90">
        <v>0</v>
      </c>
      <c r="BL717" s="90">
        <v>0</v>
      </c>
      <c r="BM717" s="90">
        <v>0</v>
      </c>
      <c r="BN717" s="90">
        <v>0</v>
      </c>
      <c r="BO717" s="90">
        <v>7.0501879081419663</v>
      </c>
      <c r="BP717" s="90">
        <v>0</v>
      </c>
      <c r="BQ717" s="90">
        <v>0</v>
      </c>
      <c r="BR717" s="90">
        <v>0</v>
      </c>
      <c r="BS717" s="90">
        <v>0</v>
      </c>
      <c r="BT717" s="90">
        <v>0</v>
      </c>
      <c r="BU717" s="90">
        <v>0</v>
      </c>
      <c r="BV717" s="90">
        <v>0</v>
      </c>
      <c r="BW717" s="90">
        <v>0</v>
      </c>
      <c r="BX717" s="90">
        <v>0</v>
      </c>
      <c r="BY717" s="90">
        <v>0</v>
      </c>
      <c r="GV717" s="254"/>
      <c r="GW717" s="254"/>
    </row>
    <row r="718" spans="45:205" x14ac:dyDescent="0.25">
      <c r="AS718" s="90" t="s">
        <v>788</v>
      </c>
      <c r="AT718" s="90" t="s">
        <v>155</v>
      </c>
      <c r="AU718" s="90" t="s">
        <v>744</v>
      </c>
      <c r="AV718" s="90">
        <v>2022</v>
      </c>
      <c r="AW718" s="90">
        <v>0.93457943925233644</v>
      </c>
      <c r="AX718" s="90">
        <v>0</v>
      </c>
      <c r="AY718" s="90">
        <v>0</v>
      </c>
      <c r="AZ718" s="90">
        <v>0</v>
      </c>
      <c r="BA718" s="90">
        <v>0</v>
      </c>
      <c r="BB718" s="90">
        <v>0</v>
      </c>
      <c r="BC718" s="90">
        <v>0</v>
      </c>
      <c r="BD718" s="90">
        <v>0</v>
      </c>
      <c r="BE718" s="90">
        <v>0</v>
      </c>
      <c r="BF718" s="90">
        <v>0.27488540493359787</v>
      </c>
      <c r="BG718" s="90">
        <v>8.9292252634329863</v>
      </c>
      <c r="BH718" s="90">
        <v>0</v>
      </c>
      <c r="BI718" s="90">
        <v>8.9292252634329863</v>
      </c>
      <c r="BJ718" s="90">
        <v>0</v>
      </c>
      <c r="BK718" s="90">
        <v>0</v>
      </c>
      <c r="BL718" s="90">
        <v>0</v>
      </c>
      <c r="BM718" s="90">
        <v>0</v>
      </c>
      <c r="BN718" s="90">
        <v>0</v>
      </c>
      <c r="BO718" s="90">
        <v>0</v>
      </c>
      <c r="BP718" s="90">
        <v>8.3450703396569956</v>
      </c>
      <c r="BQ718" s="90">
        <v>0</v>
      </c>
      <c r="BR718" s="90">
        <v>0.27488540493359787</v>
      </c>
      <c r="BS718" s="90">
        <v>0.25690224760149333</v>
      </c>
      <c r="BT718" s="90">
        <v>8.9292252634329863</v>
      </c>
      <c r="BU718" s="90">
        <v>8.3450703396569956</v>
      </c>
      <c r="BV718" s="90">
        <v>0</v>
      </c>
      <c r="BW718" s="90">
        <v>0</v>
      </c>
      <c r="BX718" s="90">
        <v>8.9292252634329863</v>
      </c>
      <c r="BY718" s="90">
        <v>8.3450703396569956</v>
      </c>
      <c r="GV718" s="254"/>
      <c r="GW718" s="254"/>
    </row>
    <row r="719" spans="45:205" x14ac:dyDescent="0.25">
      <c r="AS719" s="90" t="s">
        <v>788</v>
      </c>
      <c r="AT719" s="90" t="s">
        <v>155</v>
      </c>
      <c r="AU719" s="90" t="s">
        <v>744</v>
      </c>
      <c r="AV719" s="90">
        <v>2023</v>
      </c>
      <c r="AW719" s="90">
        <v>0.87343872827321156</v>
      </c>
      <c r="AX719" s="90">
        <v>0</v>
      </c>
      <c r="AY719" s="90">
        <v>0</v>
      </c>
      <c r="AZ719" s="90">
        <v>0</v>
      </c>
      <c r="BA719" s="90">
        <v>0</v>
      </c>
      <c r="BB719" s="90">
        <v>0</v>
      </c>
      <c r="BC719" s="90">
        <v>0</v>
      </c>
      <c r="BD719" s="90">
        <v>0</v>
      </c>
      <c r="BE719" s="90">
        <v>0</v>
      </c>
      <c r="BF719" s="90">
        <v>0</v>
      </c>
      <c r="BG719" s="90">
        <v>0</v>
      </c>
      <c r="BH719" s="90">
        <v>0</v>
      </c>
      <c r="BI719" s="90">
        <v>0</v>
      </c>
      <c r="BJ719" s="90">
        <v>0.24227188231435742</v>
      </c>
      <c r="BK719" s="90">
        <v>8.1581541777396982</v>
      </c>
      <c r="BL719" s="90">
        <v>0</v>
      </c>
      <c r="BM719" s="90">
        <v>8.1581541777396982</v>
      </c>
      <c r="BN719" s="90">
        <v>0</v>
      </c>
      <c r="BO719" s="90">
        <v>0</v>
      </c>
      <c r="BP719" s="90">
        <v>0</v>
      </c>
      <c r="BQ719" s="90">
        <v>7.12564781006175</v>
      </c>
      <c r="BR719" s="90">
        <v>0</v>
      </c>
      <c r="BS719" s="90">
        <v>0</v>
      </c>
      <c r="BT719" s="90">
        <v>0</v>
      </c>
      <c r="BU719" s="90">
        <v>0</v>
      </c>
      <c r="BV719" s="90">
        <v>0</v>
      </c>
      <c r="BW719" s="90">
        <v>0</v>
      </c>
      <c r="BX719" s="90">
        <v>0</v>
      </c>
      <c r="BY719" s="90">
        <v>0</v>
      </c>
      <c r="GV719" s="254"/>
      <c r="GW719" s="254"/>
    </row>
    <row r="720" spans="45:205" x14ac:dyDescent="0.25">
      <c r="AS720" s="90" t="s">
        <v>788</v>
      </c>
      <c r="AT720" s="90" t="s">
        <v>155</v>
      </c>
      <c r="AU720" s="90" t="s">
        <v>745</v>
      </c>
      <c r="AV720" s="90">
        <v>2020</v>
      </c>
      <c r="AW720" s="90">
        <v>1</v>
      </c>
      <c r="AX720" s="90">
        <v>0.11534649793167921</v>
      </c>
      <c r="AY720" s="90">
        <v>4.3798339643425042</v>
      </c>
      <c r="AZ720" s="90">
        <v>0</v>
      </c>
      <c r="BA720" s="90">
        <v>4.3798339643425042</v>
      </c>
      <c r="BB720" s="90">
        <v>0</v>
      </c>
      <c r="BC720" s="90">
        <v>0</v>
      </c>
      <c r="BD720" s="90">
        <v>0</v>
      </c>
      <c r="BE720" s="90">
        <v>0</v>
      </c>
      <c r="BF720" s="90">
        <v>0</v>
      </c>
      <c r="BG720" s="90">
        <v>0</v>
      </c>
      <c r="BH720" s="90">
        <v>0</v>
      </c>
      <c r="BI720" s="90">
        <v>0</v>
      </c>
      <c r="BJ720" s="90">
        <v>0</v>
      </c>
      <c r="BK720" s="90">
        <v>0</v>
      </c>
      <c r="BL720" s="90">
        <v>0</v>
      </c>
      <c r="BM720" s="90">
        <v>0</v>
      </c>
      <c r="BN720" s="90">
        <v>4.3798339643425042</v>
      </c>
      <c r="BO720" s="90">
        <v>0</v>
      </c>
      <c r="BP720" s="90">
        <v>0</v>
      </c>
      <c r="BQ720" s="90">
        <v>0</v>
      </c>
      <c r="BR720" s="90">
        <v>0</v>
      </c>
      <c r="BS720" s="90">
        <v>0</v>
      </c>
      <c r="BT720" s="90">
        <v>0</v>
      </c>
      <c r="BU720" s="90">
        <v>0</v>
      </c>
      <c r="BV720" s="90">
        <v>0</v>
      </c>
      <c r="BW720" s="90">
        <v>0</v>
      </c>
      <c r="BX720" s="90">
        <v>0</v>
      </c>
      <c r="BY720" s="90">
        <v>0</v>
      </c>
      <c r="GV720" s="254"/>
      <c r="GW720" s="254"/>
    </row>
    <row r="721" spans="45:205" x14ac:dyDescent="0.25">
      <c r="AS721" s="90" t="s">
        <v>788</v>
      </c>
      <c r="AT721" s="90" t="s">
        <v>155</v>
      </c>
      <c r="AU721" s="90" t="s">
        <v>745</v>
      </c>
      <c r="AV721" s="90">
        <v>2021</v>
      </c>
      <c r="AW721" s="90">
        <v>1</v>
      </c>
      <c r="AX721" s="90">
        <v>0</v>
      </c>
      <c r="AY721" s="90">
        <v>0</v>
      </c>
      <c r="AZ721" s="90">
        <v>0</v>
      </c>
      <c r="BA721" s="90">
        <v>0</v>
      </c>
      <c r="BB721" s="90">
        <v>0.1052711267320923</v>
      </c>
      <c r="BC721" s="90">
        <v>3.9972609883563006</v>
      </c>
      <c r="BD721" s="90">
        <v>0</v>
      </c>
      <c r="BE721" s="90">
        <v>3.9972609883563006</v>
      </c>
      <c r="BF721" s="90">
        <v>0</v>
      </c>
      <c r="BG721" s="90">
        <v>0</v>
      </c>
      <c r="BH721" s="90">
        <v>0</v>
      </c>
      <c r="BI721" s="90">
        <v>0</v>
      </c>
      <c r="BJ721" s="90">
        <v>0</v>
      </c>
      <c r="BK721" s="90">
        <v>0</v>
      </c>
      <c r="BL721" s="90">
        <v>0</v>
      </c>
      <c r="BM721" s="90">
        <v>0</v>
      </c>
      <c r="BN721" s="90">
        <v>0</v>
      </c>
      <c r="BO721" s="90">
        <v>3.9972609883563006</v>
      </c>
      <c r="BP721" s="90">
        <v>0</v>
      </c>
      <c r="BQ721" s="90">
        <v>0</v>
      </c>
      <c r="BR721" s="90">
        <v>0</v>
      </c>
      <c r="BS721" s="90">
        <v>0</v>
      </c>
      <c r="BT721" s="90">
        <v>0</v>
      </c>
      <c r="BU721" s="90">
        <v>0</v>
      </c>
      <c r="BV721" s="90">
        <v>0</v>
      </c>
      <c r="BW721" s="90">
        <v>0</v>
      </c>
      <c r="BX721" s="90">
        <v>0</v>
      </c>
      <c r="BY721" s="90">
        <v>0</v>
      </c>
      <c r="GV721" s="254"/>
      <c r="GW721" s="254"/>
    </row>
    <row r="722" spans="45:205" x14ac:dyDescent="0.25">
      <c r="AS722" s="90" t="s">
        <v>788</v>
      </c>
      <c r="AT722" s="90" t="s">
        <v>155</v>
      </c>
      <c r="AU722" s="90" t="s">
        <v>745</v>
      </c>
      <c r="AV722" s="90">
        <v>2022</v>
      </c>
      <c r="AW722" s="90">
        <v>0.93457943925233644</v>
      </c>
      <c r="AX722" s="90">
        <v>0</v>
      </c>
      <c r="AY722" s="90">
        <v>0</v>
      </c>
      <c r="AZ722" s="90">
        <v>0</v>
      </c>
      <c r="BA722" s="90">
        <v>0</v>
      </c>
      <c r="BB722" s="90">
        <v>0</v>
      </c>
      <c r="BC722" s="90">
        <v>0</v>
      </c>
      <c r="BD722" s="90">
        <v>0</v>
      </c>
      <c r="BE722" s="90">
        <v>0</v>
      </c>
      <c r="BF722" s="90">
        <v>0.15896626126627997</v>
      </c>
      <c r="BG722" s="90">
        <v>6.2797197172472217</v>
      </c>
      <c r="BH722" s="90">
        <v>0</v>
      </c>
      <c r="BI722" s="90">
        <v>6.2797197172472217</v>
      </c>
      <c r="BJ722" s="90">
        <v>0</v>
      </c>
      <c r="BK722" s="90">
        <v>0</v>
      </c>
      <c r="BL722" s="90">
        <v>0</v>
      </c>
      <c r="BM722" s="90">
        <v>0</v>
      </c>
      <c r="BN722" s="90">
        <v>0</v>
      </c>
      <c r="BO722" s="90">
        <v>0</v>
      </c>
      <c r="BP722" s="90">
        <v>5.8688969320067494</v>
      </c>
      <c r="BQ722" s="90">
        <v>0</v>
      </c>
      <c r="BR722" s="90">
        <v>0.15896626126627997</v>
      </c>
      <c r="BS722" s="90">
        <v>0.14856659931428035</v>
      </c>
      <c r="BT722" s="90">
        <v>6.2797197172472217</v>
      </c>
      <c r="BU722" s="90">
        <v>5.8688969320067494</v>
      </c>
      <c r="BV722" s="90">
        <v>0</v>
      </c>
      <c r="BW722" s="90">
        <v>0</v>
      </c>
      <c r="BX722" s="90">
        <v>6.2797197172472217</v>
      </c>
      <c r="BY722" s="90">
        <v>5.8688969320067494</v>
      </c>
      <c r="GV722" s="254"/>
      <c r="GW722" s="254"/>
    </row>
    <row r="723" spans="45:205" x14ac:dyDescent="0.25">
      <c r="AS723" s="90" t="s">
        <v>788</v>
      </c>
      <c r="AT723" s="90" t="s">
        <v>155</v>
      </c>
      <c r="AU723" s="90" t="s">
        <v>745</v>
      </c>
      <c r="AV723" s="90">
        <v>2023</v>
      </c>
      <c r="AW723" s="90">
        <v>0.87343872827321156</v>
      </c>
      <c r="AX723" s="90">
        <v>0</v>
      </c>
      <c r="AY723" s="90">
        <v>0</v>
      </c>
      <c r="AZ723" s="90">
        <v>0</v>
      </c>
      <c r="BA723" s="90">
        <v>0</v>
      </c>
      <c r="BB723" s="90">
        <v>0</v>
      </c>
      <c r="BC723" s="90">
        <v>0</v>
      </c>
      <c r="BD723" s="90">
        <v>0</v>
      </c>
      <c r="BE723" s="90">
        <v>0</v>
      </c>
      <c r="BF723" s="90">
        <v>0</v>
      </c>
      <c r="BG723" s="90">
        <v>0</v>
      </c>
      <c r="BH723" s="90">
        <v>0</v>
      </c>
      <c r="BI723" s="90">
        <v>0</v>
      </c>
      <c r="BJ723" s="90">
        <v>0.14010585738722983</v>
      </c>
      <c r="BK723" s="90">
        <v>5.737461689461294</v>
      </c>
      <c r="BL723" s="90">
        <v>0</v>
      </c>
      <c r="BM723" s="90">
        <v>5.737461689461294</v>
      </c>
      <c r="BN723" s="90">
        <v>0</v>
      </c>
      <c r="BO723" s="90">
        <v>0</v>
      </c>
      <c r="BP723" s="90">
        <v>0</v>
      </c>
      <c r="BQ723" s="90">
        <v>5.0113212415593447</v>
      </c>
      <c r="BR723" s="90">
        <v>0</v>
      </c>
      <c r="BS723" s="90">
        <v>0</v>
      </c>
      <c r="BT723" s="90">
        <v>0</v>
      </c>
      <c r="BU723" s="90">
        <v>0</v>
      </c>
      <c r="BV723" s="90">
        <v>0</v>
      </c>
      <c r="BW723" s="90">
        <v>0</v>
      </c>
      <c r="BX723" s="90">
        <v>0</v>
      </c>
      <c r="BY723" s="90">
        <v>0</v>
      </c>
      <c r="GV723" s="254"/>
      <c r="GW723" s="254"/>
    </row>
    <row r="724" spans="45:205" x14ac:dyDescent="0.25">
      <c r="AS724" s="90" t="s">
        <v>788</v>
      </c>
      <c r="AT724" s="90" t="s">
        <v>155</v>
      </c>
      <c r="AU724" s="90" t="s">
        <v>746</v>
      </c>
      <c r="AV724" s="90">
        <v>2020</v>
      </c>
      <c r="AW724" s="90">
        <v>1</v>
      </c>
      <c r="AX724" s="90">
        <v>1.5444620487790692</v>
      </c>
      <c r="AY724" s="90">
        <v>5.8211939294864479</v>
      </c>
      <c r="AZ724" s="90">
        <v>0</v>
      </c>
      <c r="BA724" s="90">
        <v>5.8211939294864479</v>
      </c>
      <c r="BB724" s="90">
        <v>0</v>
      </c>
      <c r="BC724" s="90">
        <v>0</v>
      </c>
      <c r="BD724" s="90">
        <v>0</v>
      </c>
      <c r="BE724" s="90">
        <v>0</v>
      </c>
      <c r="BF724" s="90">
        <v>0</v>
      </c>
      <c r="BG724" s="90">
        <v>0</v>
      </c>
      <c r="BH724" s="90">
        <v>0</v>
      </c>
      <c r="BI724" s="90">
        <v>0</v>
      </c>
      <c r="BJ724" s="90">
        <v>0</v>
      </c>
      <c r="BK724" s="90">
        <v>0</v>
      </c>
      <c r="BL724" s="90">
        <v>0</v>
      </c>
      <c r="BM724" s="90">
        <v>0</v>
      </c>
      <c r="BN724" s="90">
        <v>5.8211939294864479</v>
      </c>
      <c r="BO724" s="90">
        <v>0</v>
      </c>
      <c r="BP724" s="90">
        <v>0</v>
      </c>
      <c r="BQ724" s="90">
        <v>0</v>
      </c>
      <c r="BR724" s="90">
        <v>0</v>
      </c>
      <c r="BS724" s="90">
        <v>0</v>
      </c>
      <c r="BT724" s="90">
        <v>0</v>
      </c>
      <c r="BU724" s="90">
        <v>0</v>
      </c>
      <c r="BV724" s="90">
        <v>0</v>
      </c>
      <c r="BW724" s="90">
        <v>0</v>
      </c>
      <c r="BX724" s="90">
        <v>0</v>
      </c>
      <c r="BY724" s="90">
        <v>0</v>
      </c>
      <c r="GV724" s="254"/>
      <c r="GW724" s="254"/>
    </row>
    <row r="725" spans="45:205" x14ac:dyDescent="0.25">
      <c r="AS725" s="90" t="s">
        <v>788</v>
      </c>
      <c r="AT725" s="90" t="s">
        <v>155</v>
      </c>
      <c r="AU725" s="90" t="s">
        <v>746</v>
      </c>
      <c r="AV725" s="90">
        <v>2021</v>
      </c>
      <c r="AW725" s="90">
        <v>1</v>
      </c>
      <c r="AX725" s="90">
        <v>0</v>
      </c>
      <c r="AY725" s="90">
        <v>0</v>
      </c>
      <c r="AZ725" s="90">
        <v>0</v>
      </c>
      <c r="BA725" s="90">
        <v>0</v>
      </c>
      <c r="BB725" s="90">
        <v>1.4095552356191194</v>
      </c>
      <c r="BC725" s="90">
        <v>5.312719977385215</v>
      </c>
      <c r="BD725" s="90">
        <v>0</v>
      </c>
      <c r="BE725" s="90">
        <v>5.312719977385215</v>
      </c>
      <c r="BF725" s="90">
        <v>0</v>
      </c>
      <c r="BG725" s="90">
        <v>0</v>
      </c>
      <c r="BH725" s="90">
        <v>0</v>
      </c>
      <c r="BI725" s="90">
        <v>0</v>
      </c>
      <c r="BJ725" s="90">
        <v>0</v>
      </c>
      <c r="BK725" s="90">
        <v>0</v>
      </c>
      <c r="BL725" s="90">
        <v>0</v>
      </c>
      <c r="BM725" s="90">
        <v>0</v>
      </c>
      <c r="BN725" s="90">
        <v>0</v>
      </c>
      <c r="BO725" s="90">
        <v>5.312719977385215</v>
      </c>
      <c r="BP725" s="90">
        <v>0</v>
      </c>
      <c r="BQ725" s="90">
        <v>0</v>
      </c>
      <c r="BR725" s="90">
        <v>0</v>
      </c>
      <c r="BS725" s="90">
        <v>0</v>
      </c>
      <c r="BT725" s="90">
        <v>0</v>
      </c>
      <c r="BU725" s="90">
        <v>0</v>
      </c>
      <c r="BV725" s="90">
        <v>0</v>
      </c>
      <c r="BW725" s="90">
        <v>0</v>
      </c>
      <c r="BX725" s="90">
        <v>0</v>
      </c>
      <c r="BY725" s="90">
        <v>0</v>
      </c>
      <c r="GV725" s="254"/>
      <c r="GW725" s="254"/>
    </row>
    <row r="726" spans="45:205" x14ac:dyDescent="0.25">
      <c r="AS726" s="90" t="s">
        <v>788</v>
      </c>
      <c r="AT726" s="90" t="s">
        <v>155</v>
      </c>
      <c r="AU726" s="90" t="s">
        <v>746</v>
      </c>
      <c r="AV726" s="90">
        <v>2022</v>
      </c>
      <c r="AW726" s="90">
        <v>0.93457943925233644</v>
      </c>
      <c r="AX726" s="90">
        <v>0</v>
      </c>
      <c r="AY726" s="90">
        <v>0</v>
      </c>
      <c r="AZ726" s="90">
        <v>0</v>
      </c>
      <c r="BA726" s="90">
        <v>0</v>
      </c>
      <c r="BB726" s="90">
        <v>0</v>
      </c>
      <c r="BC726" s="90">
        <v>0</v>
      </c>
      <c r="BD726" s="90">
        <v>0</v>
      </c>
      <c r="BE726" s="90">
        <v>0</v>
      </c>
      <c r="BF726" s="90">
        <v>1.9375088553234483</v>
      </c>
      <c r="BG726" s="90">
        <v>7.3283722005673884</v>
      </c>
      <c r="BH726" s="90">
        <v>0</v>
      </c>
      <c r="BI726" s="90">
        <v>7.3283722005673884</v>
      </c>
      <c r="BJ726" s="90">
        <v>0</v>
      </c>
      <c r="BK726" s="90">
        <v>0</v>
      </c>
      <c r="BL726" s="90">
        <v>0</v>
      </c>
      <c r="BM726" s="90">
        <v>0</v>
      </c>
      <c r="BN726" s="90">
        <v>0</v>
      </c>
      <c r="BO726" s="90">
        <v>0</v>
      </c>
      <c r="BP726" s="90">
        <v>6.8489459818386811</v>
      </c>
      <c r="BQ726" s="90">
        <v>0</v>
      </c>
      <c r="BR726" s="90">
        <v>1.9375088553234483</v>
      </c>
      <c r="BS726" s="90">
        <v>1.8107559395546247</v>
      </c>
      <c r="BT726" s="90">
        <v>7.3283722005673884</v>
      </c>
      <c r="BU726" s="90">
        <v>6.8489459818386811</v>
      </c>
      <c r="BV726" s="90">
        <v>0</v>
      </c>
      <c r="BW726" s="90">
        <v>0</v>
      </c>
      <c r="BX726" s="90">
        <v>7.3283722005673884</v>
      </c>
      <c r="BY726" s="90">
        <v>6.8489459818386811</v>
      </c>
      <c r="GV726" s="254"/>
      <c r="GW726" s="254"/>
    </row>
    <row r="727" spans="45:205" x14ac:dyDescent="0.25">
      <c r="AS727" s="90" t="s">
        <v>788</v>
      </c>
      <c r="AT727" s="90" t="s">
        <v>155</v>
      </c>
      <c r="AU727" s="90" t="s">
        <v>746</v>
      </c>
      <c r="AV727" s="90">
        <v>2023</v>
      </c>
      <c r="AW727" s="90">
        <v>0.87343872827321156</v>
      </c>
      <c r="AX727" s="90">
        <v>0</v>
      </c>
      <c r="AY727" s="90">
        <v>0</v>
      </c>
      <c r="AZ727" s="90">
        <v>0</v>
      </c>
      <c r="BA727" s="90">
        <v>0</v>
      </c>
      <c r="BB727" s="90">
        <v>0</v>
      </c>
      <c r="BC727" s="90">
        <v>0</v>
      </c>
      <c r="BD727" s="90">
        <v>0</v>
      </c>
      <c r="BE727" s="90">
        <v>0</v>
      </c>
      <c r="BF727" s="90">
        <v>0</v>
      </c>
      <c r="BG727" s="90">
        <v>0</v>
      </c>
      <c r="BH727" s="90">
        <v>0</v>
      </c>
      <c r="BI727" s="90">
        <v>0</v>
      </c>
      <c r="BJ727" s="90">
        <v>1.70763492333592</v>
      </c>
      <c r="BK727" s="90">
        <v>6.6954285493456149</v>
      </c>
      <c r="BL727" s="90">
        <v>0</v>
      </c>
      <c r="BM727" s="90">
        <v>6.6954285493456149</v>
      </c>
      <c r="BN727" s="90">
        <v>0</v>
      </c>
      <c r="BO727" s="90">
        <v>0</v>
      </c>
      <c r="BP727" s="90">
        <v>0</v>
      </c>
      <c r="BQ727" s="90">
        <v>5.8480465973845872</v>
      </c>
      <c r="BR727" s="90">
        <v>0</v>
      </c>
      <c r="BS727" s="90">
        <v>0</v>
      </c>
      <c r="BT727" s="90">
        <v>0</v>
      </c>
      <c r="BU727" s="90">
        <v>0</v>
      </c>
      <c r="BV727" s="90">
        <v>0</v>
      </c>
      <c r="BW727" s="90">
        <v>0</v>
      </c>
      <c r="BX727" s="90">
        <v>0</v>
      </c>
      <c r="BY727" s="90">
        <v>0</v>
      </c>
      <c r="GV727" s="254"/>
      <c r="GW727" s="254"/>
    </row>
    <row r="728" spans="45:205" x14ac:dyDescent="0.25">
      <c r="AS728" s="90" t="s">
        <v>788</v>
      </c>
      <c r="AT728" s="90" t="s">
        <v>155</v>
      </c>
      <c r="AU728" s="90" t="s">
        <v>747</v>
      </c>
      <c r="AV728" s="90">
        <v>2020</v>
      </c>
      <c r="AW728" s="90">
        <v>1</v>
      </c>
      <c r="AX728" s="90">
        <v>0.61123373630877453</v>
      </c>
      <c r="AY728" s="90">
        <v>2.570694019188569</v>
      </c>
      <c r="AZ728" s="90">
        <v>0</v>
      </c>
      <c r="BA728" s="90">
        <v>2.570694019188569</v>
      </c>
      <c r="BB728" s="90">
        <v>0</v>
      </c>
      <c r="BC728" s="90">
        <v>0</v>
      </c>
      <c r="BD728" s="90">
        <v>0</v>
      </c>
      <c r="BE728" s="90">
        <v>0</v>
      </c>
      <c r="BF728" s="90">
        <v>0</v>
      </c>
      <c r="BG728" s="90">
        <v>0</v>
      </c>
      <c r="BH728" s="90">
        <v>0</v>
      </c>
      <c r="BI728" s="90">
        <v>0</v>
      </c>
      <c r="BJ728" s="90">
        <v>0</v>
      </c>
      <c r="BK728" s="90">
        <v>0</v>
      </c>
      <c r="BL728" s="90">
        <v>0</v>
      </c>
      <c r="BM728" s="90">
        <v>0</v>
      </c>
      <c r="BN728" s="90">
        <v>2.570694019188569</v>
      </c>
      <c r="BO728" s="90">
        <v>0</v>
      </c>
      <c r="BP728" s="90">
        <v>0</v>
      </c>
      <c r="BQ728" s="90">
        <v>0</v>
      </c>
      <c r="BR728" s="90">
        <v>0</v>
      </c>
      <c r="BS728" s="90">
        <v>0</v>
      </c>
      <c r="BT728" s="90">
        <v>0</v>
      </c>
      <c r="BU728" s="90">
        <v>0</v>
      </c>
      <c r="BV728" s="90">
        <v>0</v>
      </c>
      <c r="BW728" s="90">
        <v>0</v>
      </c>
      <c r="BX728" s="90">
        <v>0</v>
      </c>
      <c r="BY728" s="90">
        <v>0</v>
      </c>
      <c r="GV728" s="254"/>
      <c r="GW728" s="254"/>
    </row>
    <row r="729" spans="45:205" x14ac:dyDescent="0.25">
      <c r="AS729" s="90" t="s">
        <v>788</v>
      </c>
      <c r="AT729" s="90" t="s">
        <v>155</v>
      </c>
      <c r="AU729" s="90" t="s">
        <v>747</v>
      </c>
      <c r="AV729" s="90">
        <v>2021</v>
      </c>
      <c r="AW729" s="90">
        <v>1</v>
      </c>
      <c r="AX729" s="90">
        <v>0</v>
      </c>
      <c r="AY729" s="90">
        <v>0</v>
      </c>
      <c r="AZ729" s="90">
        <v>0</v>
      </c>
      <c r="BA729" s="90">
        <v>0</v>
      </c>
      <c r="BB729" s="90">
        <v>0.55784323990489582</v>
      </c>
      <c r="BC729" s="90">
        <v>2.3461471369830602</v>
      </c>
      <c r="BD729" s="90">
        <v>0</v>
      </c>
      <c r="BE729" s="90">
        <v>2.3461471369830602</v>
      </c>
      <c r="BF729" s="90">
        <v>0</v>
      </c>
      <c r="BG729" s="90">
        <v>0</v>
      </c>
      <c r="BH729" s="90">
        <v>0</v>
      </c>
      <c r="BI729" s="90">
        <v>0</v>
      </c>
      <c r="BJ729" s="90">
        <v>0</v>
      </c>
      <c r="BK729" s="90">
        <v>0</v>
      </c>
      <c r="BL729" s="90">
        <v>0</v>
      </c>
      <c r="BM729" s="90">
        <v>0</v>
      </c>
      <c r="BN729" s="90">
        <v>0</v>
      </c>
      <c r="BO729" s="90">
        <v>2.3461471369830602</v>
      </c>
      <c r="BP729" s="90">
        <v>0</v>
      </c>
      <c r="BQ729" s="90">
        <v>0</v>
      </c>
      <c r="BR729" s="90">
        <v>0</v>
      </c>
      <c r="BS729" s="90">
        <v>0</v>
      </c>
      <c r="BT729" s="90">
        <v>0</v>
      </c>
      <c r="BU729" s="90">
        <v>0</v>
      </c>
      <c r="BV729" s="90">
        <v>0</v>
      </c>
      <c r="BW729" s="90">
        <v>0</v>
      </c>
      <c r="BX729" s="90">
        <v>0</v>
      </c>
      <c r="BY729" s="90">
        <v>0</v>
      </c>
      <c r="GV729" s="254"/>
      <c r="GW729" s="254"/>
    </row>
    <row r="730" spans="45:205" x14ac:dyDescent="0.25">
      <c r="AS730" s="90" t="s">
        <v>788</v>
      </c>
      <c r="AT730" s="90" t="s">
        <v>155</v>
      </c>
      <c r="AU730" s="90" t="s">
        <v>747</v>
      </c>
      <c r="AV730" s="90">
        <v>2022</v>
      </c>
      <c r="AW730" s="90">
        <v>0.93457943925233644</v>
      </c>
      <c r="AX730" s="90">
        <v>0</v>
      </c>
      <c r="AY730" s="90">
        <v>0</v>
      </c>
      <c r="AZ730" s="90">
        <v>0</v>
      </c>
      <c r="BA730" s="90">
        <v>0</v>
      </c>
      <c r="BB730" s="90">
        <v>0</v>
      </c>
      <c r="BC730" s="90">
        <v>0</v>
      </c>
      <c r="BD730" s="90">
        <v>0</v>
      </c>
      <c r="BE730" s="90">
        <v>0</v>
      </c>
      <c r="BF730" s="90">
        <v>0.71419955651936695</v>
      </c>
      <c r="BG730" s="90">
        <v>2.8286206729302159</v>
      </c>
      <c r="BH730" s="90">
        <v>0</v>
      </c>
      <c r="BI730" s="90">
        <v>2.8286206729302159</v>
      </c>
      <c r="BJ730" s="90">
        <v>0</v>
      </c>
      <c r="BK730" s="90">
        <v>0</v>
      </c>
      <c r="BL730" s="90">
        <v>0</v>
      </c>
      <c r="BM730" s="90">
        <v>0</v>
      </c>
      <c r="BN730" s="90">
        <v>0</v>
      </c>
      <c r="BO730" s="90">
        <v>0</v>
      </c>
      <c r="BP730" s="90">
        <v>2.6435707223646876</v>
      </c>
      <c r="BQ730" s="90">
        <v>0</v>
      </c>
      <c r="BR730" s="90">
        <v>0.71419955651936695</v>
      </c>
      <c r="BS730" s="90">
        <v>0.66747622104613735</v>
      </c>
      <c r="BT730" s="90">
        <v>2.8286206729302159</v>
      </c>
      <c r="BU730" s="90">
        <v>2.6435707223646876</v>
      </c>
      <c r="BV730" s="90">
        <v>0</v>
      </c>
      <c r="BW730" s="90">
        <v>0</v>
      </c>
      <c r="BX730" s="90">
        <v>2.8286206729302159</v>
      </c>
      <c r="BY730" s="90">
        <v>2.6435707223646876</v>
      </c>
      <c r="GV730" s="254"/>
      <c r="GW730" s="254"/>
    </row>
    <row r="731" spans="45:205" x14ac:dyDescent="0.25">
      <c r="AS731" s="90" t="s">
        <v>788</v>
      </c>
      <c r="AT731" s="90" t="s">
        <v>155</v>
      </c>
      <c r="AU731" s="90" t="s">
        <v>747</v>
      </c>
      <c r="AV731" s="90">
        <v>2023</v>
      </c>
      <c r="AW731" s="90">
        <v>0.87343872827321156</v>
      </c>
      <c r="AX731" s="90">
        <v>0</v>
      </c>
      <c r="AY731" s="90">
        <v>0</v>
      </c>
      <c r="AZ731" s="90">
        <v>0</v>
      </c>
      <c r="BA731" s="90">
        <v>0</v>
      </c>
      <c r="BB731" s="90">
        <v>0</v>
      </c>
      <c r="BC731" s="90">
        <v>0</v>
      </c>
      <c r="BD731" s="90">
        <v>0</v>
      </c>
      <c r="BE731" s="90">
        <v>0</v>
      </c>
      <c r="BF731" s="90">
        <v>0</v>
      </c>
      <c r="BG731" s="90">
        <v>0</v>
      </c>
      <c r="BH731" s="90">
        <v>0</v>
      </c>
      <c r="BI731" s="90">
        <v>0</v>
      </c>
      <c r="BJ731" s="90">
        <v>0.62946401591537438</v>
      </c>
      <c r="BK731" s="90">
        <v>2.5843218443437834</v>
      </c>
      <c r="BL731" s="90">
        <v>0</v>
      </c>
      <c r="BM731" s="90">
        <v>2.5843218443437834</v>
      </c>
      <c r="BN731" s="90">
        <v>0</v>
      </c>
      <c r="BO731" s="90">
        <v>0</v>
      </c>
      <c r="BP731" s="90">
        <v>0</v>
      </c>
      <c r="BQ731" s="90">
        <v>2.2572467851723146</v>
      </c>
      <c r="BR731" s="90">
        <v>0</v>
      </c>
      <c r="BS731" s="90">
        <v>0</v>
      </c>
      <c r="BT731" s="90">
        <v>0</v>
      </c>
      <c r="BU731" s="90">
        <v>0</v>
      </c>
      <c r="BV731" s="90">
        <v>0</v>
      </c>
      <c r="BW731" s="90">
        <v>0</v>
      </c>
      <c r="BX731" s="90">
        <v>0</v>
      </c>
      <c r="BY731" s="90">
        <v>0</v>
      </c>
      <c r="GV731" s="254"/>
      <c r="GW731" s="254"/>
    </row>
    <row r="732" spans="45:205" x14ac:dyDescent="0.25">
      <c r="AS732" s="90" t="s">
        <v>788</v>
      </c>
      <c r="AT732" s="90" t="s">
        <v>155</v>
      </c>
      <c r="AU732" s="90" t="s">
        <v>748</v>
      </c>
      <c r="AV732" s="90">
        <v>2020</v>
      </c>
      <c r="AW732" s="90">
        <v>1</v>
      </c>
      <c r="AX732" s="90">
        <v>0.20691015488430781</v>
      </c>
      <c r="AY732" s="90">
        <v>1.2607965166619879</v>
      </c>
      <c r="AZ732" s="90">
        <v>0</v>
      </c>
      <c r="BA732" s="90">
        <v>1.2607965166619879</v>
      </c>
      <c r="BB732" s="90">
        <v>0</v>
      </c>
      <c r="BC732" s="90">
        <v>0</v>
      </c>
      <c r="BD732" s="90">
        <v>0</v>
      </c>
      <c r="BE732" s="90">
        <v>0</v>
      </c>
      <c r="BF732" s="90">
        <v>0</v>
      </c>
      <c r="BG732" s="90">
        <v>0</v>
      </c>
      <c r="BH732" s="90">
        <v>0</v>
      </c>
      <c r="BI732" s="90">
        <v>0</v>
      </c>
      <c r="BJ732" s="90">
        <v>0</v>
      </c>
      <c r="BK732" s="90">
        <v>0</v>
      </c>
      <c r="BL732" s="90">
        <v>0</v>
      </c>
      <c r="BM732" s="90">
        <v>0</v>
      </c>
      <c r="BN732" s="90">
        <v>1.2607965166619879</v>
      </c>
      <c r="BO732" s="90">
        <v>0</v>
      </c>
      <c r="BP732" s="90">
        <v>0</v>
      </c>
      <c r="BQ732" s="90">
        <v>0</v>
      </c>
      <c r="BR732" s="90">
        <v>0</v>
      </c>
      <c r="BS732" s="90">
        <v>0</v>
      </c>
      <c r="BT732" s="90">
        <v>0</v>
      </c>
      <c r="BU732" s="90">
        <v>0</v>
      </c>
      <c r="BV732" s="90">
        <v>0</v>
      </c>
      <c r="BW732" s="90">
        <v>0</v>
      </c>
      <c r="BX732" s="90">
        <v>0</v>
      </c>
      <c r="BY732" s="90">
        <v>0</v>
      </c>
      <c r="GV732" s="254"/>
      <c r="GW732" s="254"/>
    </row>
    <row r="733" spans="45:205" x14ac:dyDescent="0.25">
      <c r="AS733" s="90" t="s">
        <v>788</v>
      </c>
      <c r="AT733" s="90" t="s">
        <v>155</v>
      </c>
      <c r="AU733" s="90" t="s">
        <v>748</v>
      </c>
      <c r="AV733" s="90">
        <v>2021</v>
      </c>
      <c r="AW733" s="90">
        <v>1</v>
      </c>
      <c r="AX733" s="90">
        <v>0</v>
      </c>
      <c r="AY733" s="90">
        <v>0</v>
      </c>
      <c r="AZ733" s="90">
        <v>0</v>
      </c>
      <c r="BA733" s="90">
        <v>0</v>
      </c>
      <c r="BB733" s="90">
        <v>0.18883681366628313</v>
      </c>
      <c r="BC733" s="90">
        <v>1.1506675301708698</v>
      </c>
      <c r="BD733" s="90">
        <v>0</v>
      </c>
      <c r="BE733" s="90">
        <v>1.1506675301708698</v>
      </c>
      <c r="BF733" s="90">
        <v>0</v>
      </c>
      <c r="BG733" s="90">
        <v>0</v>
      </c>
      <c r="BH733" s="90">
        <v>0</v>
      </c>
      <c r="BI733" s="90">
        <v>0</v>
      </c>
      <c r="BJ733" s="90">
        <v>0</v>
      </c>
      <c r="BK733" s="90">
        <v>0</v>
      </c>
      <c r="BL733" s="90">
        <v>0</v>
      </c>
      <c r="BM733" s="90">
        <v>0</v>
      </c>
      <c r="BN733" s="90">
        <v>0</v>
      </c>
      <c r="BO733" s="90">
        <v>1.1506675301708698</v>
      </c>
      <c r="BP733" s="90">
        <v>0</v>
      </c>
      <c r="BQ733" s="90">
        <v>0</v>
      </c>
      <c r="BR733" s="90">
        <v>0</v>
      </c>
      <c r="BS733" s="90">
        <v>0</v>
      </c>
      <c r="BT733" s="90">
        <v>0</v>
      </c>
      <c r="BU733" s="90">
        <v>0</v>
      </c>
      <c r="BV733" s="90">
        <v>0</v>
      </c>
      <c r="BW733" s="90">
        <v>0</v>
      </c>
      <c r="BX733" s="90">
        <v>0</v>
      </c>
      <c r="BY733" s="90">
        <v>0</v>
      </c>
      <c r="GV733" s="254"/>
      <c r="GW733" s="254"/>
    </row>
    <row r="734" spans="45:205" x14ac:dyDescent="0.25">
      <c r="AS734" s="90" t="s">
        <v>788</v>
      </c>
      <c r="AT734" s="90" t="s">
        <v>155</v>
      </c>
      <c r="AU734" s="90" t="s">
        <v>748</v>
      </c>
      <c r="AV734" s="90">
        <v>2022</v>
      </c>
      <c r="AW734" s="90">
        <v>0.93457943925233644</v>
      </c>
      <c r="AX734" s="90">
        <v>0</v>
      </c>
      <c r="AY734" s="90">
        <v>0</v>
      </c>
      <c r="AZ734" s="90">
        <v>0</v>
      </c>
      <c r="BA734" s="90">
        <v>0</v>
      </c>
      <c r="BB734" s="90">
        <v>0</v>
      </c>
      <c r="BC734" s="90">
        <v>0</v>
      </c>
      <c r="BD734" s="90">
        <v>0</v>
      </c>
      <c r="BE734" s="90">
        <v>0</v>
      </c>
      <c r="BF734" s="90">
        <v>0.25840146979695638</v>
      </c>
      <c r="BG734" s="90">
        <v>1.4677045376885773</v>
      </c>
      <c r="BH734" s="90">
        <v>0</v>
      </c>
      <c r="BI734" s="90">
        <v>1.4677045376885773</v>
      </c>
      <c r="BJ734" s="90">
        <v>0</v>
      </c>
      <c r="BK734" s="90">
        <v>0</v>
      </c>
      <c r="BL734" s="90">
        <v>0</v>
      </c>
      <c r="BM734" s="90">
        <v>0</v>
      </c>
      <c r="BN734" s="90">
        <v>0</v>
      </c>
      <c r="BO734" s="90">
        <v>0</v>
      </c>
      <c r="BP734" s="90">
        <v>1.3716864838211003</v>
      </c>
      <c r="BQ734" s="90">
        <v>0</v>
      </c>
      <c r="BR734" s="90">
        <v>0.25840146979695638</v>
      </c>
      <c r="BS734" s="90">
        <v>0.24149670074481905</v>
      </c>
      <c r="BT734" s="90">
        <v>1.4677045376885773</v>
      </c>
      <c r="BU734" s="90">
        <v>1.3716864838211003</v>
      </c>
      <c r="BV734" s="90">
        <v>0</v>
      </c>
      <c r="BW734" s="90">
        <v>0</v>
      </c>
      <c r="BX734" s="90">
        <v>1.4677045376885773</v>
      </c>
      <c r="BY734" s="90">
        <v>1.3716864838211003</v>
      </c>
      <c r="GV734" s="254"/>
      <c r="GW734" s="254"/>
    </row>
    <row r="735" spans="45:205" x14ac:dyDescent="0.25">
      <c r="AS735" s="90" t="s">
        <v>788</v>
      </c>
      <c r="AT735" s="90" t="s">
        <v>155</v>
      </c>
      <c r="AU735" s="90" t="s">
        <v>748</v>
      </c>
      <c r="AV735" s="90">
        <v>2023</v>
      </c>
      <c r="AW735" s="90">
        <v>0.87343872827321156</v>
      </c>
      <c r="AX735" s="90">
        <v>0</v>
      </c>
      <c r="AY735" s="90">
        <v>0</v>
      </c>
      <c r="AZ735" s="90">
        <v>0</v>
      </c>
      <c r="BA735" s="90">
        <v>0</v>
      </c>
      <c r="BB735" s="90">
        <v>0</v>
      </c>
      <c r="BC735" s="90">
        <v>0</v>
      </c>
      <c r="BD735" s="90">
        <v>0</v>
      </c>
      <c r="BE735" s="90">
        <v>0</v>
      </c>
      <c r="BF735" s="90">
        <v>0</v>
      </c>
      <c r="BG735" s="90">
        <v>0</v>
      </c>
      <c r="BH735" s="90">
        <v>0</v>
      </c>
      <c r="BI735" s="90">
        <v>0</v>
      </c>
      <c r="BJ735" s="90">
        <v>0.22774366829562259</v>
      </c>
      <c r="BK735" s="90">
        <v>1.3409537110873062</v>
      </c>
      <c r="BL735" s="90">
        <v>0</v>
      </c>
      <c r="BM735" s="90">
        <v>1.3409537110873062</v>
      </c>
      <c r="BN735" s="90">
        <v>0</v>
      </c>
      <c r="BO735" s="90">
        <v>0</v>
      </c>
      <c r="BP735" s="90">
        <v>0</v>
      </c>
      <c r="BQ735" s="90">
        <v>1.1712409040853402</v>
      </c>
      <c r="BR735" s="90">
        <v>0</v>
      </c>
      <c r="BS735" s="90">
        <v>0</v>
      </c>
      <c r="BT735" s="90">
        <v>0</v>
      </c>
      <c r="BU735" s="90">
        <v>0</v>
      </c>
      <c r="BV735" s="90">
        <v>0</v>
      </c>
      <c r="BW735" s="90">
        <v>0</v>
      </c>
      <c r="BX735" s="90">
        <v>0</v>
      </c>
      <c r="BY735" s="90">
        <v>0</v>
      </c>
      <c r="GV735" s="254"/>
      <c r="GW735" s="254"/>
    </row>
    <row r="736" spans="45:205" x14ac:dyDescent="0.25">
      <c r="AS736" s="90" t="s">
        <v>788</v>
      </c>
      <c r="AT736" s="90" t="s">
        <v>155</v>
      </c>
      <c r="AU736" s="90" t="s">
        <v>749</v>
      </c>
      <c r="AV736" s="90">
        <v>2020</v>
      </c>
      <c r="AW736" s="90">
        <v>1</v>
      </c>
      <c r="AX736" s="90">
        <v>9.4154525097871047E-2</v>
      </c>
      <c r="AY736" s="90">
        <v>0.32504035026660816</v>
      </c>
      <c r="AZ736" s="90">
        <v>0</v>
      </c>
      <c r="BA736" s="90">
        <v>0.32504035026660816</v>
      </c>
      <c r="BB736" s="90">
        <v>0</v>
      </c>
      <c r="BC736" s="90">
        <v>0</v>
      </c>
      <c r="BD736" s="90">
        <v>0</v>
      </c>
      <c r="BE736" s="90">
        <v>0</v>
      </c>
      <c r="BF736" s="90">
        <v>0</v>
      </c>
      <c r="BG736" s="90">
        <v>0</v>
      </c>
      <c r="BH736" s="90">
        <v>0</v>
      </c>
      <c r="BI736" s="90">
        <v>0</v>
      </c>
      <c r="BJ736" s="90">
        <v>0</v>
      </c>
      <c r="BK736" s="90">
        <v>0</v>
      </c>
      <c r="BL736" s="90">
        <v>0</v>
      </c>
      <c r="BM736" s="90">
        <v>0</v>
      </c>
      <c r="BN736" s="90">
        <v>0.32504035026660816</v>
      </c>
      <c r="BO736" s="90">
        <v>0</v>
      </c>
      <c r="BP736" s="90">
        <v>0</v>
      </c>
      <c r="BQ736" s="90">
        <v>0</v>
      </c>
      <c r="BR736" s="90">
        <v>0</v>
      </c>
      <c r="BS736" s="90">
        <v>0</v>
      </c>
      <c r="BT736" s="90">
        <v>0</v>
      </c>
      <c r="BU736" s="90">
        <v>0</v>
      </c>
      <c r="BV736" s="90">
        <v>0</v>
      </c>
      <c r="BW736" s="90">
        <v>0</v>
      </c>
      <c r="BX736" s="90">
        <v>0</v>
      </c>
      <c r="BY736" s="90">
        <v>0</v>
      </c>
      <c r="GV736" s="254"/>
      <c r="GW736" s="254"/>
    </row>
    <row r="737" spans="45:205" x14ac:dyDescent="0.25">
      <c r="AS737" s="90" t="s">
        <v>788</v>
      </c>
      <c r="AT737" s="90" t="s">
        <v>155</v>
      </c>
      <c r="AU737" s="90" t="s">
        <v>749</v>
      </c>
      <c r="AV737" s="90">
        <v>2021</v>
      </c>
      <c r="AW737" s="90">
        <v>1</v>
      </c>
      <c r="AX737" s="90">
        <v>0</v>
      </c>
      <c r="AY737" s="90">
        <v>0</v>
      </c>
      <c r="AZ737" s="90">
        <v>0</v>
      </c>
      <c r="BA737" s="90">
        <v>0</v>
      </c>
      <c r="BB737" s="90">
        <v>8.5930246012746472E-2</v>
      </c>
      <c r="BC737" s="90">
        <v>0.29664848538554717</v>
      </c>
      <c r="BD737" s="90">
        <v>0</v>
      </c>
      <c r="BE737" s="90">
        <v>0.29664848538554717</v>
      </c>
      <c r="BF737" s="90">
        <v>0</v>
      </c>
      <c r="BG737" s="90">
        <v>0</v>
      </c>
      <c r="BH737" s="90">
        <v>0</v>
      </c>
      <c r="BI737" s="90">
        <v>0</v>
      </c>
      <c r="BJ737" s="90">
        <v>0</v>
      </c>
      <c r="BK737" s="90">
        <v>0</v>
      </c>
      <c r="BL737" s="90">
        <v>0</v>
      </c>
      <c r="BM737" s="90">
        <v>0</v>
      </c>
      <c r="BN737" s="90">
        <v>0</v>
      </c>
      <c r="BO737" s="90">
        <v>0.29664848538554717</v>
      </c>
      <c r="BP737" s="90">
        <v>0</v>
      </c>
      <c r="BQ737" s="90">
        <v>0</v>
      </c>
      <c r="BR737" s="90">
        <v>0</v>
      </c>
      <c r="BS737" s="90">
        <v>0</v>
      </c>
      <c r="BT737" s="90">
        <v>0</v>
      </c>
      <c r="BU737" s="90">
        <v>0</v>
      </c>
      <c r="BV737" s="90">
        <v>0</v>
      </c>
      <c r="BW737" s="90">
        <v>0</v>
      </c>
      <c r="BX737" s="90">
        <v>0</v>
      </c>
      <c r="BY737" s="90">
        <v>0</v>
      </c>
      <c r="GV737" s="254"/>
      <c r="GW737" s="254"/>
    </row>
    <row r="738" spans="45:205" x14ac:dyDescent="0.25">
      <c r="AS738" s="90" t="s">
        <v>788</v>
      </c>
      <c r="AT738" s="90" t="s">
        <v>155</v>
      </c>
      <c r="AU738" s="90" t="s">
        <v>749</v>
      </c>
      <c r="AV738" s="90">
        <v>2022</v>
      </c>
      <c r="AW738" s="90">
        <v>0.93457943925233644</v>
      </c>
      <c r="AX738" s="90">
        <v>0</v>
      </c>
      <c r="AY738" s="90">
        <v>0</v>
      </c>
      <c r="AZ738" s="90">
        <v>0</v>
      </c>
      <c r="BA738" s="90">
        <v>0</v>
      </c>
      <c r="BB738" s="90">
        <v>0</v>
      </c>
      <c r="BC738" s="90">
        <v>0</v>
      </c>
      <c r="BD738" s="90">
        <v>0</v>
      </c>
      <c r="BE738" s="90">
        <v>0</v>
      </c>
      <c r="BF738" s="90">
        <v>0.12892407186076976</v>
      </c>
      <c r="BG738" s="90">
        <v>0.60222245592297063</v>
      </c>
      <c r="BH738" s="90">
        <v>0</v>
      </c>
      <c r="BI738" s="90">
        <v>0.60222245592297063</v>
      </c>
      <c r="BJ738" s="90">
        <v>0</v>
      </c>
      <c r="BK738" s="90">
        <v>0</v>
      </c>
      <c r="BL738" s="90">
        <v>0</v>
      </c>
      <c r="BM738" s="90">
        <v>0</v>
      </c>
      <c r="BN738" s="90">
        <v>0</v>
      </c>
      <c r="BO738" s="90">
        <v>0</v>
      </c>
      <c r="BP738" s="90">
        <v>0.56282472516165483</v>
      </c>
      <c r="BQ738" s="90">
        <v>0</v>
      </c>
      <c r="BR738" s="90">
        <v>0.12892407186076976</v>
      </c>
      <c r="BS738" s="90">
        <v>0.12048978678576613</v>
      </c>
      <c r="BT738" s="90">
        <v>0.60222245592297063</v>
      </c>
      <c r="BU738" s="90">
        <v>0.56282472516165483</v>
      </c>
      <c r="BV738" s="90">
        <v>0</v>
      </c>
      <c r="BW738" s="90">
        <v>0</v>
      </c>
      <c r="BX738" s="90">
        <v>0.60222245592297063</v>
      </c>
      <c r="BY738" s="90">
        <v>0.56282472516165483</v>
      </c>
      <c r="GV738" s="254"/>
      <c r="GW738" s="254"/>
    </row>
    <row r="739" spans="45:205" x14ac:dyDescent="0.25">
      <c r="AS739" s="90" t="s">
        <v>788</v>
      </c>
      <c r="AT739" s="90" t="s">
        <v>155</v>
      </c>
      <c r="AU739" s="90" t="s">
        <v>749</v>
      </c>
      <c r="AV739" s="90">
        <v>2023</v>
      </c>
      <c r="AW739" s="90">
        <v>0.87343872827321156</v>
      </c>
      <c r="AX739" s="90">
        <v>0</v>
      </c>
      <c r="AY739" s="90">
        <v>0</v>
      </c>
      <c r="AZ739" s="90">
        <v>0</v>
      </c>
      <c r="BA739" s="90">
        <v>0</v>
      </c>
      <c r="BB739" s="90">
        <v>0</v>
      </c>
      <c r="BC739" s="90">
        <v>0</v>
      </c>
      <c r="BD739" s="90">
        <v>0</v>
      </c>
      <c r="BE739" s="90">
        <v>0</v>
      </c>
      <c r="BF739" s="90">
        <v>0</v>
      </c>
      <c r="BG739" s="90">
        <v>0</v>
      </c>
      <c r="BH739" s="90">
        <v>0</v>
      </c>
      <c r="BI739" s="90">
        <v>0</v>
      </c>
      <c r="BJ739" s="90">
        <v>0.11362799553830556</v>
      </c>
      <c r="BK739" s="90">
        <v>0.55021275274459036</v>
      </c>
      <c r="BL739" s="90">
        <v>0</v>
      </c>
      <c r="BM739" s="90">
        <v>0.55021275274459036</v>
      </c>
      <c r="BN739" s="90">
        <v>0</v>
      </c>
      <c r="BO739" s="90">
        <v>0</v>
      </c>
      <c r="BP739" s="90">
        <v>0</v>
      </c>
      <c r="BQ739" s="90">
        <v>0.480577127036938</v>
      </c>
      <c r="BR739" s="90">
        <v>0</v>
      </c>
      <c r="BS739" s="90">
        <v>0</v>
      </c>
      <c r="BT739" s="90">
        <v>0</v>
      </c>
      <c r="BU739" s="90">
        <v>0</v>
      </c>
      <c r="BV739" s="90">
        <v>0</v>
      </c>
      <c r="BW739" s="90">
        <v>0</v>
      </c>
      <c r="BX739" s="90">
        <v>0</v>
      </c>
      <c r="BY739" s="90">
        <v>0</v>
      </c>
      <c r="GV739" s="254"/>
      <c r="GW739" s="254"/>
    </row>
    <row r="740" spans="45:205" x14ac:dyDescent="0.25">
      <c r="AS740" s="90" t="s">
        <v>788</v>
      </c>
      <c r="AT740" s="90" t="s">
        <v>155</v>
      </c>
      <c r="AU740" s="90" t="s">
        <v>750</v>
      </c>
      <c r="AV740" s="90">
        <v>2020</v>
      </c>
      <c r="AW740" s="90">
        <v>1</v>
      </c>
      <c r="AX740" s="90">
        <v>0.10149699134377459</v>
      </c>
      <c r="AY740" s="90">
        <v>0.33831114351553904</v>
      </c>
      <c r="AZ740" s="90">
        <v>0</v>
      </c>
      <c r="BA740" s="90">
        <v>0.33831114351553904</v>
      </c>
      <c r="BB740" s="90">
        <v>0</v>
      </c>
      <c r="BC740" s="90">
        <v>0</v>
      </c>
      <c r="BD740" s="90">
        <v>0</v>
      </c>
      <c r="BE740" s="90">
        <v>0</v>
      </c>
      <c r="BF740" s="90">
        <v>0</v>
      </c>
      <c r="BG740" s="90">
        <v>0</v>
      </c>
      <c r="BH740" s="90">
        <v>0</v>
      </c>
      <c r="BI740" s="90">
        <v>0</v>
      </c>
      <c r="BJ740" s="90">
        <v>0</v>
      </c>
      <c r="BK740" s="90">
        <v>0</v>
      </c>
      <c r="BL740" s="90">
        <v>0</v>
      </c>
      <c r="BM740" s="90">
        <v>0</v>
      </c>
      <c r="BN740" s="90">
        <v>0.33831114351553904</v>
      </c>
      <c r="BO740" s="90">
        <v>0</v>
      </c>
      <c r="BP740" s="90">
        <v>0</v>
      </c>
      <c r="BQ740" s="90">
        <v>0</v>
      </c>
      <c r="BR740" s="90">
        <v>0</v>
      </c>
      <c r="BS740" s="90">
        <v>0</v>
      </c>
      <c r="BT740" s="90">
        <v>0</v>
      </c>
      <c r="BU740" s="90">
        <v>0</v>
      </c>
      <c r="BV740" s="90">
        <v>0</v>
      </c>
      <c r="BW740" s="90">
        <v>0</v>
      </c>
      <c r="BX740" s="90">
        <v>0</v>
      </c>
      <c r="BY740" s="90">
        <v>0</v>
      </c>
      <c r="GV740" s="254"/>
      <c r="GW740" s="254"/>
    </row>
    <row r="741" spans="45:205" x14ac:dyDescent="0.25">
      <c r="AS741" s="90" t="s">
        <v>788</v>
      </c>
      <c r="AT741" s="90" t="s">
        <v>155</v>
      </c>
      <c r="AU741" s="90" t="s">
        <v>750</v>
      </c>
      <c r="AV741" s="90">
        <v>2021</v>
      </c>
      <c r="AW741" s="90">
        <v>1</v>
      </c>
      <c r="AX741" s="90">
        <v>0</v>
      </c>
      <c r="AY741" s="90">
        <v>0</v>
      </c>
      <c r="AZ741" s="90">
        <v>0</v>
      </c>
      <c r="BA741" s="90">
        <v>0</v>
      </c>
      <c r="BB741" s="90">
        <v>9.2631357087279931E-2</v>
      </c>
      <c r="BC741" s="90">
        <v>0.30876009157207462</v>
      </c>
      <c r="BD741" s="90">
        <v>0</v>
      </c>
      <c r="BE741" s="90">
        <v>0.30876009157207462</v>
      </c>
      <c r="BF741" s="90">
        <v>0</v>
      </c>
      <c r="BG741" s="90">
        <v>0</v>
      </c>
      <c r="BH741" s="90">
        <v>0</v>
      </c>
      <c r="BI741" s="90">
        <v>0</v>
      </c>
      <c r="BJ741" s="90">
        <v>0</v>
      </c>
      <c r="BK741" s="90">
        <v>0</v>
      </c>
      <c r="BL741" s="90">
        <v>0</v>
      </c>
      <c r="BM741" s="90">
        <v>0</v>
      </c>
      <c r="BN741" s="90">
        <v>0</v>
      </c>
      <c r="BO741" s="90">
        <v>0.30876009157207462</v>
      </c>
      <c r="BP741" s="90">
        <v>0</v>
      </c>
      <c r="BQ741" s="90">
        <v>0</v>
      </c>
      <c r="BR741" s="90">
        <v>0</v>
      </c>
      <c r="BS741" s="90">
        <v>0</v>
      </c>
      <c r="BT741" s="90">
        <v>0</v>
      </c>
      <c r="BU741" s="90">
        <v>0</v>
      </c>
      <c r="BV741" s="90">
        <v>0</v>
      </c>
      <c r="BW741" s="90">
        <v>0</v>
      </c>
      <c r="BX741" s="90">
        <v>0</v>
      </c>
      <c r="BY741" s="90">
        <v>0</v>
      </c>
      <c r="GV741" s="254"/>
      <c r="GW741" s="254"/>
    </row>
    <row r="742" spans="45:205" x14ac:dyDescent="0.25">
      <c r="AS742" s="90" t="s">
        <v>788</v>
      </c>
      <c r="AT742" s="90" t="s">
        <v>155</v>
      </c>
      <c r="AU742" s="90" t="s">
        <v>750</v>
      </c>
      <c r="AV742" s="90">
        <v>2022</v>
      </c>
      <c r="AW742" s="90">
        <v>0.93457943925233644</v>
      </c>
      <c r="AX742" s="90">
        <v>0</v>
      </c>
      <c r="AY742" s="90">
        <v>0</v>
      </c>
      <c r="AZ742" s="90">
        <v>0</v>
      </c>
      <c r="BA742" s="90">
        <v>0</v>
      </c>
      <c r="BB742" s="90">
        <v>0</v>
      </c>
      <c r="BC742" s="90">
        <v>0</v>
      </c>
      <c r="BD742" s="90">
        <v>0</v>
      </c>
      <c r="BE742" s="90">
        <v>0</v>
      </c>
      <c r="BF742" s="90">
        <v>0.13191541474345203</v>
      </c>
      <c r="BG742" s="90">
        <v>0.4885133886896833</v>
      </c>
      <c r="BH742" s="90">
        <v>0</v>
      </c>
      <c r="BI742" s="90">
        <v>0.4885133886896833</v>
      </c>
      <c r="BJ742" s="90">
        <v>0</v>
      </c>
      <c r="BK742" s="90">
        <v>0</v>
      </c>
      <c r="BL742" s="90">
        <v>0</v>
      </c>
      <c r="BM742" s="90">
        <v>0</v>
      </c>
      <c r="BN742" s="90">
        <v>0</v>
      </c>
      <c r="BO742" s="90">
        <v>0</v>
      </c>
      <c r="BP742" s="90">
        <v>0.45655456886886292</v>
      </c>
      <c r="BQ742" s="90">
        <v>0</v>
      </c>
      <c r="BR742" s="90">
        <v>0.13191541474345203</v>
      </c>
      <c r="BS742" s="90">
        <v>0.12328543433967479</v>
      </c>
      <c r="BT742" s="90">
        <v>0.4885133886896833</v>
      </c>
      <c r="BU742" s="90">
        <v>0.45655456886886292</v>
      </c>
      <c r="BV742" s="90">
        <v>0</v>
      </c>
      <c r="BW742" s="90">
        <v>0</v>
      </c>
      <c r="BX742" s="90">
        <v>0.4885133886896833</v>
      </c>
      <c r="BY742" s="90">
        <v>0.45655456886886292</v>
      </c>
      <c r="GV742" s="254"/>
      <c r="GW742" s="254"/>
    </row>
    <row r="743" spans="45:205" x14ac:dyDescent="0.25">
      <c r="AS743" s="90" t="s">
        <v>788</v>
      </c>
      <c r="AT743" s="90" t="s">
        <v>155</v>
      </c>
      <c r="AU743" s="90" t="s">
        <v>750</v>
      </c>
      <c r="AV743" s="90">
        <v>2023</v>
      </c>
      <c r="AW743" s="90">
        <v>0.87343872827321156</v>
      </c>
      <c r="AX743" s="90">
        <v>0</v>
      </c>
      <c r="AY743" s="90">
        <v>0</v>
      </c>
      <c r="AZ743" s="90">
        <v>0</v>
      </c>
      <c r="BA743" s="90">
        <v>0</v>
      </c>
      <c r="BB743" s="90">
        <v>0</v>
      </c>
      <c r="BC743" s="90">
        <v>0</v>
      </c>
      <c r="BD743" s="90">
        <v>0</v>
      </c>
      <c r="BE743" s="90">
        <v>0</v>
      </c>
      <c r="BF743" s="90">
        <v>0</v>
      </c>
      <c r="BG743" s="90">
        <v>0</v>
      </c>
      <c r="BH743" s="90">
        <v>0</v>
      </c>
      <c r="BI743" s="90">
        <v>0</v>
      </c>
      <c r="BJ743" s="90">
        <v>0.11626443333321196</v>
      </c>
      <c r="BK743" s="90">
        <v>0.44632115984032161</v>
      </c>
      <c r="BL743" s="90">
        <v>0</v>
      </c>
      <c r="BM743" s="90">
        <v>0.44632115984032161</v>
      </c>
      <c r="BN743" s="90">
        <v>0</v>
      </c>
      <c r="BO743" s="90">
        <v>0</v>
      </c>
      <c r="BP743" s="90">
        <v>0</v>
      </c>
      <c r="BQ743" s="90">
        <v>0.38983418625235527</v>
      </c>
      <c r="BR743" s="90">
        <v>0</v>
      </c>
      <c r="BS743" s="90">
        <v>0</v>
      </c>
      <c r="BT743" s="90">
        <v>0</v>
      </c>
      <c r="BU743" s="90">
        <v>0</v>
      </c>
      <c r="BV743" s="90">
        <v>0</v>
      </c>
      <c r="BW743" s="90">
        <v>0</v>
      </c>
      <c r="BX743" s="90">
        <v>0</v>
      </c>
      <c r="BY743" s="90">
        <v>0</v>
      </c>
      <c r="GV743" s="254"/>
      <c r="GW743" s="254"/>
    </row>
    <row r="744" spans="45:205" x14ac:dyDescent="0.25">
      <c r="AS744" s="90" t="s">
        <v>788</v>
      </c>
      <c r="AT744" s="90" t="s">
        <v>155</v>
      </c>
      <c r="AU744" s="90" t="s">
        <v>752</v>
      </c>
      <c r="AV744" s="90">
        <v>2020</v>
      </c>
      <c r="AW744" s="90">
        <v>1</v>
      </c>
      <c r="AX744" s="90">
        <v>1.4693086998231647E-4</v>
      </c>
      <c r="AY744" s="90">
        <v>4.4569847060055611E-3</v>
      </c>
      <c r="AZ744" s="90">
        <v>0</v>
      </c>
      <c r="BA744" s="90">
        <v>4.4569847060055611E-3</v>
      </c>
      <c r="BB744" s="90">
        <v>0</v>
      </c>
      <c r="BC744" s="90">
        <v>0</v>
      </c>
      <c r="BD744" s="90">
        <v>0</v>
      </c>
      <c r="BE744" s="90">
        <v>0</v>
      </c>
      <c r="BF744" s="90">
        <v>0</v>
      </c>
      <c r="BG744" s="90">
        <v>0</v>
      </c>
      <c r="BH744" s="90">
        <v>0</v>
      </c>
      <c r="BI744" s="90">
        <v>0</v>
      </c>
      <c r="BJ744" s="90">
        <v>0</v>
      </c>
      <c r="BK744" s="90">
        <v>0</v>
      </c>
      <c r="BL744" s="90">
        <v>0</v>
      </c>
      <c r="BM744" s="90">
        <v>0</v>
      </c>
      <c r="BN744" s="90">
        <v>4.4569847060055611E-3</v>
      </c>
      <c r="BO744" s="90">
        <v>0</v>
      </c>
      <c r="BP744" s="90">
        <v>0</v>
      </c>
      <c r="BQ744" s="90">
        <v>0</v>
      </c>
      <c r="BR744" s="90">
        <v>0</v>
      </c>
      <c r="BS744" s="90">
        <v>0</v>
      </c>
      <c r="BT744" s="90">
        <v>0</v>
      </c>
      <c r="BU744" s="90">
        <v>0</v>
      </c>
      <c r="BV744" s="90">
        <v>0</v>
      </c>
      <c r="BW744" s="90">
        <v>0</v>
      </c>
      <c r="BX744" s="90">
        <v>0</v>
      </c>
      <c r="BY744" s="90">
        <v>0</v>
      </c>
      <c r="GV744" s="254"/>
      <c r="GW744" s="254"/>
    </row>
    <row r="745" spans="45:205" x14ac:dyDescent="0.25">
      <c r="AS745" s="90" t="s">
        <v>788</v>
      </c>
      <c r="AT745" s="90" t="s">
        <v>155</v>
      </c>
      <c r="AU745" s="90" t="s">
        <v>752</v>
      </c>
      <c r="AV745" s="90">
        <v>2021</v>
      </c>
      <c r="AW745" s="90">
        <v>1</v>
      </c>
      <c r="AX745" s="90">
        <v>0</v>
      </c>
      <c r="AY745" s="90">
        <v>0</v>
      </c>
      <c r="AZ745" s="90">
        <v>0</v>
      </c>
      <c r="BA745" s="90">
        <v>0</v>
      </c>
      <c r="BB745" s="90">
        <v>1.340966436963401E-4</v>
      </c>
      <c r="BC745" s="90">
        <v>4.0676727099839254E-3</v>
      </c>
      <c r="BD745" s="90">
        <v>0</v>
      </c>
      <c r="BE745" s="90">
        <v>4.0676727099839254E-3</v>
      </c>
      <c r="BF745" s="90">
        <v>0</v>
      </c>
      <c r="BG745" s="90">
        <v>0</v>
      </c>
      <c r="BH745" s="90">
        <v>0</v>
      </c>
      <c r="BI745" s="90">
        <v>0</v>
      </c>
      <c r="BJ745" s="90">
        <v>0</v>
      </c>
      <c r="BK745" s="90">
        <v>0</v>
      </c>
      <c r="BL745" s="90">
        <v>0</v>
      </c>
      <c r="BM745" s="90">
        <v>0</v>
      </c>
      <c r="BN745" s="90">
        <v>0</v>
      </c>
      <c r="BO745" s="90">
        <v>4.0676727099839254E-3</v>
      </c>
      <c r="BP745" s="90">
        <v>0</v>
      </c>
      <c r="BQ745" s="90">
        <v>0</v>
      </c>
      <c r="BR745" s="90">
        <v>0</v>
      </c>
      <c r="BS745" s="90">
        <v>0</v>
      </c>
      <c r="BT745" s="90">
        <v>0</v>
      </c>
      <c r="BU745" s="90">
        <v>0</v>
      </c>
      <c r="BV745" s="90">
        <v>0</v>
      </c>
      <c r="BW745" s="90">
        <v>0</v>
      </c>
      <c r="BX745" s="90">
        <v>0</v>
      </c>
      <c r="BY745" s="90">
        <v>0</v>
      </c>
      <c r="GV745" s="254"/>
      <c r="GW745" s="254"/>
    </row>
    <row r="746" spans="45:205" x14ac:dyDescent="0.25">
      <c r="AS746" s="90" t="s">
        <v>788</v>
      </c>
      <c r="AT746" s="90" t="s">
        <v>155</v>
      </c>
      <c r="AU746" s="90" t="s">
        <v>752</v>
      </c>
      <c r="AV746" s="90">
        <v>2022</v>
      </c>
      <c r="AW746" s="90">
        <v>0.93457943925233644</v>
      </c>
      <c r="AX746" s="90">
        <v>0</v>
      </c>
      <c r="AY746" s="90">
        <v>0</v>
      </c>
      <c r="AZ746" s="90">
        <v>0</v>
      </c>
      <c r="BA746" s="90">
        <v>0</v>
      </c>
      <c r="BB746" s="90">
        <v>0</v>
      </c>
      <c r="BC746" s="90">
        <v>0</v>
      </c>
      <c r="BD746" s="90">
        <v>0</v>
      </c>
      <c r="BE746" s="90">
        <v>0</v>
      </c>
      <c r="BF746" s="90">
        <v>1.8212019598648477E-4</v>
      </c>
      <c r="BG746" s="90">
        <v>5.4912400427955801E-3</v>
      </c>
      <c r="BH746" s="90">
        <v>0</v>
      </c>
      <c r="BI746" s="90">
        <v>5.4912400427955801E-3</v>
      </c>
      <c r="BJ746" s="90">
        <v>0</v>
      </c>
      <c r="BK746" s="90">
        <v>0</v>
      </c>
      <c r="BL746" s="90">
        <v>0</v>
      </c>
      <c r="BM746" s="90">
        <v>0</v>
      </c>
      <c r="BN746" s="90">
        <v>0</v>
      </c>
      <c r="BO746" s="90">
        <v>0</v>
      </c>
      <c r="BP746" s="90">
        <v>5.1320000399958689E-3</v>
      </c>
      <c r="BQ746" s="90">
        <v>0</v>
      </c>
      <c r="BR746" s="90">
        <v>1.8212019598648477E-4</v>
      </c>
      <c r="BS746" s="90">
        <v>1.7020579064157455E-4</v>
      </c>
      <c r="BT746" s="90">
        <v>5.4912400427955801E-3</v>
      </c>
      <c r="BU746" s="90">
        <v>5.1320000399958689E-3</v>
      </c>
      <c r="BV746" s="90">
        <v>0</v>
      </c>
      <c r="BW746" s="90">
        <v>0</v>
      </c>
      <c r="BX746" s="90">
        <v>5.4912400427955801E-3</v>
      </c>
      <c r="BY746" s="90">
        <v>5.1320000399958689E-3</v>
      </c>
      <c r="GV746" s="254"/>
      <c r="GW746" s="254"/>
    </row>
    <row r="747" spans="45:205" x14ac:dyDescent="0.25">
      <c r="AS747" s="90" t="s">
        <v>788</v>
      </c>
      <c r="AT747" s="90" t="s">
        <v>155</v>
      </c>
      <c r="AU747" s="90" t="s">
        <v>752</v>
      </c>
      <c r="AV747" s="90">
        <v>2023</v>
      </c>
      <c r="AW747" s="90">
        <v>0.87343872827321156</v>
      </c>
      <c r="AX747" s="90">
        <v>0</v>
      </c>
      <c r="AY747" s="90">
        <v>0</v>
      </c>
      <c r="AZ747" s="90">
        <v>0</v>
      </c>
      <c r="BA747" s="90">
        <v>0</v>
      </c>
      <c r="BB747" s="90">
        <v>0</v>
      </c>
      <c r="BC747" s="90">
        <v>0</v>
      </c>
      <c r="BD747" s="90">
        <v>0</v>
      </c>
      <c r="BE747" s="90">
        <v>0</v>
      </c>
      <c r="BF747" s="90">
        <v>0</v>
      </c>
      <c r="BG747" s="90">
        <v>0</v>
      </c>
      <c r="BH747" s="90">
        <v>0</v>
      </c>
      <c r="BI747" s="90">
        <v>0</v>
      </c>
      <c r="BJ747" s="90">
        <v>1.6051271510673232E-4</v>
      </c>
      <c r="BK747" s="90">
        <v>5.0169726390593564E-3</v>
      </c>
      <c r="BL747" s="90">
        <v>0</v>
      </c>
      <c r="BM747" s="90">
        <v>5.0169726390593564E-3</v>
      </c>
      <c r="BN747" s="90">
        <v>0</v>
      </c>
      <c r="BO747" s="90">
        <v>0</v>
      </c>
      <c r="BP747" s="90">
        <v>0</v>
      </c>
      <c r="BQ747" s="90">
        <v>4.3820182016415027E-3</v>
      </c>
      <c r="BR747" s="90">
        <v>0</v>
      </c>
      <c r="BS747" s="90">
        <v>0</v>
      </c>
      <c r="BT747" s="90">
        <v>0</v>
      </c>
      <c r="BU747" s="90">
        <v>0</v>
      </c>
      <c r="BV747" s="90">
        <v>0</v>
      </c>
      <c r="BW747" s="90">
        <v>0</v>
      </c>
      <c r="BX747" s="90">
        <v>0</v>
      </c>
      <c r="BY747" s="90">
        <v>0</v>
      </c>
      <c r="GV747" s="254"/>
      <c r="GW747" s="254"/>
    </row>
    <row r="748" spans="45:205" x14ac:dyDescent="0.25">
      <c r="AS748" s="90" t="s">
        <v>788</v>
      </c>
      <c r="AT748" s="90" t="s">
        <v>155</v>
      </c>
      <c r="AU748" s="90" t="s">
        <v>753</v>
      </c>
      <c r="AV748" s="90">
        <v>2020</v>
      </c>
      <c r="AW748" s="90">
        <v>1</v>
      </c>
      <c r="AX748" s="90">
        <v>1.094779980735177E-2</v>
      </c>
      <c r="AY748" s="90">
        <v>1.9829762670669156E-2</v>
      </c>
      <c r="AZ748" s="90">
        <v>0</v>
      </c>
      <c r="BA748" s="90">
        <v>1.9829762670669156E-2</v>
      </c>
      <c r="BB748" s="90">
        <v>0</v>
      </c>
      <c r="BC748" s="90">
        <v>0</v>
      </c>
      <c r="BD748" s="90">
        <v>0</v>
      </c>
      <c r="BE748" s="90">
        <v>0</v>
      </c>
      <c r="BF748" s="90">
        <v>0</v>
      </c>
      <c r="BG748" s="90">
        <v>0</v>
      </c>
      <c r="BH748" s="90">
        <v>0</v>
      </c>
      <c r="BI748" s="90">
        <v>0</v>
      </c>
      <c r="BJ748" s="90">
        <v>0</v>
      </c>
      <c r="BK748" s="90">
        <v>0</v>
      </c>
      <c r="BL748" s="90">
        <v>0</v>
      </c>
      <c r="BM748" s="90">
        <v>0</v>
      </c>
      <c r="BN748" s="90">
        <v>1.9829762670669156E-2</v>
      </c>
      <c r="BO748" s="90">
        <v>0</v>
      </c>
      <c r="BP748" s="90">
        <v>0</v>
      </c>
      <c r="BQ748" s="90">
        <v>0</v>
      </c>
      <c r="BR748" s="90">
        <v>0</v>
      </c>
      <c r="BS748" s="90">
        <v>0</v>
      </c>
      <c r="BT748" s="90">
        <v>0</v>
      </c>
      <c r="BU748" s="90">
        <v>0</v>
      </c>
      <c r="BV748" s="90">
        <v>0</v>
      </c>
      <c r="BW748" s="90">
        <v>0</v>
      </c>
      <c r="BX748" s="90">
        <v>0</v>
      </c>
      <c r="BY748" s="90">
        <v>0</v>
      </c>
      <c r="GV748" s="254"/>
      <c r="GW748" s="254"/>
    </row>
    <row r="749" spans="45:205" x14ac:dyDescent="0.25">
      <c r="AS749" s="90" t="s">
        <v>788</v>
      </c>
      <c r="AT749" s="90" t="s">
        <v>155</v>
      </c>
      <c r="AU749" s="90" t="s">
        <v>753</v>
      </c>
      <c r="AV749" s="90">
        <v>2021</v>
      </c>
      <c r="AW749" s="90">
        <v>1</v>
      </c>
      <c r="AX749" s="90">
        <v>0</v>
      </c>
      <c r="AY749" s="90">
        <v>0</v>
      </c>
      <c r="AZ749" s="90">
        <v>0</v>
      </c>
      <c r="BA749" s="90">
        <v>0</v>
      </c>
      <c r="BB749" s="90">
        <v>9.9915232939272493E-3</v>
      </c>
      <c r="BC749" s="90">
        <v>1.8097657896885371E-2</v>
      </c>
      <c r="BD749" s="90">
        <v>0</v>
      </c>
      <c r="BE749" s="90">
        <v>1.8097657896885371E-2</v>
      </c>
      <c r="BF749" s="90">
        <v>0</v>
      </c>
      <c r="BG749" s="90">
        <v>0</v>
      </c>
      <c r="BH749" s="90">
        <v>0</v>
      </c>
      <c r="BI749" s="90">
        <v>0</v>
      </c>
      <c r="BJ749" s="90">
        <v>0</v>
      </c>
      <c r="BK749" s="90">
        <v>0</v>
      </c>
      <c r="BL749" s="90">
        <v>0</v>
      </c>
      <c r="BM749" s="90">
        <v>0</v>
      </c>
      <c r="BN749" s="90">
        <v>0</v>
      </c>
      <c r="BO749" s="90">
        <v>1.8097657896885371E-2</v>
      </c>
      <c r="BP749" s="90">
        <v>0</v>
      </c>
      <c r="BQ749" s="90">
        <v>0</v>
      </c>
      <c r="BR749" s="90">
        <v>0</v>
      </c>
      <c r="BS749" s="90">
        <v>0</v>
      </c>
      <c r="BT749" s="90">
        <v>0</v>
      </c>
      <c r="BU749" s="90">
        <v>0</v>
      </c>
      <c r="BV749" s="90">
        <v>0</v>
      </c>
      <c r="BW749" s="90">
        <v>0</v>
      </c>
      <c r="BX749" s="90">
        <v>0</v>
      </c>
      <c r="BY749" s="90">
        <v>0</v>
      </c>
      <c r="GV749" s="254"/>
      <c r="GW749" s="254"/>
    </row>
    <row r="750" spans="45:205" x14ac:dyDescent="0.25">
      <c r="AS750" s="90" t="s">
        <v>788</v>
      </c>
      <c r="AT750" s="90" t="s">
        <v>155</v>
      </c>
      <c r="AU750" s="90" t="s">
        <v>753</v>
      </c>
      <c r="AV750" s="90">
        <v>2022</v>
      </c>
      <c r="AW750" s="90">
        <v>0.93457943925233644</v>
      </c>
      <c r="AX750" s="90">
        <v>0</v>
      </c>
      <c r="AY750" s="90">
        <v>0</v>
      </c>
      <c r="AZ750" s="90">
        <v>0</v>
      </c>
      <c r="BA750" s="90">
        <v>0</v>
      </c>
      <c r="BB750" s="90">
        <v>0</v>
      </c>
      <c r="BC750" s="90">
        <v>0</v>
      </c>
      <c r="BD750" s="90">
        <v>0</v>
      </c>
      <c r="BE750" s="90">
        <v>0</v>
      </c>
      <c r="BF750" s="90">
        <v>1.3569751862053664E-2</v>
      </c>
      <c r="BG750" s="90">
        <v>2.4432267044941641E-2</v>
      </c>
      <c r="BH750" s="90">
        <v>0</v>
      </c>
      <c r="BI750" s="90">
        <v>2.4432267044941641E-2</v>
      </c>
      <c r="BJ750" s="90">
        <v>0</v>
      </c>
      <c r="BK750" s="90">
        <v>0</v>
      </c>
      <c r="BL750" s="90">
        <v>0</v>
      </c>
      <c r="BM750" s="90">
        <v>0</v>
      </c>
      <c r="BN750" s="90">
        <v>0</v>
      </c>
      <c r="BO750" s="90">
        <v>0</v>
      </c>
      <c r="BP750" s="90">
        <v>2.2833894434524899E-2</v>
      </c>
      <c r="BQ750" s="90">
        <v>0</v>
      </c>
      <c r="BR750" s="90">
        <v>1.3569751862053664E-2</v>
      </c>
      <c r="BS750" s="90">
        <v>1.2682011086031461E-2</v>
      </c>
      <c r="BT750" s="90">
        <v>2.4432267044941641E-2</v>
      </c>
      <c r="BU750" s="90">
        <v>2.2833894434524899E-2</v>
      </c>
      <c r="BV750" s="90">
        <v>0</v>
      </c>
      <c r="BW750" s="90">
        <v>0</v>
      </c>
      <c r="BX750" s="90">
        <v>2.4432267044941641E-2</v>
      </c>
      <c r="BY750" s="90">
        <v>2.2833894434524899E-2</v>
      </c>
      <c r="GV750" s="254"/>
      <c r="GW750" s="254"/>
    </row>
    <row r="751" spans="45:205" x14ac:dyDescent="0.25">
      <c r="AS751" s="90" t="s">
        <v>788</v>
      </c>
      <c r="AT751" s="90" t="s">
        <v>155</v>
      </c>
      <c r="AU751" s="90" t="s">
        <v>753</v>
      </c>
      <c r="AV751" s="90">
        <v>2023</v>
      </c>
      <c r="AW751" s="90">
        <v>0.87343872827321156</v>
      </c>
      <c r="AX751" s="90">
        <v>0</v>
      </c>
      <c r="AY751" s="90">
        <v>0</v>
      </c>
      <c r="AZ751" s="90">
        <v>0</v>
      </c>
      <c r="BA751" s="90">
        <v>0</v>
      </c>
      <c r="BB751" s="90">
        <v>0</v>
      </c>
      <c r="BC751" s="90">
        <v>0</v>
      </c>
      <c r="BD751" s="90">
        <v>0</v>
      </c>
      <c r="BE751" s="90">
        <v>0</v>
      </c>
      <c r="BF751" s="90">
        <v>0</v>
      </c>
      <c r="BG751" s="90">
        <v>0</v>
      </c>
      <c r="BH751" s="90">
        <v>0</v>
      </c>
      <c r="BI751" s="90">
        <v>0</v>
      </c>
      <c r="BJ751" s="90">
        <v>1.1959781302148989E-2</v>
      </c>
      <c r="BK751" s="90">
        <v>2.2321727628562871E-2</v>
      </c>
      <c r="BL751" s="90">
        <v>0</v>
      </c>
      <c r="BM751" s="90">
        <v>2.2321727628562871E-2</v>
      </c>
      <c r="BN751" s="90">
        <v>0</v>
      </c>
      <c r="BO751" s="90">
        <v>0</v>
      </c>
      <c r="BP751" s="90">
        <v>0</v>
      </c>
      <c r="BQ751" s="90">
        <v>1.9496661392752964E-2</v>
      </c>
      <c r="BR751" s="90">
        <v>0</v>
      </c>
      <c r="BS751" s="90">
        <v>0</v>
      </c>
      <c r="BT751" s="90">
        <v>0</v>
      </c>
      <c r="BU751" s="90">
        <v>0</v>
      </c>
      <c r="BV751" s="90">
        <v>0</v>
      </c>
      <c r="BW751" s="90">
        <v>0</v>
      </c>
      <c r="BX751" s="90">
        <v>0</v>
      </c>
      <c r="BY751" s="90">
        <v>0</v>
      </c>
      <c r="GV751" s="254"/>
      <c r="GW751" s="254"/>
    </row>
    <row r="752" spans="45:205" x14ac:dyDescent="0.25">
      <c r="AS752" s="90" t="s">
        <v>788</v>
      </c>
      <c r="AT752" s="90" t="s">
        <v>155</v>
      </c>
      <c r="AU752" s="90" t="s">
        <v>223</v>
      </c>
      <c r="AV752" s="90">
        <v>2020</v>
      </c>
      <c r="AW752" s="90">
        <v>1</v>
      </c>
      <c r="AX752" s="90">
        <v>70.650674662668649</v>
      </c>
      <c r="AY752" s="90">
        <v>70.662271933177593</v>
      </c>
      <c r="AZ752" s="90">
        <v>0</v>
      </c>
      <c r="BA752" s="90">
        <v>70.662271933177593</v>
      </c>
      <c r="BB752" s="90">
        <v>0</v>
      </c>
      <c r="BC752" s="90">
        <v>0</v>
      </c>
      <c r="BD752" s="90">
        <v>0</v>
      </c>
      <c r="BE752" s="90">
        <v>0</v>
      </c>
      <c r="BF752" s="90">
        <v>0</v>
      </c>
      <c r="BG752" s="90">
        <v>0</v>
      </c>
      <c r="BH752" s="90">
        <v>0</v>
      </c>
      <c r="BI752" s="90">
        <v>0</v>
      </c>
      <c r="BJ752" s="90">
        <v>0</v>
      </c>
      <c r="BK752" s="90">
        <v>0</v>
      </c>
      <c r="BL752" s="90">
        <v>0</v>
      </c>
      <c r="BM752" s="90">
        <v>0</v>
      </c>
      <c r="BN752" s="90">
        <v>70.662271933177593</v>
      </c>
      <c r="BO752" s="90">
        <v>0</v>
      </c>
      <c r="BP752" s="90">
        <v>0</v>
      </c>
      <c r="BQ752" s="90">
        <v>0</v>
      </c>
      <c r="BR752" s="90">
        <v>0</v>
      </c>
      <c r="BS752" s="90">
        <v>0</v>
      </c>
      <c r="BT752" s="90">
        <v>0</v>
      </c>
      <c r="BU752" s="90">
        <v>0</v>
      </c>
      <c r="BV752" s="90">
        <v>0</v>
      </c>
      <c r="BW752" s="90">
        <v>0</v>
      </c>
      <c r="BX752" s="90">
        <v>0</v>
      </c>
      <c r="BY752" s="90">
        <v>0</v>
      </c>
      <c r="GV752" s="254"/>
      <c r="GW752" s="254"/>
    </row>
    <row r="753" spans="45:205" x14ac:dyDescent="0.25">
      <c r="AS753" s="90" t="s">
        <v>788</v>
      </c>
      <c r="AT753" s="90" t="s">
        <v>155</v>
      </c>
      <c r="AU753" s="90" t="s">
        <v>223</v>
      </c>
      <c r="AV753" s="90">
        <v>2021</v>
      </c>
      <c r="AW753" s="90">
        <v>1</v>
      </c>
      <c r="AX753" s="90">
        <v>0</v>
      </c>
      <c r="AY753" s="90">
        <v>0</v>
      </c>
      <c r="AZ753" s="90">
        <v>0</v>
      </c>
      <c r="BA753" s="90">
        <v>0</v>
      </c>
      <c r="BB753" s="90">
        <v>64.479427286356824</v>
      </c>
      <c r="BC753" s="90">
        <v>64.490011549905205</v>
      </c>
      <c r="BD753" s="90">
        <v>0</v>
      </c>
      <c r="BE753" s="90">
        <v>64.490011549905205</v>
      </c>
      <c r="BF753" s="90">
        <v>0</v>
      </c>
      <c r="BG753" s="90">
        <v>0</v>
      </c>
      <c r="BH753" s="90">
        <v>0</v>
      </c>
      <c r="BI753" s="90">
        <v>0</v>
      </c>
      <c r="BJ753" s="90">
        <v>0</v>
      </c>
      <c r="BK753" s="90">
        <v>0</v>
      </c>
      <c r="BL753" s="90">
        <v>0</v>
      </c>
      <c r="BM753" s="90">
        <v>0</v>
      </c>
      <c r="BN753" s="90">
        <v>0</v>
      </c>
      <c r="BO753" s="90">
        <v>64.490011549905205</v>
      </c>
      <c r="BP753" s="90">
        <v>0</v>
      </c>
      <c r="BQ753" s="90">
        <v>0</v>
      </c>
      <c r="BR753" s="90">
        <v>0</v>
      </c>
      <c r="BS753" s="90">
        <v>0</v>
      </c>
      <c r="BT753" s="90">
        <v>0</v>
      </c>
      <c r="BU753" s="90">
        <v>0</v>
      </c>
      <c r="BV753" s="90">
        <v>0</v>
      </c>
      <c r="BW753" s="90">
        <v>0</v>
      </c>
      <c r="BX753" s="90">
        <v>0</v>
      </c>
      <c r="BY753" s="90">
        <v>0</v>
      </c>
      <c r="GV753" s="254"/>
      <c r="GW753" s="254"/>
    </row>
    <row r="754" spans="45:205" x14ac:dyDescent="0.25">
      <c r="AS754" s="90" t="s">
        <v>788</v>
      </c>
      <c r="AT754" s="90" t="s">
        <v>155</v>
      </c>
      <c r="AU754" s="90" t="s">
        <v>223</v>
      </c>
      <c r="AV754" s="90">
        <v>2022</v>
      </c>
      <c r="AW754" s="90">
        <v>0.93457943925233644</v>
      </c>
      <c r="AX754" s="90">
        <v>0</v>
      </c>
      <c r="AY754" s="90">
        <v>0</v>
      </c>
      <c r="AZ754" s="90">
        <v>0</v>
      </c>
      <c r="BA754" s="90">
        <v>0</v>
      </c>
      <c r="BB754" s="90">
        <v>0</v>
      </c>
      <c r="BC754" s="90">
        <v>0</v>
      </c>
      <c r="BD754" s="90">
        <v>0</v>
      </c>
      <c r="BE754" s="90">
        <v>0</v>
      </c>
      <c r="BF754" s="90">
        <v>87.571214392803583</v>
      </c>
      <c r="BG754" s="90">
        <v>87.585589160871365</v>
      </c>
      <c r="BH754" s="90">
        <v>0</v>
      </c>
      <c r="BI754" s="90">
        <v>87.585589160871365</v>
      </c>
      <c r="BJ754" s="90">
        <v>0</v>
      </c>
      <c r="BK754" s="90">
        <v>0</v>
      </c>
      <c r="BL754" s="90">
        <v>0</v>
      </c>
      <c r="BM754" s="90">
        <v>0</v>
      </c>
      <c r="BN754" s="90">
        <v>0</v>
      </c>
      <c r="BO754" s="90">
        <v>0</v>
      </c>
      <c r="BP754" s="90">
        <v>81.85569080455268</v>
      </c>
      <c r="BQ754" s="90">
        <v>0</v>
      </c>
      <c r="BR754" s="90">
        <v>87.571214392803583</v>
      </c>
      <c r="BS754" s="90">
        <v>81.842256441872507</v>
      </c>
      <c r="BT754" s="90">
        <v>87.585589160871365</v>
      </c>
      <c r="BU754" s="90">
        <v>81.85569080455268</v>
      </c>
      <c r="BV754" s="90">
        <v>0</v>
      </c>
      <c r="BW754" s="90">
        <v>0</v>
      </c>
      <c r="BX754" s="90">
        <v>87.585589160871365</v>
      </c>
      <c r="BY754" s="90">
        <v>81.85569080455268</v>
      </c>
      <c r="GV754" s="254"/>
      <c r="GW754" s="254"/>
    </row>
    <row r="755" spans="45:205" x14ac:dyDescent="0.25">
      <c r="AS755" s="90" t="s">
        <v>788</v>
      </c>
      <c r="AT755" s="90" t="s">
        <v>155</v>
      </c>
      <c r="AU755" s="90" t="s">
        <v>223</v>
      </c>
      <c r="AV755" s="90">
        <v>2023</v>
      </c>
      <c r="AW755" s="90">
        <v>0.87343872827321156</v>
      </c>
      <c r="AX755" s="90">
        <v>0</v>
      </c>
      <c r="AY755" s="90">
        <v>0</v>
      </c>
      <c r="AZ755" s="90">
        <v>0</v>
      </c>
      <c r="BA755" s="90">
        <v>0</v>
      </c>
      <c r="BB755" s="90">
        <v>0</v>
      </c>
      <c r="BC755" s="90">
        <v>0</v>
      </c>
      <c r="BD755" s="90">
        <v>0</v>
      </c>
      <c r="BE755" s="90">
        <v>0</v>
      </c>
      <c r="BF755" s="90">
        <v>0</v>
      </c>
      <c r="BG755" s="90">
        <v>0</v>
      </c>
      <c r="BH755" s="90">
        <v>0</v>
      </c>
      <c r="BI755" s="90">
        <v>0</v>
      </c>
      <c r="BJ755" s="90">
        <v>77.181409295352324</v>
      </c>
      <c r="BK755" s="90">
        <v>80.012447105641286</v>
      </c>
      <c r="BL755" s="90">
        <v>0</v>
      </c>
      <c r="BM755" s="90">
        <v>80.012447105641286</v>
      </c>
      <c r="BN755" s="90">
        <v>0</v>
      </c>
      <c r="BO755" s="90">
        <v>0</v>
      </c>
      <c r="BP755" s="90">
        <v>0</v>
      </c>
      <c r="BQ755" s="90">
        <v>69.885970045978937</v>
      </c>
      <c r="BR755" s="90">
        <v>0</v>
      </c>
      <c r="BS755" s="90">
        <v>0</v>
      </c>
      <c r="BT755" s="90">
        <v>0</v>
      </c>
      <c r="BU755" s="90">
        <v>0</v>
      </c>
      <c r="BV755" s="90">
        <v>0</v>
      </c>
      <c r="BW755" s="90">
        <v>0</v>
      </c>
      <c r="BX755" s="90">
        <v>0</v>
      </c>
      <c r="BY755" s="90">
        <v>0</v>
      </c>
      <c r="GV755" s="254"/>
      <c r="GW755" s="254"/>
    </row>
    <row r="756" spans="45:205" x14ac:dyDescent="0.25">
      <c r="AS756" s="90" t="s">
        <v>1087</v>
      </c>
      <c r="AT756" s="90" t="s">
        <v>155</v>
      </c>
      <c r="AU756" s="90" t="s">
        <v>698</v>
      </c>
      <c r="AV756" s="90">
        <v>2020</v>
      </c>
      <c r="AW756" s="90">
        <v>1</v>
      </c>
      <c r="AX756" s="90">
        <v>9.383298796260162E-3</v>
      </c>
      <c r="AY756" s="90">
        <v>8.1766391835754071</v>
      </c>
      <c r="AZ756" s="90">
        <v>0</v>
      </c>
      <c r="BA756" s="90">
        <v>8.1766391835754071</v>
      </c>
      <c r="BB756" s="90">
        <v>0</v>
      </c>
      <c r="BC756" s="90">
        <v>0</v>
      </c>
      <c r="BD756" s="90">
        <v>0</v>
      </c>
      <c r="BE756" s="90">
        <v>0</v>
      </c>
      <c r="BF756" s="90">
        <v>0</v>
      </c>
      <c r="BG756" s="90">
        <v>0</v>
      </c>
      <c r="BH756" s="90">
        <v>0</v>
      </c>
      <c r="BI756" s="90">
        <v>0</v>
      </c>
      <c r="BJ756" s="90">
        <v>0</v>
      </c>
      <c r="BK756" s="90">
        <v>0</v>
      </c>
      <c r="BL756" s="90">
        <v>0</v>
      </c>
      <c r="BM756" s="90">
        <v>0</v>
      </c>
      <c r="BN756" s="90">
        <v>8.1766391835754071</v>
      </c>
      <c r="BO756" s="90">
        <v>0</v>
      </c>
      <c r="BP756" s="90">
        <v>0</v>
      </c>
      <c r="BQ756" s="90">
        <v>0</v>
      </c>
      <c r="BR756" s="90">
        <v>0</v>
      </c>
      <c r="BS756" s="90">
        <v>0</v>
      </c>
      <c r="BT756" s="90">
        <v>0</v>
      </c>
      <c r="BU756" s="90">
        <v>0</v>
      </c>
      <c r="BV756" s="90">
        <v>0</v>
      </c>
      <c r="BW756" s="90">
        <v>0</v>
      </c>
      <c r="BX756" s="90">
        <v>0</v>
      </c>
      <c r="BY756" s="90">
        <v>0</v>
      </c>
      <c r="GV756" s="254"/>
      <c r="GW756" s="254"/>
    </row>
    <row r="757" spans="45:205" x14ac:dyDescent="0.25">
      <c r="AS757" s="90" t="s">
        <v>1087</v>
      </c>
      <c r="AT757" s="90" t="s">
        <v>155</v>
      </c>
      <c r="AU757" s="90" t="s">
        <v>698</v>
      </c>
      <c r="AV757" s="90">
        <v>2021</v>
      </c>
      <c r="AW757" s="90">
        <v>1</v>
      </c>
      <c r="AX757" s="90">
        <v>0</v>
      </c>
      <c r="AY757" s="90">
        <v>0</v>
      </c>
      <c r="AZ757" s="90">
        <v>0</v>
      </c>
      <c r="BA757" s="90">
        <v>0</v>
      </c>
      <c r="BB757" s="90">
        <v>9.383298796260162E-3</v>
      </c>
      <c r="BC757" s="90">
        <v>8.1766391835754071</v>
      </c>
      <c r="BD757" s="90">
        <v>0</v>
      </c>
      <c r="BE757" s="90">
        <v>8.1766391835754071</v>
      </c>
      <c r="BF757" s="90">
        <v>0</v>
      </c>
      <c r="BG757" s="90">
        <v>0</v>
      </c>
      <c r="BH757" s="90">
        <v>0</v>
      </c>
      <c r="BI757" s="90">
        <v>0</v>
      </c>
      <c r="BJ757" s="90">
        <v>0</v>
      </c>
      <c r="BK757" s="90">
        <v>0</v>
      </c>
      <c r="BL757" s="90">
        <v>0</v>
      </c>
      <c r="BM757" s="90">
        <v>0</v>
      </c>
      <c r="BN757" s="90">
        <v>0</v>
      </c>
      <c r="BO757" s="90">
        <v>8.1766391835754071</v>
      </c>
      <c r="BP757" s="90">
        <v>0</v>
      </c>
      <c r="BQ757" s="90">
        <v>0</v>
      </c>
      <c r="BR757" s="90">
        <v>0</v>
      </c>
      <c r="BS757" s="90">
        <v>0</v>
      </c>
      <c r="BT757" s="90">
        <v>0</v>
      </c>
      <c r="BU757" s="90">
        <v>0</v>
      </c>
      <c r="BV757" s="90">
        <v>0</v>
      </c>
      <c r="BW757" s="90">
        <v>0</v>
      </c>
      <c r="BX757" s="90">
        <v>0</v>
      </c>
      <c r="BY757" s="90">
        <v>0</v>
      </c>
      <c r="GV757" s="254"/>
      <c r="GW757" s="254"/>
    </row>
    <row r="758" spans="45:205" x14ac:dyDescent="0.25">
      <c r="AS758" s="90" t="s">
        <v>1087</v>
      </c>
      <c r="AT758" s="90" t="s">
        <v>155</v>
      </c>
      <c r="AU758" s="90" t="s">
        <v>698</v>
      </c>
      <c r="AV758" s="90">
        <v>2022</v>
      </c>
      <c r="AW758" s="90">
        <v>0.93457943925233644</v>
      </c>
      <c r="AX758" s="90">
        <v>0</v>
      </c>
      <c r="AY758" s="90">
        <v>0</v>
      </c>
      <c r="AZ758" s="90">
        <v>0</v>
      </c>
      <c r="BA758" s="90">
        <v>0</v>
      </c>
      <c r="BB758" s="90">
        <v>0</v>
      </c>
      <c r="BC758" s="90">
        <v>0</v>
      </c>
      <c r="BD758" s="90">
        <v>0</v>
      </c>
      <c r="BE758" s="90">
        <v>0</v>
      </c>
      <c r="BF758" s="90">
        <v>8.3337949020282787E-3</v>
      </c>
      <c r="BG758" s="90">
        <v>7.2588917812514762</v>
      </c>
      <c r="BH758" s="90">
        <v>0</v>
      </c>
      <c r="BI758" s="90">
        <v>7.2588917812514762</v>
      </c>
      <c r="BJ758" s="90">
        <v>0</v>
      </c>
      <c r="BK758" s="90">
        <v>0</v>
      </c>
      <c r="BL758" s="90">
        <v>0</v>
      </c>
      <c r="BM758" s="90">
        <v>0</v>
      </c>
      <c r="BN758" s="90">
        <v>0</v>
      </c>
      <c r="BO758" s="90">
        <v>0</v>
      </c>
      <c r="BP758" s="90">
        <v>6.7840110105153979</v>
      </c>
      <c r="BQ758" s="90">
        <v>0</v>
      </c>
      <c r="BR758" s="90">
        <v>8.3337949020282787E-3</v>
      </c>
      <c r="BS758" s="90">
        <v>7.7885933663815691E-3</v>
      </c>
      <c r="BT758" s="90">
        <v>7.2588917812514762</v>
      </c>
      <c r="BU758" s="90">
        <v>6.7840110105153979</v>
      </c>
      <c r="BV758" s="90">
        <v>0</v>
      </c>
      <c r="BW758" s="90">
        <v>0</v>
      </c>
      <c r="BX758" s="90">
        <v>7.2588917812514762</v>
      </c>
      <c r="BY758" s="90">
        <v>6.7840110105153979</v>
      </c>
      <c r="GV758" s="254"/>
      <c r="GW758" s="254"/>
    </row>
    <row r="759" spans="45:205" x14ac:dyDescent="0.25">
      <c r="AS759" s="90" t="s">
        <v>1087</v>
      </c>
      <c r="AT759" s="90" t="s">
        <v>155</v>
      </c>
      <c r="AU759" s="90" t="s">
        <v>698</v>
      </c>
      <c r="AV759" s="90">
        <v>2023</v>
      </c>
      <c r="AW759" s="90">
        <v>0.87343872827321156</v>
      </c>
      <c r="AX759" s="90">
        <v>0</v>
      </c>
      <c r="AY759" s="90">
        <v>0</v>
      </c>
      <c r="AZ759" s="90">
        <v>0</v>
      </c>
      <c r="BA759" s="90">
        <v>0</v>
      </c>
      <c r="BB759" s="90">
        <v>0</v>
      </c>
      <c r="BC759" s="90">
        <v>0</v>
      </c>
      <c r="BD759" s="90">
        <v>0</v>
      </c>
      <c r="BE759" s="90">
        <v>0</v>
      </c>
      <c r="BF759" s="90">
        <v>0</v>
      </c>
      <c r="BG759" s="90">
        <v>0</v>
      </c>
      <c r="BH759" s="90">
        <v>0</v>
      </c>
      <c r="BI759" s="90">
        <v>0</v>
      </c>
      <c r="BJ759" s="90">
        <v>1.2620292249641004E-2</v>
      </c>
      <c r="BK759" s="90">
        <v>11.395264593501992</v>
      </c>
      <c r="BL759" s="90">
        <v>0</v>
      </c>
      <c r="BM759" s="90">
        <v>11.395264593501992</v>
      </c>
      <c r="BN759" s="90">
        <v>0</v>
      </c>
      <c r="BO759" s="90">
        <v>0</v>
      </c>
      <c r="BP759" s="90">
        <v>0</v>
      </c>
      <c r="BQ759" s="90">
        <v>9.9530654148851347</v>
      </c>
      <c r="BR759" s="90">
        <v>0</v>
      </c>
      <c r="BS759" s="90">
        <v>0</v>
      </c>
      <c r="BT759" s="90">
        <v>0</v>
      </c>
      <c r="BU759" s="90">
        <v>0</v>
      </c>
      <c r="BV759" s="90">
        <v>0</v>
      </c>
      <c r="BW759" s="90">
        <v>0</v>
      </c>
      <c r="BX759" s="90">
        <v>0</v>
      </c>
      <c r="BY759" s="90">
        <v>0</v>
      </c>
      <c r="GV759" s="254"/>
      <c r="GW759" s="254"/>
    </row>
    <row r="760" spans="45:205" x14ac:dyDescent="0.25">
      <c r="AS760" s="90" t="s">
        <v>1087</v>
      </c>
      <c r="AT760" s="90" t="s">
        <v>155</v>
      </c>
      <c r="AU760" s="90" t="s">
        <v>699</v>
      </c>
      <c r="AV760" s="90">
        <v>2020</v>
      </c>
      <c r="AW760" s="90">
        <v>1</v>
      </c>
      <c r="AX760" s="90">
        <v>1.7424233797123757E-2</v>
      </c>
      <c r="AY760" s="90">
        <v>19.587527381623413</v>
      </c>
      <c r="AZ760" s="90">
        <v>0</v>
      </c>
      <c r="BA760" s="90">
        <v>19.587527381623413</v>
      </c>
      <c r="BB760" s="90">
        <v>0</v>
      </c>
      <c r="BC760" s="90">
        <v>0</v>
      </c>
      <c r="BD760" s="90">
        <v>0</v>
      </c>
      <c r="BE760" s="90">
        <v>0</v>
      </c>
      <c r="BF760" s="90">
        <v>0</v>
      </c>
      <c r="BG760" s="90">
        <v>0</v>
      </c>
      <c r="BH760" s="90">
        <v>0</v>
      </c>
      <c r="BI760" s="90">
        <v>0</v>
      </c>
      <c r="BJ760" s="90">
        <v>0</v>
      </c>
      <c r="BK760" s="90">
        <v>0</v>
      </c>
      <c r="BL760" s="90">
        <v>0</v>
      </c>
      <c r="BM760" s="90">
        <v>0</v>
      </c>
      <c r="BN760" s="90">
        <v>19.587527381623413</v>
      </c>
      <c r="BO760" s="90">
        <v>0</v>
      </c>
      <c r="BP760" s="90">
        <v>0</v>
      </c>
      <c r="BQ760" s="90">
        <v>0</v>
      </c>
      <c r="BR760" s="90">
        <v>0</v>
      </c>
      <c r="BS760" s="90">
        <v>0</v>
      </c>
      <c r="BT760" s="90">
        <v>0</v>
      </c>
      <c r="BU760" s="90">
        <v>0</v>
      </c>
      <c r="BV760" s="90">
        <v>0</v>
      </c>
      <c r="BW760" s="90">
        <v>0</v>
      </c>
      <c r="BX760" s="90">
        <v>0</v>
      </c>
      <c r="BY760" s="90">
        <v>0</v>
      </c>
      <c r="GV760" s="254"/>
      <c r="GW760" s="254"/>
    </row>
    <row r="761" spans="45:205" x14ac:dyDescent="0.25">
      <c r="AS761" s="90" t="s">
        <v>1087</v>
      </c>
      <c r="AT761" s="90" t="s">
        <v>155</v>
      </c>
      <c r="AU761" s="90" t="s">
        <v>699</v>
      </c>
      <c r="AV761" s="90">
        <v>2021</v>
      </c>
      <c r="AW761" s="90">
        <v>1</v>
      </c>
      <c r="AX761" s="90">
        <v>0</v>
      </c>
      <c r="AY761" s="90">
        <v>0</v>
      </c>
      <c r="AZ761" s="90">
        <v>0</v>
      </c>
      <c r="BA761" s="90">
        <v>0</v>
      </c>
      <c r="BB761" s="90">
        <v>1.7424233797123757E-2</v>
      </c>
      <c r="BC761" s="90">
        <v>19.587527381623413</v>
      </c>
      <c r="BD761" s="90">
        <v>0</v>
      </c>
      <c r="BE761" s="90">
        <v>19.587527381623413</v>
      </c>
      <c r="BF761" s="90">
        <v>0</v>
      </c>
      <c r="BG761" s="90">
        <v>0</v>
      </c>
      <c r="BH761" s="90">
        <v>0</v>
      </c>
      <c r="BI761" s="90">
        <v>0</v>
      </c>
      <c r="BJ761" s="90">
        <v>0</v>
      </c>
      <c r="BK761" s="90">
        <v>0</v>
      </c>
      <c r="BL761" s="90">
        <v>0</v>
      </c>
      <c r="BM761" s="90">
        <v>0</v>
      </c>
      <c r="BN761" s="90">
        <v>0</v>
      </c>
      <c r="BO761" s="90">
        <v>19.587527381623413</v>
      </c>
      <c r="BP761" s="90">
        <v>0</v>
      </c>
      <c r="BQ761" s="90">
        <v>0</v>
      </c>
      <c r="BR761" s="90">
        <v>0</v>
      </c>
      <c r="BS761" s="90">
        <v>0</v>
      </c>
      <c r="BT761" s="90">
        <v>0</v>
      </c>
      <c r="BU761" s="90">
        <v>0</v>
      </c>
      <c r="BV761" s="90">
        <v>0</v>
      </c>
      <c r="BW761" s="90">
        <v>0</v>
      </c>
      <c r="BX761" s="90">
        <v>0</v>
      </c>
      <c r="BY761" s="90">
        <v>0</v>
      </c>
      <c r="GV761" s="254"/>
      <c r="GW761" s="254"/>
    </row>
    <row r="762" spans="45:205" x14ac:dyDescent="0.25">
      <c r="AS762" s="90" t="s">
        <v>1087</v>
      </c>
      <c r="AT762" s="90" t="s">
        <v>155</v>
      </c>
      <c r="AU762" s="90" t="s">
        <v>699</v>
      </c>
      <c r="AV762" s="90">
        <v>2022</v>
      </c>
      <c r="AW762" s="90">
        <v>0.93457943925233644</v>
      </c>
      <c r="AX762" s="90">
        <v>0</v>
      </c>
      <c r="AY762" s="90">
        <v>0</v>
      </c>
      <c r="AZ762" s="90">
        <v>0</v>
      </c>
      <c r="BA762" s="90">
        <v>0</v>
      </c>
      <c r="BB762" s="90">
        <v>0</v>
      </c>
      <c r="BC762" s="90">
        <v>0</v>
      </c>
      <c r="BD762" s="90">
        <v>0</v>
      </c>
      <c r="BE762" s="90">
        <v>0</v>
      </c>
      <c r="BF762" s="90">
        <v>1.800415675727798E-2</v>
      </c>
      <c r="BG762" s="90">
        <v>18.539948949017763</v>
      </c>
      <c r="BH762" s="90">
        <v>0</v>
      </c>
      <c r="BI762" s="90">
        <v>18.539948949017763</v>
      </c>
      <c r="BJ762" s="90">
        <v>0</v>
      </c>
      <c r="BK762" s="90">
        <v>0</v>
      </c>
      <c r="BL762" s="90">
        <v>0</v>
      </c>
      <c r="BM762" s="90">
        <v>0</v>
      </c>
      <c r="BN762" s="90">
        <v>0</v>
      </c>
      <c r="BO762" s="90">
        <v>0</v>
      </c>
      <c r="BP762" s="90">
        <v>17.327055092539965</v>
      </c>
      <c r="BQ762" s="90">
        <v>0</v>
      </c>
      <c r="BR762" s="90">
        <v>1.800415675727798E-2</v>
      </c>
      <c r="BS762" s="90">
        <v>1.682631472642802E-2</v>
      </c>
      <c r="BT762" s="90">
        <v>18.539948949017763</v>
      </c>
      <c r="BU762" s="90">
        <v>17.327055092539965</v>
      </c>
      <c r="BV762" s="90">
        <v>0</v>
      </c>
      <c r="BW762" s="90">
        <v>0</v>
      </c>
      <c r="BX762" s="90">
        <v>18.539948949017763</v>
      </c>
      <c r="BY762" s="90">
        <v>17.327055092539965</v>
      </c>
      <c r="GV762" s="254"/>
      <c r="GW762" s="254"/>
    </row>
    <row r="763" spans="45:205" x14ac:dyDescent="0.25">
      <c r="AS763" s="90" t="s">
        <v>1087</v>
      </c>
      <c r="AT763" s="90" t="s">
        <v>155</v>
      </c>
      <c r="AU763" s="90" t="s">
        <v>699</v>
      </c>
      <c r="AV763" s="90">
        <v>2023</v>
      </c>
      <c r="AW763" s="90">
        <v>0.87343872827321156</v>
      </c>
      <c r="AX763" s="90">
        <v>0</v>
      </c>
      <c r="AY763" s="90">
        <v>0</v>
      </c>
      <c r="AZ763" s="90">
        <v>0</v>
      </c>
      <c r="BA763" s="90">
        <v>0</v>
      </c>
      <c r="BB763" s="90">
        <v>0</v>
      </c>
      <c r="BC763" s="90">
        <v>0</v>
      </c>
      <c r="BD763" s="90">
        <v>0</v>
      </c>
      <c r="BE763" s="90">
        <v>0</v>
      </c>
      <c r="BF763" s="90">
        <v>0</v>
      </c>
      <c r="BG763" s="90">
        <v>0</v>
      </c>
      <c r="BH763" s="90">
        <v>0</v>
      </c>
      <c r="BI763" s="90">
        <v>0</v>
      </c>
      <c r="BJ763" s="90">
        <v>2.726461625902226E-2</v>
      </c>
      <c r="BK763" s="90">
        <v>29.104743910702425</v>
      </c>
      <c r="BL763" s="90">
        <v>0</v>
      </c>
      <c r="BM763" s="90">
        <v>29.104743910702425</v>
      </c>
      <c r="BN763" s="90">
        <v>0</v>
      </c>
      <c r="BO763" s="90">
        <v>0</v>
      </c>
      <c r="BP763" s="90">
        <v>0</v>
      </c>
      <c r="BQ763" s="90">
        <v>25.421210508081423</v>
      </c>
      <c r="BR763" s="90">
        <v>0</v>
      </c>
      <c r="BS763" s="90">
        <v>0</v>
      </c>
      <c r="BT763" s="90">
        <v>0</v>
      </c>
      <c r="BU763" s="90">
        <v>0</v>
      </c>
      <c r="BV763" s="90">
        <v>0</v>
      </c>
      <c r="BW763" s="90">
        <v>0</v>
      </c>
      <c r="BX763" s="90">
        <v>0</v>
      </c>
      <c r="BY763" s="90">
        <v>0</v>
      </c>
      <c r="GV763" s="254"/>
      <c r="GW763" s="254"/>
    </row>
    <row r="764" spans="45:205" x14ac:dyDescent="0.25">
      <c r="AS764" s="90" t="s">
        <v>1087</v>
      </c>
      <c r="AT764" s="90" t="s">
        <v>155</v>
      </c>
      <c r="AU764" s="90" t="s">
        <v>700</v>
      </c>
      <c r="AV764" s="90">
        <v>2020</v>
      </c>
      <c r="AW764" s="90">
        <v>1</v>
      </c>
      <c r="AX764" s="90">
        <v>5.3258635680631418E-2</v>
      </c>
      <c r="AY764" s="90">
        <v>54.097475569710753</v>
      </c>
      <c r="AZ764" s="90">
        <v>0</v>
      </c>
      <c r="BA764" s="90">
        <v>54.097475569710753</v>
      </c>
      <c r="BB764" s="90">
        <v>0</v>
      </c>
      <c r="BC764" s="90">
        <v>0</v>
      </c>
      <c r="BD764" s="90">
        <v>0</v>
      </c>
      <c r="BE764" s="90">
        <v>0</v>
      </c>
      <c r="BF764" s="90">
        <v>0</v>
      </c>
      <c r="BG764" s="90">
        <v>0</v>
      </c>
      <c r="BH764" s="90">
        <v>0</v>
      </c>
      <c r="BI764" s="90">
        <v>0</v>
      </c>
      <c r="BJ764" s="90">
        <v>0</v>
      </c>
      <c r="BK764" s="90">
        <v>0</v>
      </c>
      <c r="BL764" s="90">
        <v>0</v>
      </c>
      <c r="BM764" s="90">
        <v>0</v>
      </c>
      <c r="BN764" s="90">
        <v>54.097475569710753</v>
      </c>
      <c r="BO764" s="90">
        <v>0</v>
      </c>
      <c r="BP764" s="90">
        <v>0</v>
      </c>
      <c r="BQ764" s="90">
        <v>0</v>
      </c>
      <c r="BR764" s="90">
        <v>0</v>
      </c>
      <c r="BS764" s="90">
        <v>0</v>
      </c>
      <c r="BT764" s="90">
        <v>0</v>
      </c>
      <c r="BU764" s="90">
        <v>0</v>
      </c>
      <c r="BV764" s="90">
        <v>0</v>
      </c>
      <c r="BW764" s="90">
        <v>0</v>
      </c>
      <c r="BX764" s="90">
        <v>0</v>
      </c>
      <c r="BY764" s="90">
        <v>0</v>
      </c>
      <c r="GV764" s="254"/>
      <c r="GW764" s="254"/>
    </row>
    <row r="765" spans="45:205" x14ac:dyDescent="0.25">
      <c r="AS765" s="90" t="s">
        <v>1087</v>
      </c>
      <c r="AT765" s="90" t="s">
        <v>155</v>
      </c>
      <c r="AU765" s="90" t="s">
        <v>700</v>
      </c>
      <c r="AV765" s="90">
        <v>2021</v>
      </c>
      <c r="AW765" s="90">
        <v>1</v>
      </c>
      <c r="AX765" s="90">
        <v>0</v>
      </c>
      <c r="AY765" s="90">
        <v>0</v>
      </c>
      <c r="AZ765" s="90">
        <v>0</v>
      </c>
      <c r="BA765" s="90">
        <v>0</v>
      </c>
      <c r="BB765" s="90">
        <v>5.3258635680631418E-2</v>
      </c>
      <c r="BC765" s="90">
        <v>54.097475569710753</v>
      </c>
      <c r="BD765" s="90">
        <v>0</v>
      </c>
      <c r="BE765" s="90">
        <v>54.097475569710753</v>
      </c>
      <c r="BF765" s="90">
        <v>0</v>
      </c>
      <c r="BG765" s="90">
        <v>0</v>
      </c>
      <c r="BH765" s="90">
        <v>0</v>
      </c>
      <c r="BI765" s="90">
        <v>0</v>
      </c>
      <c r="BJ765" s="90">
        <v>0</v>
      </c>
      <c r="BK765" s="90">
        <v>0</v>
      </c>
      <c r="BL765" s="90">
        <v>0</v>
      </c>
      <c r="BM765" s="90">
        <v>0</v>
      </c>
      <c r="BN765" s="90">
        <v>0</v>
      </c>
      <c r="BO765" s="90">
        <v>54.097475569710753</v>
      </c>
      <c r="BP765" s="90">
        <v>0</v>
      </c>
      <c r="BQ765" s="90">
        <v>0</v>
      </c>
      <c r="BR765" s="90">
        <v>0</v>
      </c>
      <c r="BS765" s="90">
        <v>0</v>
      </c>
      <c r="BT765" s="90">
        <v>0</v>
      </c>
      <c r="BU765" s="90">
        <v>0</v>
      </c>
      <c r="BV765" s="90">
        <v>0</v>
      </c>
      <c r="BW765" s="90">
        <v>0</v>
      </c>
      <c r="BX765" s="90">
        <v>0</v>
      </c>
      <c r="BY765" s="90">
        <v>0</v>
      </c>
      <c r="GV765" s="254"/>
      <c r="GW765" s="254"/>
    </row>
    <row r="766" spans="45:205" x14ac:dyDescent="0.25">
      <c r="AS766" s="90" t="s">
        <v>1087</v>
      </c>
      <c r="AT766" s="90" t="s">
        <v>155</v>
      </c>
      <c r="AU766" s="90" t="s">
        <v>700</v>
      </c>
      <c r="AV766" s="90">
        <v>2022</v>
      </c>
      <c r="AW766" s="90">
        <v>0.93457943925233644</v>
      </c>
      <c r="AX766" s="90">
        <v>0</v>
      </c>
      <c r="AY766" s="90">
        <v>0</v>
      </c>
      <c r="AZ766" s="90">
        <v>0</v>
      </c>
      <c r="BA766" s="90">
        <v>0</v>
      </c>
      <c r="BB766" s="90">
        <v>0</v>
      </c>
      <c r="BC766" s="90">
        <v>0</v>
      </c>
      <c r="BD766" s="90">
        <v>0</v>
      </c>
      <c r="BE766" s="90">
        <v>0</v>
      </c>
      <c r="BF766" s="90">
        <v>5.1636898039879212E-2</v>
      </c>
      <c r="BG766" s="90">
        <v>53.252229471622506</v>
      </c>
      <c r="BH766" s="90">
        <v>0</v>
      </c>
      <c r="BI766" s="90">
        <v>53.252229471622506</v>
      </c>
      <c r="BJ766" s="90">
        <v>0</v>
      </c>
      <c r="BK766" s="90">
        <v>0</v>
      </c>
      <c r="BL766" s="90">
        <v>0</v>
      </c>
      <c r="BM766" s="90">
        <v>0</v>
      </c>
      <c r="BN766" s="90">
        <v>0</v>
      </c>
      <c r="BO766" s="90">
        <v>0</v>
      </c>
      <c r="BP766" s="90">
        <v>49.768438758525704</v>
      </c>
      <c r="BQ766" s="90">
        <v>0</v>
      </c>
      <c r="BR766" s="90">
        <v>5.1636898039879212E-2</v>
      </c>
      <c r="BS766" s="90">
        <v>4.8258783214840381E-2</v>
      </c>
      <c r="BT766" s="90">
        <v>53.252229471622506</v>
      </c>
      <c r="BU766" s="90">
        <v>49.768438758525704</v>
      </c>
      <c r="BV766" s="90">
        <v>0</v>
      </c>
      <c r="BW766" s="90">
        <v>0</v>
      </c>
      <c r="BX766" s="90">
        <v>53.252229471622506</v>
      </c>
      <c r="BY766" s="90">
        <v>49.768438758525704</v>
      </c>
      <c r="GV766" s="254"/>
      <c r="GW766" s="254"/>
    </row>
    <row r="767" spans="45:205" x14ac:dyDescent="0.25">
      <c r="AS767" s="90" t="s">
        <v>1087</v>
      </c>
      <c r="AT767" s="90" t="s">
        <v>155</v>
      </c>
      <c r="AU767" s="90" t="s">
        <v>700</v>
      </c>
      <c r="AV767" s="90">
        <v>2023</v>
      </c>
      <c r="AW767" s="90">
        <v>0.87343872827321156</v>
      </c>
      <c r="AX767" s="90">
        <v>0</v>
      </c>
      <c r="AY767" s="90">
        <v>0</v>
      </c>
      <c r="AZ767" s="90">
        <v>0</v>
      </c>
      <c r="BA767" s="90">
        <v>0</v>
      </c>
      <c r="BB767" s="90">
        <v>0</v>
      </c>
      <c r="BC767" s="90">
        <v>0</v>
      </c>
      <c r="BD767" s="90">
        <v>0</v>
      </c>
      <c r="BE767" s="90">
        <v>0</v>
      </c>
      <c r="BF767" s="90">
        <v>0</v>
      </c>
      <c r="BG767" s="90">
        <v>0</v>
      </c>
      <c r="BH767" s="90">
        <v>0</v>
      </c>
      <c r="BI767" s="90">
        <v>0</v>
      </c>
      <c r="BJ767" s="90">
        <v>7.8196398134250472E-2</v>
      </c>
      <c r="BK767" s="90">
        <v>83.597545716983888</v>
      </c>
      <c r="BL767" s="90">
        <v>0</v>
      </c>
      <c r="BM767" s="90">
        <v>83.597545716983888</v>
      </c>
      <c r="BN767" s="90">
        <v>0</v>
      </c>
      <c r="BO767" s="90">
        <v>0</v>
      </c>
      <c r="BP767" s="90">
        <v>0</v>
      </c>
      <c r="BQ767" s="90">
        <v>73.017334017804075</v>
      </c>
      <c r="BR767" s="90">
        <v>0</v>
      </c>
      <c r="BS767" s="90">
        <v>0</v>
      </c>
      <c r="BT767" s="90">
        <v>0</v>
      </c>
      <c r="BU767" s="90">
        <v>0</v>
      </c>
      <c r="BV767" s="90">
        <v>0</v>
      </c>
      <c r="BW767" s="90">
        <v>0</v>
      </c>
      <c r="BX767" s="90">
        <v>0</v>
      </c>
      <c r="BY767" s="90">
        <v>0</v>
      </c>
      <c r="GV767" s="254"/>
      <c r="GW767" s="254"/>
    </row>
    <row r="768" spans="45:205" x14ac:dyDescent="0.25">
      <c r="AS768" s="90" t="s">
        <v>1087</v>
      </c>
      <c r="AT768" s="90" t="s">
        <v>155</v>
      </c>
      <c r="AU768" s="90" t="s">
        <v>701</v>
      </c>
      <c r="AV768" s="90">
        <v>2020</v>
      </c>
      <c r="AW768" s="90">
        <v>1</v>
      </c>
      <c r="AX768" s="90">
        <v>7.3215937340463902E-2</v>
      </c>
      <c r="AY768" s="90">
        <v>80.829712058973229</v>
      </c>
      <c r="AZ768" s="90">
        <v>0</v>
      </c>
      <c r="BA768" s="90">
        <v>80.829712058973229</v>
      </c>
      <c r="BB768" s="90">
        <v>0</v>
      </c>
      <c r="BC768" s="90">
        <v>0</v>
      </c>
      <c r="BD768" s="90">
        <v>0</v>
      </c>
      <c r="BE768" s="90">
        <v>0</v>
      </c>
      <c r="BF768" s="90">
        <v>0</v>
      </c>
      <c r="BG768" s="90">
        <v>0</v>
      </c>
      <c r="BH768" s="90">
        <v>0</v>
      </c>
      <c r="BI768" s="90">
        <v>0</v>
      </c>
      <c r="BJ768" s="90">
        <v>0</v>
      </c>
      <c r="BK768" s="90">
        <v>0</v>
      </c>
      <c r="BL768" s="90">
        <v>0</v>
      </c>
      <c r="BM768" s="90">
        <v>0</v>
      </c>
      <c r="BN768" s="90">
        <v>80.829712058973229</v>
      </c>
      <c r="BO768" s="90">
        <v>0</v>
      </c>
      <c r="BP768" s="90">
        <v>0</v>
      </c>
      <c r="BQ768" s="90">
        <v>0</v>
      </c>
      <c r="BR768" s="90">
        <v>0</v>
      </c>
      <c r="BS768" s="90">
        <v>0</v>
      </c>
      <c r="BT768" s="90">
        <v>0</v>
      </c>
      <c r="BU768" s="90">
        <v>0</v>
      </c>
      <c r="BV768" s="90">
        <v>0</v>
      </c>
      <c r="BW768" s="90">
        <v>0</v>
      </c>
      <c r="BX768" s="90">
        <v>0</v>
      </c>
      <c r="BY768" s="90">
        <v>0</v>
      </c>
      <c r="GV768" s="254"/>
      <c r="GW768" s="254"/>
    </row>
    <row r="769" spans="45:205" x14ac:dyDescent="0.25">
      <c r="AS769" s="90" t="s">
        <v>1087</v>
      </c>
      <c r="AT769" s="90" t="s">
        <v>155</v>
      </c>
      <c r="AU769" s="90" t="s">
        <v>701</v>
      </c>
      <c r="AV769" s="90">
        <v>2021</v>
      </c>
      <c r="AW769" s="90">
        <v>1</v>
      </c>
      <c r="AX769" s="90">
        <v>0</v>
      </c>
      <c r="AY769" s="90">
        <v>0</v>
      </c>
      <c r="AZ769" s="90">
        <v>0</v>
      </c>
      <c r="BA769" s="90">
        <v>0</v>
      </c>
      <c r="BB769" s="90">
        <v>7.3215937340463902E-2</v>
      </c>
      <c r="BC769" s="90">
        <v>80.829712058973229</v>
      </c>
      <c r="BD769" s="90">
        <v>0</v>
      </c>
      <c r="BE769" s="90">
        <v>80.829712058973229</v>
      </c>
      <c r="BF769" s="90">
        <v>0</v>
      </c>
      <c r="BG769" s="90">
        <v>0</v>
      </c>
      <c r="BH769" s="90">
        <v>0</v>
      </c>
      <c r="BI769" s="90">
        <v>0</v>
      </c>
      <c r="BJ769" s="90">
        <v>0</v>
      </c>
      <c r="BK769" s="90">
        <v>0</v>
      </c>
      <c r="BL769" s="90">
        <v>0</v>
      </c>
      <c r="BM769" s="90">
        <v>0</v>
      </c>
      <c r="BN769" s="90">
        <v>0</v>
      </c>
      <c r="BO769" s="90">
        <v>80.829712058973229</v>
      </c>
      <c r="BP769" s="90">
        <v>0</v>
      </c>
      <c r="BQ769" s="90">
        <v>0</v>
      </c>
      <c r="BR769" s="90">
        <v>0</v>
      </c>
      <c r="BS769" s="90">
        <v>0</v>
      </c>
      <c r="BT769" s="90">
        <v>0</v>
      </c>
      <c r="BU769" s="90">
        <v>0</v>
      </c>
      <c r="BV769" s="90">
        <v>0</v>
      </c>
      <c r="BW769" s="90">
        <v>0</v>
      </c>
      <c r="BX769" s="90">
        <v>0</v>
      </c>
      <c r="BY769" s="90">
        <v>0</v>
      </c>
      <c r="GV769" s="254"/>
      <c r="GW769" s="254"/>
    </row>
    <row r="770" spans="45:205" x14ac:dyDescent="0.25">
      <c r="AS770" s="90" t="s">
        <v>1087</v>
      </c>
      <c r="AT770" s="90" t="s">
        <v>155</v>
      </c>
      <c r="AU770" s="90" t="s">
        <v>701</v>
      </c>
      <c r="AV770" s="90">
        <v>2022</v>
      </c>
      <c r="AW770" s="90">
        <v>0.93457943925233644</v>
      </c>
      <c r="AX770" s="90">
        <v>0</v>
      </c>
      <c r="AY770" s="90">
        <v>0</v>
      </c>
      <c r="AZ770" s="90">
        <v>0</v>
      </c>
      <c r="BA770" s="90">
        <v>0</v>
      </c>
      <c r="BB770" s="90">
        <v>0</v>
      </c>
      <c r="BC770" s="90">
        <v>0</v>
      </c>
      <c r="BD770" s="90">
        <v>0</v>
      </c>
      <c r="BE770" s="90">
        <v>0</v>
      </c>
      <c r="BF770" s="90">
        <v>7.5523857560136881E-2</v>
      </c>
      <c r="BG770" s="90">
        <v>79.977852368855352</v>
      </c>
      <c r="BH770" s="90">
        <v>0</v>
      </c>
      <c r="BI770" s="90">
        <v>79.977852368855352</v>
      </c>
      <c r="BJ770" s="90">
        <v>0</v>
      </c>
      <c r="BK770" s="90">
        <v>0</v>
      </c>
      <c r="BL770" s="90">
        <v>0</v>
      </c>
      <c r="BM770" s="90">
        <v>0</v>
      </c>
      <c r="BN770" s="90">
        <v>0</v>
      </c>
      <c r="BO770" s="90">
        <v>0</v>
      </c>
      <c r="BP770" s="90">
        <v>74.745656419490984</v>
      </c>
      <c r="BQ770" s="90">
        <v>0</v>
      </c>
      <c r="BR770" s="90">
        <v>7.5523857560136881E-2</v>
      </c>
      <c r="BS770" s="90">
        <v>7.0583044448726054E-2</v>
      </c>
      <c r="BT770" s="90">
        <v>79.977852368855352</v>
      </c>
      <c r="BU770" s="90">
        <v>74.745656419490984</v>
      </c>
      <c r="BV770" s="90">
        <v>0</v>
      </c>
      <c r="BW770" s="90">
        <v>0</v>
      </c>
      <c r="BX770" s="90">
        <v>79.977852368855352</v>
      </c>
      <c r="BY770" s="90">
        <v>74.745656419490984</v>
      </c>
      <c r="GV770" s="254"/>
      <c r="GW770" s="254"/>
    </row>
    <row r="771" spans="45:205" x14ac:dyDescent="0.25">
      <c r="AS771" s="90" t="s">
        <v>1087</v>
      </c>
      <c r="AT771" s="90" t="s">
        <v>155</v>
      </c>
      <c r="AU771" s="90" t="s">
        <v>701</v>
      </c>
      <c r="AV771" s="90">
        <v>2023</v>
      </c>
      <c r="AW771" s="90">
        <v>0.87343872827321156</v>
      </c>
      <c r="AX771" s="90">
        <v>0</v>
      </c>
      <c r="AY771" s="90">
        <v>0</v>
      </c>
      <c r="AZ771" s="90">
        <v>0</v>
      </c>
      <c r="BA771" s="90">
        <v>0</v>
      </c>
      <c r="BB771" s="90">
        <v>0</v>
      </c>
      <c r="BC771" s="90">
        <v>0</v>
      </c>
      <c r="BD771" s="90">
        <v>0</v>
      </c>
      <c r="BE771" s="90">
        <v>0</v>
      </c>
      <c r="BF771" s="90">
        <v>0</v>
      </c>
      <c r="BG771" s="90">
        <v>0</v>
      </c>
      <c r="BH771" s="90">
        <v>0</v>
      </c>
      <c r="BI771" s="90">
        <v>0</v>
      </c>
      <c r="BJ771" s="90">
        <v>0.11436964377383621</v>
      </c>
      <c r="BK771" s="90">
        <v>125.55262314370343</v>
      </c>
      <c r="BL771" s="90">
        <v>0</v>
      </c>
      <c r="BM771" s="90">
        <v>125.55262314370343</v>
      </c>
      <c r="BN771" s="90">
        <v>0</v>
      </c>
      <c r="BO771" s="90">
        <v>0</v>
      </c>
      <c r="BP771" s="90">
        <v>0</v>
      </c>
      <c r="BQ771" s="90">
        <v>109.66252349000212</v>
      </c>
      <c r="BR771" s="90">
        <v>0</v>
      </c>
      <c r="BS771" s="90">
        <v>0</v>
      </c>
      <c r="BT771" s="90">
        <v>0</v>
      </c>
      <c r="BU771" s="90">
        <v>0</v>
      </c>
      <c r="BV771" s="90">
        <v>0</v>
      </c>
      <c r="BW771" s="90">
        <v>0</v>
      </c>
      <c r="BX771" s="90">
        <v>0</v>
      </c>
      <c r="BY771" s="90">
        <v>0</v>
      </c>
      <c r="GV771" s="254"/>
      <c r="GW771" s="254"/>
    </row>
    <row r="772" spans="45:205" x14ac:dyDescent="0.25">
      <c r="AS772" s="90" t="s">
        <v>1087</v>
      </c>
      <c r="AT772" s="90" t="s">
        <v>155</v>
      </c>
      <c r="AU772" s="90" t="s">
        <v>702</v>
      </c>
      <c r="AV772" s="90">
        <v>2020</v>
      </c>
      <c r="AW772" s="90">
        <v>1</v>
      </c>
      <c r="AX772" s="90">
        <v>8.2264895161888174E-2</v>
      </c>
      <c r="AY772" s="90">
        <v>89.800498508457451</v>
      </c>
      <c r="AZ772" s="90">
        <v>0</v>
      </c>
      <c r="BA772" s="90">
        <v>89.800498508457451</v>
      </c>
      <c r="BB772" s="90">
        <v>0</v>
      </c>
      <c r="BC772" s="90">
        <v>0</v>
      </c>
      <c r="BD772" s="90">
        <v>0</v>
      </c>
      <c r="BE772" s="90">
        <v>0</v>
      </c>
      <c r="BF772" s="90">
        <v>0</v>
      </c>
      <c r="BG772" s="90">
        <v>0</v>
      </c>
      <c r="BH772" s="90">
        <v>0</v>
      </c>
      <c r="BI772" s="90">
        <v>0</v>
      </c>
      <c r="BJ772" s="90">
        <v>0</v>
      </c>
      <c r="BK772" s="90">
        <v>0</v>
      </c>
      <c r="BL772" s="90">
        <v>0</v>
      </c>
      <c r="BM772" s="90">
        <v>0</v>
      </c>
      <c r="BN772" s="90">
        <v>89.800498508457451</v>
      </c>
      <c r="BO772" s="90">
        <v>0</v>
      </c>
      <c r="BP772" s="90">
        <v>0</v>
      </c>
      <c r="BQ772" s="90">
        <v>0</v>
      </c>
      <c r="BR772" s="90">
        <v>0</v>
      </c>
      <c r="BS772" s="90">
        <v>0</v>
      </c>
      <c r="BT772" s="90">
        <v>0</v>
      </c>
      <c r="BU772" s="90">
        <v>0</v>
      </c>
      <c r="BV772" s="90">
        <v>0</v>
      </c>
      <c r="BW772" s="90">
        <v>0</v>
      </c>
      <c r="BX772" s="90">
        <v>0</v>
      </c>
      <c r="BY772" s="90">
        <v>0</v>
      </c>
      <c r="GV772" s="254"/>
      <c r="GW772" s="254"/>
    </row>
    <row r="773" spans="45:205" x14ac:dyDescent="0.25">
      <c r="AS773" s="90" t="s">
        <v>1087</v>
      </c>
      <c r="AT773" s="90" t="s">
        <v>155</v>
      </c>
      <c r="AU773" s="90" t="s">
        <v>702</v>
      </c>
      <c r="AV773" s="90">
        <v>2021</v>
      </c>
      <c r="AW773" s="90">
        <v>1</v>
      </c>
      <c r="AX773" s="90">
        <v>0</v>
      </c>
      <c r="AY773" s="90">
        <v>0</v>
      </c>
      <c r="AZ773" s="90">
        <v>0</v>
      </c>
      <c r="BA773" s="90">
        <v>0</v>
      </c>
      <c r="BB773" s="90">
        <v>8.2264895161888174E-2</v>
      </c>
      <c r="BC773" s="90">
        <v>89.800498508457451</v>
      </c>
      <c r="BD773" s="90">
        <v>0</v>
      </c>
      <c r="BE773" s="90">
        <v>89.800498508457451</v>
      </c>
      <c r="BF773" s="90">
        <v>0</v>
      </c>
      <c r="BG773" s="90">
        <v>0</v>
      </c>
      <c r="BH773" s="90">
        <v>0</v>
      </c>
      <c r="BI773" s="90">
        <v>0</v>
      </c>
      <c r="BJ773" s="90">
        <v>0</v>
      </c>
      <c r="BK773" s="90">
        <v>0</v>
      </c>
      <c r="BL773" s="90">
        <v>0</v>
      </c>
      <c r="BM773" s="90">
        <v>0</v>
      </c>
      <c r="BN773" s="90">
        <v>0</v>
      </c>
      <c r="BO773" s="90">
        <v>89.800498508457451</v>
      </c>
      <c r="BP773" s="90">
        <v>0</v>
      </c>
      <c r="BQ773" s="90">
        <v>0</v>
      </c>
      <c r="BR773" s="90">
        <v>0</v>
      </c>
      <c r="BS773" s="90">
        <v>0</v>
      </c>
      <c r="BT773" s="90">
        <v>0</v>
      </c>
      <c r="BU773" s="90">
        <v>0</v>
      </c>
      <c r="BV773" s="90">
        <v>0</v>
      </c>
      <c r="BW773" s="90">
        <v>0</v>
      </c>
      <c r="BX773" s="90">
        <v>0</v>
      </c>
      <c r="BY773" s="90">
        <v>0</v>
      </c>
      <c r="GV773" s="254"/>
      <c r="GW773" s="254"/>
    </row>
    <row r="774" spans="45:205" x14ac:dyDescent="0.25">
      <c r="AS774" s="90" t="s">
        <v>1087</v>
      </c>
      <c r="AT774" s="90" t="s">
        <v>155</v>
      </c>
      <c r="AU774" s="90" t="s">
        <v>702</v>
      </c>
      <c r="AV774" s="90">
        <v>2022</v>
      </c>
      <c r="AW774" s="90">
        <v>0.93457943925233644</v>
      </c>
      <c r="AX774" s="90">
        <v>0</v>
      </c>
      <c r="AY774" s="90">
        <v>0</v>
      </c>
      <c r="AZ774" s="90">
        <v>0</v>
      </c>
      <c r="BA774" s="90">
        <v>0</v>
      </c>
      <c r="BB774" s="90">
        <v>0</v>
      </c>
      <c r="BC774" s="90">
        <v>0</v>
      </c>
      <c r="BD774" s="90">
        <v>0</v>
      </c>
      <c r="BE774" s="90">
        <v>0</v>
      </c>
      <c r="BF774" s="90">
        <v>8.1562381222231875E-2</v>
      </c>
      <c r="BG774" s="90">
        <v>92.535327419203739</v>
      </c>
      <c r="BH774" s="90">
        <v>0</v>
      </c>
      <c r="BI774" s="90">
        <v>92.535327419203739</v>
      </c>
      <c r="BJ774" s="90">
        <v>0</v>
      </c>
      <c r="BK774" s="90">
        <v>0</v>
      </c>
      <c r="BL774" s="90">
        <v>0</v>
      </c>
      <c r="BM774" s="90">
        <v>0</v>
      </c>
      <c r="BN774" s="90">
        <v>0</v>
      </c>
      <c r="BO774" s="90">
        <v>0</v>
      </c>
      <c r="BP774" s="90">
        <v>86.481614410470783</v>
      </c>
      <c r="BQ774" s="90">
        <v>0</v>
      </c>
      <c r="BR774" s="90">
        <v>8.1562381222231875E-2</v>
      </c>
      <c r="BS774" s="90">
        <v>7.6226524506758764E-2</v>
      </c>
      <c r="BT774" s="90">
        <v>92.535327419203739</v>
      </c>
      <c r="BU774" s="90">
        <v>86.481614410470783</v>
      </c>
      <c r="BV774" s="90">
        <v>0</v>
      </c>
      <c r="BW774" s="90">
        <v>0</v>
      </c>
      <c r="BX774" s="90">
        <v>92.535327419203739</v>
      </c>
      <c r="BY774" s="90">
        <v>86.481614410470783</v>
      </c>
      <c r="GV774" s="254"/>
      <c r="GW774" s="254"/>
    </row>
    <row r="775" spans="45:205" x14ac:dyDescent="0.25">
      <c r="AS775" s="90" t="s">
        <v>1087</v>
      </c>
      <c r="AT775" s="90" t="s">
        <v>155</v>
      </c>
      <c r="AU775" s="90" t="s">
        <v>702</v>
      </c>
      <c r="AV775" s="90">
        <v>2023</v>
      </c>
      <c r="AW775" s="90">
        <v>0.87343872827321156</v>
      </c>
      <c r="AX775" s="90">
        <v>0</v>
      </c>
      <c r="AY775" s="90">
        <v>0</v>
      </c>
      <c r="AZ775" s="90">
        <v>0</v>
      </c>
      <c r="BA775" s="90">
        <v>0</v>
      </c>
      <c r="BB775" s="90">
        <v>0</v>
      </c>
      <c r="BC775" s="90">
        <v>0</v>
      </c>
      <c r="BD775" s="90">
        <v>0</v>
      </c>
      <c r="BE775" s="90">
        <v>0</v>
      </c>
      <c r="BF775" s="90">
        <v>0</v>
      </c>
      <c r="BG775" s="90">
        <v>0</v>
      </c>
      <c r="BH775" s="90">
        <v>0</v>
      </c>
      <c r="BI775" s="90">
        <v>0</v>
      </c>
      <c r="BJ775" s="90">
        <v>0.12351408928370393</v>
      </c>
      <c r="BK775" s="90">
        <v>145.26585741998895</v>
      </c>
      <c r="BL775" s="90">
        <v>0</v>
      </c>
      <c r="BM775" s="90">
        <v>145.26585741998895</v>
      </c>
      <c r="BN775" s="90">
        <v>0</v>
      </c>
      <c r="BO775" s="90">
        <v>0</v>
      </c>
      <c r="BP775" s="90">
        <v>0</v>
      </c>
      <c r="BQ775" s="90">
        <v>126.88082576643282</v>
      </c>
      <c r="BR775" s="90">
        <v>0</v>
      </c>
      <c r="BS775" s="90">
        <v>0</v>
      </c>
      <c r="BT775" s="90">
        <v>0</v>
      </c>
      <c r="BU775" s="90">
        <v>0</v>
      </c>
      <c r="BV775" s="90">
        <v>0</v>
      </c>
      <c r="BW775" s="90">
        <v>0</v>
      </c>
      <c r="BX775" s="90">
        <v>0</v>
      </c>
      <c r="BY775" s="90">
        <v>0</v>
      </c>
      <c r="GV775" s="254"/>
      <c r="GW775" s="254"/>
    </row>
    <row r="776" spans="45:205" x14ac:dyDescent="0.25">
      <c r="AS776" s="90" t="s">
        <v>1087</v>
      </c>
      <c r="AT776" s="90" t="s">
        <v>155</v>
      </c>
      <c r="AU776" s="90" t="s">
        <v>703</v>
      </c>
      <c r="AV776" s="90">
        <v>2020</v>
      </c>
      <c r="AW776" s="90">
        <v>1</v>
      </c>
      <c r="AX776" s="90">
        <v>9.1520686143435805E-3</v>
      </c>
      <c r="AY776" s="90">
        <v>3.1798843820015112</v>
      </c>
      <c r="AZ776" s="90">
        <v>0</v>
      </c>
      <c r="BA776" s="90">
        <v>3.1798843820015112</v>
      </c>
      <c r="BB776" s="90">
        <v>0</v>
      </c>
      <c r="BC776" s="90">
        <v>0</v>
      </c>
      <c r="BD776" s="90">
        <v>0</v>
      </c>
      <c r="BE776" s="90">
        <v>0</v>
      </c>
      <c r="BF776" s="90">
        <v>0</v>
      </c>
      <c r="BG776" s="90">
        <v>0</v>
      </c>
      <c r="BH776" s="90">
        <v>0</v>
      </c>
      <c r="BI776" s="90">
        <v>0</v>
      </c>
      <c r="BJ776" s="90">
        <v>0</v>
      </c>
      <c r="BK776" s="90">
        <v>0</v>
      </c>
      <c r="BL776" s="90">
        <v>0</v>
      </c>
      <c r="BM776" s="90">
        <v>0</v>
      </c>
      <c r="BN776" s="90">
        <v>3.1798843820015112</v>
      </c>
      <c r="BO776" s="90">
        <v>0</v>
      </c>
      <c r="BP776" s="90">
        <v>0</v>
      </c>
      <c r="BQ776" s="90">
        <v>0</v>
      </c>
      <c r="BR776" s="90">
        <v>0</v>
      </c>
      <c r="BS776" s="90">
        <v>0</v>
      </c>
      <c r="BT776" s="90">
        <v>0</v>
      </c>
      <c r="BU776" s="90">
        <v>0</v>
      </c>
      <c r="BV776" s="90">
        <v>0</v>
      </c>
      <c r="BW776" s="90">
        <v>0</v>
      </c>
      <c r="BX776" s="90">
        <v>0</v>
      </c>
      <c r="BY776" s="90">
        <v>0</v>
      </c>
      <c r="GV776" s="254"/>
      <c r="GW776" s="254"/>
    </row>
    <row r="777" spans="45:205" x14ac:dyDescent="0.25">
      <c r="AS777" s="90" t="s">
        <v>1087</v>
      </c>
      <c r="AT777" s="90" t="s">
        <v>155</v>
      </c>
      <c r="AU777" s="90" t="s">
        <v>703</v>
      </c>
      <c r="AV777" s="90">
        <v>2021</v>
      </c>
      <c r="AW777" s="90">
        <v>1</v>
      </c>
      <c r="AX777" s="90">
        <v>0</v>
      </c>
      <c r="AY777" s="90">
        <v>0</v>
      </c>
      <c r="AZ777" s="90">
        <v>0</v>
      </c>
      <c r="BA777" s="90">
        <v>0</v>
      </c>
      <c r="BB777" s="90">
        <v>9.1520686143435805E-3</v>
      </c>
      <c r="BC777" s="90">
        <v>3.1798843820015112</v>
      </c>
      <c r="BD777" s="90">
        <v>0</v>
      </c>
      <c r="BE777" s="90">
        <v>3.1798843820015112</v>
      </c>
      <c r="BF777" s="90">
        <v>0</v>
      </c>
      <c r="BG777" s="90">
        <v>0</v>
      </c>
      <c r="BH777" s="90">
        <v>0</v>
      </c>
      <c r="BI777" s="90">
        <v>0</v>
      </c>
      <c r="BJ777" s="90">
        <v>0</v>
      </c>
      <c r="BK777" s="90">
        <v>0</v>
      </c>
      <c r="BL777" s="90">
        <v>0</v>
      </c>
      <c r="BM777" s="90">
        <v>0</v>
      </c>
      <c r="BN777" s="90">
        <v>0</v>
      </c>
      <c r="BO777" s="90">
        <v>3.1798843820015112</v>
      </c>
      <c r="BP777" s="90">
        <v>0</v>
      </c>
      <c r="BQ777" s="90">
        <v>0</v>
      </c>
      <c r="BR777" s="90">
        <v>0</v>
      </c>
      <c r="BS777" s="90">
        <v>0</v>
      </c>
      <c r="BT777" s="90">
        <v>0</v>
      </c>
      <c r="BU777" s="90">
        <v>0</v>
      </c>
      <c r="BV777" s="90">
        <v>0</v>
      </c>
      <c r="BW777" s="90">
        <v>0</v>
      </c>
      <c r="BX777" s="90">
        <v>0</v>
      </c>
      <c r="BY777" s="90">
        <v>0</v>
      </c>
      <c r="GV777" s="254"/>
      <c r="GW777" s="254"/>
    </row>
    <row r="778" spans="45:205" x14ac:dyDescent="0.25">
      <c r="AS778" s="90" t="s">
        <v>1087</v>
      </c>
      <c r="AT778" s="90" t="s">
        <v>155</v>
      </c>
      <c r="AU778" s="90" t="s">
        <v>703</v>
      </c>
      <c r="AV778" s="90">
        <v>2022</v>
      </c>
      <c r="AW778" s="90">
        <v>0.93457943925233644</v>
      </c>
      <c r="AX778" s="90">
        <v>0</v>
      </c>
      <c r="AY778" s="90">
        <v>0</v>
      </c>
      <c r="AZ778" s="90">
        <v>0</v>
      </c>
      <c r="BA778" s="90">
        <v>0</v>
      </c>
      <c r="BB778" s="90">
        <v>0</v>
      </c>
      <c r="BC778" s="90">
        <v>0</v>
      </c>
      <c r="BD778" s="90">
        <v>0</v>
      </c>
      <c r="BE778" s="90">
        <v>0</v>
      </c>
      <c r="BF778" s="90">
        <v>9.8679873823142583E-3</v>
      </c>
      <c r="BG778" s="90">
        <v>3.3846731316813345</v>
      </c>
      <c r="BH778" s="90">
        <v>0</v>
      </c>
      <c r="BI778" s="90">
        <v>3.3846731316813345</v>
      </c>
      <c r="BJ778" s="90">
        <v>0</v>
      </c>
      <c r="BK778" s="90">
        <v>0</v>
      </c>
      <c r="BL778" s="90">
        <v>0</v>
      </c>
      <c r="BM778" s="90">
        <v>0</v>
      </c>
      <c r="BN778" s="90">
        <v>0</v>
      </c>
      <c r="BO778" s="90">
        <v>0</v>
      </c>
      <c r="BP778" s="90">
        <v>3.1632459174591911</v>
      </c>
      <c r="BQ778" s="90">
        <v>0</v>
      </c>
      <c r="BR778" s="90">
        <v>9.8679873823142583E-3</v>
      </c>
      <c r="BS778" s="90">
        <v>9.2224181143123907E-3</v>
      </c>
      <c r="BT778" s="90">
        <v>3.3846731316813345</v>
      </c>
      <c r="BU778" s="90">
        <v>3.1632459174591911</v>
      </c>
      <c r="BV778" s="90">
        <v>0</v>
      </c>
      <c r="BW778" s="90">
        <v>0</v>
      </c>
      <c r="BX778" s="90">
        <v>3.3846731316813345</v>
      </c>
      <c r="BY778" s="90">
        <v>3.1632459174591911</v>
      </c>
      <c r="GV778" s="254"/>
      <c r="GW778" s="254"/>
    </row>
    <row r="779" spans="45:205" x14ac:dyDescent="0.25">
      <c r="AS779" s="90" t="s">
        <v>1087</v>
      </c>
      <c r="AT779" s="90" t="s">
        <v>155</v>
      </c>
      <c r="AU779" s="90" t="s">
        <v>703</v>
      </c>
      <c r="AV779" s="90">
        <v>2023</v>
      </c>
      <c r="AW779" s="90">
        <v>0.87343872827321156</v>
      </c>
      <c r="AX779" s="90">
        <v>0</v>
      </c>
      <c r="AY779" s="90">
        <v>0</v>
      </c>
      <c r="AZ779" s="90">
        <v>0</v>
      </c>
      <c r="BA779" s="90">
        <v>0</v>
      </c>
      <c r="BB779" s="90">
        <v>0</v>
      </c>
      <c r="BC779" s="90">
        <v>0</v>
      </c>
      <c r="BD779" s="90">
        <v>0</v>
      </c>
      <c r="BE779" s="90">
        <v>0</v>
      </c>
      <c r="BF779" s="90">
        <v>0</v>
      </c>
      <c r="BG779" s="90">
        <v>0</v>
      </c>
      <c r="BH779" s="90">
        <v>0</v>
      </c>
      <c r="BI779" s="90">
        <v>0</v>
      </c>
      <c r="BJ779" s="90">
        <v>1.4943598462000314E-2</v>
      </c>
      <c r="BK779" s="90">
        <v>5.3133899868115817</v>
      </c>
      <c r="BL779" s="90">
        <v>0</v>
      </c>
      <c r="BM779" s="90">
        <v>5.3133899868115817</v>
      </c>
      <c r="BN779" s="90">
        <v>0</v>
      </c>
      <c r="BO779" s="90">
        <v>0</v>
      </c>
      <c r="BP779" s="90">
        <v>0</v>
      </c>
      <c r="BQ779" s="90">
        <v>4.6409205929003239</v>
      </c>
      <c r="BR779" s="90">
        <v>0</v>
      </c>
      <c r="BS779" s="90">
        <v>0</v>
      </c>
      <c r="BT779" s="90">
        <v>0</v>
      </c>
      <c r="BU779" s="90">
        <v>0</v>
      </c>
      <c r="BV779" s="90">
        <v>0</v>
      </c>
      <c r="BW779" s="90">
        <v>0</v>
      </c>
      <c r="BX779" s="90">
        <v>0</v>
      </c>
      <c r="BY779" s="90">
        <v>0</v>
      </c>
      <c r="GV779" s="254"/>
      <c r="GW779" s="254"/>
    </row>
    <row r="780" spans="45:205" x14ac:dyDescent="0.25">
      <c r="AS780" s="90" t="s">
        <v>1087</v>
      </c>
      <c r="AT780" s="90" t="s">
        <v>155</v>
      </c>
      <c r="AU780" s="90" t="s">
        <v>704</v>
      </c>
      <c r="AV780" s="90">
        <v>2020</v>
      </c>
      <c r="AW780" s="90">
        <v>1</v>
      </c>
      <c r="AX780" s="90">
        <v>2.5950328910921489E-2</v>
      </c>
      <c r="AY780" s="90">
        <v>9.0859001294988264</v>
      </c>
      <c r="AZ780" s="90">
        <v>0</v>
      </c>
      <c r="BA780" s="90">
        <v>9.0859001294988264</v>
      </c>
      <c r="BB780" s="90">
        <v>0</v>
      </c>
      <c r="BC780" s="90">
        <v>0</v>
      </c>
      <c r="BD780" s="90">
        <v>0</v>
      </c>
      <c r="BE780" s="90">
        <v>0</v>
      </c>
      <c r="BF780" s="90">
        <v>0</v>
      </c>
      <c r="BG780" s="90">
        <v>0</v>
      </c>
      <c r="BH780" s="90">
        <v>0</v>
      </c>
      <c r="BI780" s="90">
        <v>0</v>
      </c>
      <c r="BJ780" s="90">
        <v>0</v>
      </c>
      <c r="BK780" s="90">
        <v>0</v>
      </c>
      <c r="BL780" s="90">
        <v>0</v>
      </c>
      <c r="BM780" s="90">
        <v>0</v>
      </c>
      <c r="BN780" s="90">
        <v>9.0859001294988264</v>
      </c>
      <c r="BO780" s="90">
        <v>0</v>
      </c>
      <c r="BP780" s="90">
        <v>0</v>
      </c>
      <c r="BQ780" s="90">
        <v>0</v>
      </c>
      <c r="BR780" s="90">
        <v>0</v>
      </c>
      <c r="BS780" s="90">
        <v>0</v>
      </c>
      <c r="BT780" s="90">
        <v>0</v>
      </c>
      <c r="BU780" s="90">
        <v>0</v>
      </c>
      <c r="BV780" s="90">
        <v>0</v>
      </c>
      <c r="BW780" s="90">
        <v>0</v>
      </c>
      <c r="BX780" s="90">
        <v>0</v>
      </c>
      <c r="BY780" s="90">
        <v>0</v>
      </c>
      <c r="GV780" s="254"/>
      <c r="GW780" s="254"/>
    </row>
    <row r="781" spans="45:205" x14ac:dyDescent="0.25">
      <c r="AS781" s="90" t="s">
        <v>1087</v>
      </c>
      <c r="AT781" s="90" t="s">
        <v>155</v>
      </c>
      <c r="AU781" s="90" t="s">
        <v>704</v>
      </c>
      <c r="AV781" s="90">
        <v>2021</v>
      </c>
      <c r="AW781" s="90">
        <v>1</v>
      </c>
      <c r="AX781" s="90">
        <v>0</v>
      </c>
      <c r="AY781" s="90">
        <v>0</v>
      </c>
      <c r="AZ781" s="90">
        <v>0</v>
      </c>
      <c r="BA781" s="90">
        <v>0</v>
      </c>
      <c r="BB781" s="90">
        <v>2.5950328910921489E-2</v>
      </c>
      <c r="BC781" s="90">
        <v>9.0859001294988264</v>
      </c>
      <c r="BD781" s="90">
        <v>0</v>
      </c>
      <c r="BE781" s="90">
        <v>9.0859001294988264</v>
      </c>
      <c r="BF781" s="90">
        <v>0</v>
      </c>
      <c r="BG781" s="90">
        <v>0</v>
      </c>
      <c r="BH781" s="90">
        <v>0</v>
      </c>
      <c r="BI781" s="90">
        <v>0</v>
      </c>
      <c r="BJ781" s="90">
        <v>0</v>
      </c>
      <c r="BK781" s="90">
        <v>0</v>
      </c>
      <c r="BL781" s="90">
        <v>0</v>
      </c>
      <c r="BM781" s="90">
        <v>0</v>
      </c>
      <c r="BN781" s="90">
        <v>0</v>
      </c>
      <c r="BO781" s="90">
        <v>9.0859001294988264</v>
      </c>
      <c r="BP781" s="90">
        <v>0</v>
      </c>
      <c r="BQ781" s="90">
        <v>0</v>
      </c>
      <c r="BR781" s="90">
        <v>0</v>
      </c>
      <c r="BS781" s="90">
        <v>0</v>
      </c>
      <c r="BT781" s="90">
        <v>0</v>
      </c>
      <c r="BU781" s="90">
        <v>0</v>
      </c>
      <c r="BV781" s="90">
        <v>0</v>
      </c>
      <c r="BW781" s="90">
        <v>0</v>
      </c>
      <c r="BX781" s="90">
        <v>0</v>
      </c>
      <c r="BY781" s="90">
        <v>0</v>
      </c>
      <c r="GV781" s="254"/>
      <c r="GW781" s="254"/>
    </row>
    <row r="782" spans="45:205" x14ac:dyDescent="0.25">
      <c r="AS782" s="90" t="s">
        <v>1087</v>
      </c>
      <c r="AT782" s="90" t="s">
        <v>155</v>
      </c>
      <c r="AU782" s="90" t="s">
        <v>704</v>
      </c>
      <c r="AV782" s="90">
        <v>2022</v>
      </c>
      <c r="AW782" s="90">
        <v>0.93457943925233644</v>
      </c>
      <c r="AX782" s="90">
        <v>0</v>
      </c>
      <c r="AY782" s="90">
        <v>0</v>
      </c>
      <c r="AZ782" s="90">
        <v>0</v>
      </c>
      <c r="BA782" s="90">
        <v>0</v>
      </c>
      <c r="BB782" s="90">
        <v>0</v>
      </c>
      <c r="BC782" s="90">
        <v>0</v>
      </c>
      <c r="BD782" s="90">
        <v>0</v>
      </c>
      <c r="BE782" s="90">
        <v>0</v>
      </c>
      <c r="BF782" s="90">
        <v>2.7658287322028515E-2</v>
      </c>
      <c r="BG782" s="90">
        <v>9.5598116019765502</v>
      </c>
      <c r="BH782" s="90">
        <v>0</v>
      </c>
      <c r="BI782" s="90">
        <v>9.5598116019765502</v>
      </c>
      <c r="BJ782" s="90">
        <v>0</v>
      </c>
      <c r="BK782" s="90">
        <v>0</v>
      </c>
      <c r="BL782" s="90">
        <v>0</v>
      </c>
      <c r="BM782" s="90">
        <v>0</v>
      </c>
      <c r="BN782" s="90">
        <v>0</v>
      </c>
      <c r="BO782" s="90">
        <v>0</v>
      </c>
      <c r="BP782" s="90">
        <v>8.9344033663332247</v>
      </c>
      <c r="BQ782" s="90">
        <v>0</v>
      </c>
      <c r="BR782" s="90">
        <v>2.7658287322028515E-2</v>
      </c>
      <c r="BS782" s="90">
        <v>2.5848866656101414E-2</v>
      </c>
      <c r="BT782" s="90">
        <v>9.5598116019765502</v>
      </c>
      <c r="BU782" s="90">
        <v>8.9344033663332247</v>
      </c>
      <c r="BV782" s="90">
        <v>0</v>
      </c>
      <c r="BW782" s="90">
        <v>0</v>
      </c>
      <c r="BX782" s="90">
        <v>9.5598116019765502</v>
      </c>
      <c r="BY782" s="90">
        <v>8.9344033663332247</v>
      </c>
      <c r="GV782" s="254"/>
      <c r="GW782" s="254"/>
    </row>
    <row r="783" spans="45:205" x14ac:dyDescent="0.25">
      <c r="AS783" s="90" t="s">
        <v>1087</v>
      </c>
      <c r="AT783" s="90" t="s">
        <v>155</v>
      </c>
      <c r="AU783" s="90" t="s">
        <v>704</v>
      </c>
      <c r="AV783" s="90">
        <v>2023</v>
      </c>
      <c r="AW783" s="90">
        <v>0.87343872827321156</v>
      </c>
      <c r="AX783" s="90">
        <v>0</v>
      </c>
      <c r="AY783" s="90">
        <v>0</v>
      </c>
      <c r="AZ783" s="90">
        <v>0</v>
      </c>
      <c r="BA783" s="90">
        <v>0</v>
      </c>
      <c r="BB783" s="90">
        <v>0</v>
      </c>
      <c r="BC783" s="90">
        <v>0</v>
      </c>
      <c r="BD783" s="90">
        <v>0</v>
      </c>
      <c r="BE783" s="90">
        <v>0</v>
      </c>
      <c r="BF783" s="90">
        <v>0</v>
      </c>
      <c r="BG783" s="90">
        <v>0</v>
      </c>
      <c r="BH783" s="90">
        <v>0</v>
      </c>
      <c r="BI783" s="90">
        <v>0</v>
      </c>
      <c r="BJ783" s="90">
        <v>4.1884360394276954E-2</v>
      </c>
      <c r="BK783" s="90">
        <v>15.007379696565105</v>
      </c>
      <c r="BL783" s="90">
        <v>0</v>
      </c>
      <c r="BM783" s="90">
        <v>15.007379696565105</v>
      </c>
      <c r="BN783" s="90">
        <v>0</v>
      </c>
      <c r="BO783" s="90">
        <v>0</v>
      </c>
      <c r="BP783" s="90">
        <v>0</v>
      </c>
      <c r="BQ783" s="90">
        <v>13.108026636881041</v>
      </c>
      <c r="BR783" s="90">
        <v>0</v>
      </c>
      <c r="BS783" s="90">
        <v>0</v>
      </c>
      <c r="BT783" s="90">
        <v>0</v>
      </c>
      <c r="BU783" s="90">
        <v>0</v>
      </c>
      <c r="BV783" s="90">
        <v>0</v>
      </c>
      <c r="BW783" s="90">
        <v>0</v>
      </c>
      <c r="BX783" s="90">
        <v>0</v>
      </c>
      <c r="BY783" s="90">
        <v>0</v>
      </c>
      <c r="GV783" s="254"/>
      <c r="GW783" s="254"/>
    </row>
    <row r="784" spans="45:205" x14ac:dyDescent="0.25">
      <c r="AS784" s="90" t="s">
        <v>1087</v>
      </c>
      <c r="AT784" s="90" t="s">
        <v>155</v>
      </c>
      <c r="AU784" s="90" t="s">
        <v>705</v>
      </c>
      <c r="AV784" s="90">
        <v>2020</v>
      </c>
      <c r="AW784" s="90">
        <v>1</v>
      </c>
      <c r="AX784" s="90">
        <v>4.8422157430238963E-2</v>
      </c>
      <c r="AY784" s="90">
        <v>17.685841775000036</v>
      </c>
      <c r="AZ784" s="90">
        <v>0</v>
      </c>
      <c r="BA784" s="90">
        <v>17.685841775000036</v>
      </c>
      <c r="BB784" s="90">
        <v>0</v>
      </c>
      <c r="BC784" s="90">
        <v>0</v>
      </c>
      <c r="BD784" s="90">
        <v>0</v>
      </c>
      <c r="BE784" s="90">
        <v>0</v>
      </c>
      <c r="BF784" s="90">
        <v>0</v>
      </c>
      <c r="BG784" s="90">
        <v>0</v>
      </c>
      <c r="BH784" s="90">
        <v>0</v>
      </c>
      <c r="BI784" s="90">
        <v>0</v>
      </c>
      <c r="BJ784" s="90">
        <v>0</v>
      </c>
      <c r="BK784" s="90">
        <v>0</v>
      </c>
      <c r="BL784" s="90">
        <v>0</v>
      </c>
      <c r="BM784" s="90">
        <v>0</v>
      </c>
      <c r="BN784" s="90">
        <v>17.685841775000036</v>
      </c>
      <c r="BO784" s="90">
        <v>0</v>
      </c>
      <c r="BP784" s="90">
        <v>0</v>
      </c>
      <c r="BQ784" s="90">
        <v>0</v>
      </c>
      <c r="BR784" s="90">
        <v>0</v>
      </c>
      <c r="BS784" s="90">
        <v>0</v>
      </c>
      <c r="BT784" s="90">
        <v>0</v>
      </c>
      <c r="BU784" s="90">
        <v>0</v>
      </c>
      <c r="BV784" s="90">
        <v>0</v>
      </c>
      <c r="BW784" s="90">
        <v>0</v>
      </c>
      <c r="BX784" s="90">
        <v>0</v>
      </c>
      <c r="BY784" s="90">
        <v>0</v>
      </c>
      <c r="GV784" s="254"/>
      <c r="GW784" s="254"/>
    </row>
    <row r="785" spans="45:205" x14ac:dyDescent="0.25">
      <c r="AS785" s="90" t="s">
        <v>1087</v>
      </c>
      <c r="AT785" s="90" t="s">
        <v>155</v>
      </c>
      <c r="AU785" s="90" t="s">
        <v>705</v>
      </c>
      <c r="AV785" s="90">
        <v>2021</v>
      </c>
      <c r="AW785" s="90">
        <v>1</v>
      </c>
      <c r="AX785" s="90">
        <v>0</v>
      </c>
      <c r="AY785" s="90">
        <v>0</v>
      </c>
      <c r="AZ785" s="90">
        <v>0</v>
      </c>
      <c r="BA785" s="90">
        <v>0</v>
      </c>
      <c r="BB785" s="90">
        <v>4.8422157430238963E-2</v>
      </c>
      <c r="BC785" s="90">
        <v>17.685841775000036</v>
      </c>
      <c r="BD785" s="90">
        <v>0</v>
      </c>
      <c r="BE785" s="90">
        <v>17.685841775000036</v>
      </c>
      <c r="BF785" s="90">
        <v>0</v>
      </c>
      <c r="BG785" s="90">
        <v>0</v>
      </c>
      <c r="BH785" s="90">
        <v>0</v>
      </c>
      <c r="BI785" s="90">
        <v>0</v>
      </c>
      <c r="BJ785" s="90">
        <v>0</v>
      </c>
      <c r="BK785" s="90">
        <v>0</v>
      </c>
      <c r="BL785" s="90">
        <v>0</v>
      </c>
      <c r="BM785" s="90">
        <v>0</v>
      </c>
      <c r="BN785" s="90">
        <v>0</v>
      </c>
      <c r="BO785" s="90">
        <v>17.685841775000036</v>
      </c>
      <c r="BP785" s="90">
        <v>0</v>
      </c>
      <c r="BQ785" s="90">
        <v>0</v>
      </c>
      <c r="BR785" s="90">
        <v>0</v>
      </c>
      <c r="BS785" s="90">
        <v>0</v>
      </c>
      <c r="BT785" s="90">
        <v>0</v>
      </c>
      <c r="BU785" s="90">
        <v>0</v>
      </c>
      <c r="BV785" s="90">
        <v>0</v>
      </c>
      <c r="BW785" s="90">
        <v>0</v>
      </c>
      <c r="BX785" s="90">
        <v>0</v>
      </c>
      <c r="BY785" s="90">
        <v>0</v>
      </c>
      <c r="GV785" s="254"/>
      <c r="GW785" s="254"/>
    </row>
    <row r="786" spans="45:205" x14ac:dyDescent="0.25">
      <c r="AS786" s="90" t="s">
        <v>1087</v>
      </c>
      <c r="AT786" s="90" t="s">
        <v>155</v>
      </c>
      <c r="AU786" s="90" t="s">
        <v>705</v>
      </c>
      <c r="AV786" s="90">
        <v>2022</v>
      </c>
      <c r="AW786" s="90">
        <v>0.93457943925233644</v>
      </c>
      <c r="AX786" s="90">
        <v>0</v>
      </c>
      <c r="AY786" s="90">
        <v>0</v>
      </c>
      <c r="AZ786" s="90">
        <v>0</v>
      </c>
      <c r="BA786" s="90">
        <v>0</v>
      </c>
      <c r="BB786" s="90">
        <v>0</v>
      </c>
      <c r="BC786" s="90">
        <v>0</v>
      </c>
      <c r="BD786" s="90">
        <v>0</v>
      </c>
      <c r="BE786" s="90">
        <v>0</v>
      </c>
      <c r="BF786" s="90">
        <v>4.8205667212203623E-2</v>
      </c>
      <c r="BG786" s="90">
        <v>17.959345691036916</v>
      </c>
      <c r="BH786" s="90">
        <v>0</v>
      </c>
      <c r="BI786" s="90">
        <v>17.959345691036916</v>
      </c>
      <c r="BJ786" s="90">
        <v>0</v>
      </c>
      <c r="BK786" s="90">
        <v>0</v>
      </c>
      <c r="BL786" s="90">
        <v>0</v>
      </c>
      <c r="BM786" s="90">
        <v>0</v>
      </c>
      <c r="BN786" s="90">
        <v>0</v>
      </c>
      <c r="BO786" s="90">
        <v>0</v>
      </c>
      <c r="BP786" s="90">
        <v>16.784435225268144</v>
      </c>
      <c r="BQ786" s="90">
        <v>0</v>
      </c>
      <c r="BR786" s="90">
        <v>4.8205667212203623E-2</v>
      </c>
      <c r="BS786" s="90">
        <v>4.5052025431966E-2</v>
      </c>
      <c r="BT786" s="90">
        <v>17.959345691036916</v>
      </c>
      <c r="BU786" s="90">
        <v>16.784435225268144</v>
      </c>
      <c r="BV786" s="90">
        <v>0</v>
      </c>
      <c r="BW786" s="90">
        <v>0</v>
      </c>
      <c r="BX786" s="90">
        <v>17.959345691036916</v>
      </c>
      <c r="BY786" s="90">
        <v>16.784435225268144</v>
      </c>
      <c r="GV786" s="254"/>
      <c r="GW786" s="254"/>
    </row>
    <row r="787" spans="45:205" x14ac:dyDescent="0.25">
      <c r="AS787" s="90" t="s">
        <v>1087</v>
      </c>
      <c r="AT787" s="90" t="s">
        <v>155</v>
      </c>
      <c r="AU787" s="90" t="s">
        <v>705</v>
      </c>
      <c r="AV787" s="90">
        <v>2023</v>
      </c>
      <c r="AW787" s="90">
        <v>0.87343872827321156</v>
      </c>
      <c r="AX787" s="90">
        <v>0</v>
      </c>
      <c r="AY787" s="90">
        <v>0</v>
      </c>
      <c r="AZ787" s="90">
        <v>0</v>
      </c>
      <c r="BA787" s="90">
        <v>0</v>
      </c>
      <c r="BB787" s="90">
        <v>0</v>
      </c>
      <c r="BC787" s="90">
        <v>0</v>
      </c>
      <c r="BD787" s="90">
        <v>0</v>
      </c>
      <c r="BE787" s="90">
        <v>0</v>
      </c>
      <c r="BF787" s="90">
        <v>0</v>
      </c>
      <c r="BG787" s="90">
        <v>0</v>
      </c>
      <c r="BH787" s="90">
        <v>0</v>
      </c>
      <c r="BI787" s="90">
        <v>0</v>
      </c>
      <c r="BJ787" s="90">
        <v>7.3000309637915622E-2</v>
      </c>
      <c r="BK787" s="90">
        <v>28.193337152023073</v>
      </c>
      <c r="BL787" s="90">
        <v>0</v>
      </c>
      <c r="BM787" s="90">
        <v>28.193337152023073</v>
      </c>
      <c r="BN787" s="90">
        <v>0</v>
      </c>
      <c r="BO787" s="90">
        <v>0</v>
      </c>
      <c r="BP787" s="90">
        <v>0</v>
      </c>
      <c r="BQ787" s="90">
        <v>24.625152547840923</v>
      </c>
      <c r="BR787" s="90">
        <v>0</v>
      </c>
      <c r="BS787" s="90">
        <v>0</v>
      </c>
      <c r="BT787" s="90">
        <v>0</v>
      </c>
      <c r="BU787" s="90">
        <v>0</v>
      </c>
      <c r="BV787" s="90">
        <v>0</v>
      </c>
      <c r="BW787" s="90">
        <v>0</v>
      </c>
      <c r="BX787" s="90">
        <v>0</v>
      </c>
      <c r="BY787" s="90">
        <v>0</v>
      </c>
      <c r="GV787" s="254"/>
      <c r="GW787" s="254"/>
    </row>
    <row r="788" spans="45:205" x14ac:dyDescent="0.25">
      <c r="AS788" s="90" t="s">
        <v>1087</v>
      </c>
      <c r="AT788" s="90" t="s">
        <v>155</v>
      </c>
      <c r="AU788" s="90" t="s">
        <v>707</v>
      </c>
      <c r="AV788" s="90">
        <v>2020</v>
      </c>
      <c r="AW788" s="90">
        <v>1</v>
      </c>
      <c r="AX788" s="90">
        <v>5.778149931004093E-2</v>
      </c>
      <c r="AY788" s="90">
        <v>19.756654038057913</v>
      </c>
      <c r="AZ788" s="90">
        <v>0</v>
      </c>
      <c r="BA788" s="90">
        <v>19.756654038057913</v>
      </c>
      <c r="BB788" s="90">
        <v>0</v>
      </c>
      <c r="BC788" s="90">
        <v>0</v>
      </c>
      <c r="BD788" s="90">
        <v>0</v>
      </c>
      <c r="BE788" s="90">
        <v>0</v>
      </c>
      <c r="BF788" s="90">
        <v>0</v>
      </c>
      <c r="BG788" s="90">
        <v>0</v>
      </c>
      <c r="BH788" s="90">
        <v>0</v>
      </c>
      <c r="BI788" s="90">
        <v>0</v>
      </c>
      <c r="BJ788" s="90">
        <v>0</v>
      </c>
      <c r="BK788" s="90">
        <v>0</v>
      </c>
      <c r="BL788" s="90">
        <v>0</v>
      </c>
      <c r="BM788" s="90">
        <v>0</v>
      </c>
      <c r="BN788" s="90">
        <v>19.756654038057913</v>
      </c>
      <c r="BO788" s="90">
        <v>0</v>
      </c>
      <c r="BP788" s="90">
        <v>0</v>
      </c>
      <c r="BQ788" s="90">
        <v>0</v>
      </c>
      <c r="BR788" s="90">
        <v>0</v>
      </c>
      <c r="BS788" s="90">
        <v>0</v>
      </c>
      <c r="BT788" s="90">
        <v>0</v>
      </c>
      <c r="BU788" s="90">
        <v>0</v>
      </c>
      <c r="BV788" s="90">
        <v>0</v>
      </c>
      <c r="BW788" s="90">
        <v>0</v>
      </c>
      <c r="BX788" s="90">
        <v>0</v>
      </c>
      <c r="BY788" s="90">
        <v>0</v>
      </c>
      <c r="GV788" s="254"/>
      <c r="GW788" s="254"/>
    </row>
    <row r="789" spans="45:205" x14ac:dyDescent="0.25">
      <c r="AS789" s="90" t="s">
        <v>1087</v>
      </c>
      <c r="AT789" s="90" t="s">
        <v>155</v>
      </c>
      <c r="AU789" s="90" t="s">
        <v>707</v>
      </c>
      <c r="AV789" s="90">
        <v>2021</v>
      </c>
      <c r="AW789" s="90">
        <v>1</v>
      </c>
      <c r="AX789" s="90">
        <v>0</v>
      </c>
      <c r="AY789" s="90">
        <v>0</v>
      </c>
      <c r="AZ789" s="90">
        <v>0</v>
      </c>
      <c r="BA789" s="90">
        <v>0</v>
      </c>
      <c r="BB789" s="90">
        <v>5.778149931004093E-2</v>
      </c>
      <c r="BC789" s="90">
        <v>19.756654038057913</v>
      </c>
      <c r="BD789" s="90">
        <v>0</v>
      </c>
      <c r="BE789" s="90">
        <v>19.756654038057913</v>
      </c>
      <c r="BF789" s="90">
        <v>0</v>
      </c>
      <c r="BG789" s="90">
        <v>0</v>
      </c>
      <c r="BH789" s="90">
        <v>0</v>
      </c>
      <c r="BI789" s="90">
        <v>0</v>
      </c>
      <c r="BJ789" s="90">
        <v>0</v>
      </c>
      <c r="BK789" s="90">
        <v>0</v>
      </c>
      <c r="BL789" s="90">
        <v>0</v>
      </c>
      <c r="BM789" s="90">
        <v>0</v>
      </c>
      <c r="BN789" s="90">
        <v>0</v>
      </c>
      <c r="BO789" s="90">
        <v>19.756654038057913</v>
      </c>
      <c r="BP789" s="90">
        <v>0</v>
      </c>
      <c r="BQ789" s="90">
        <v>0</v>
      </c>
      <c r="BR789" s="90">
        <v>0</v>
      </c>
      <c r="BS789" s="90">
        <v>0</v>
      </c>
      <c r="BT789" s="90">
        <v>0</v>
      </c>
      <c r="BU789" s="90">
        <v>0</v>
      </c>
      <c r="BV789" s="90">
        <v>0</v>
      </c>
      <c r="BW789" s="90">
        <v>0</v>
      </c>
      <c r="BX789" s="90">
        <v>0</v>
      </c>
      <c r="BY789" s="90">
        <v>0</v>
      </c>
      <c r="GV789" s="254"/>
      <c r="GW789" s="254"/>
    </row>
    <row r="790" spans="45:205" x14ac:dyDescent="0.25">
      <c r="AS790" s="90" t="s">
        <v>1087</v>
      </c>
      <c r="AT790" s="90" t="s">
        <v>155</v>
      </c>
      <c r="AU790" s="90" t="s">
        <v>707</v>
      </c>
      <c r="AV790" s="90">
        <v>2022</v>
      </c>
      <c r="AW790" s="90">
        <v>0.93457943925233644</v>
      </c>
      <c r="AX790" s="90">
        <v>0</v>
      </c>
      <c r="AY790" s="90">
        <v>0</v>
      </c>
      <c r="AZ790" s="90">
        <v>0</v>
      </c>
      <c r="BA790" s="90">
        <v>0</v>
      </c>
      <c r="BB790" s="90">
        <v>0</v>
      </c>
      <c r="BC790" s="90">
        <v>0</v>
      </c>
      <c r="BD790" s="90">
        <v>0</v>
      </c>
      <c r="BE790" s="90">
        <v>0</v>
      </c>
      <c r="BF790" s="90">
        <v>5.4948615213334023E-2</v>
      </c>
      <c r="BG790" s="90">
        <v>18.687843603456052</v>
      </c>
      <c r="BH790" s="90">
        <v>0</v>
      </c>
      <c r="BI790" s="90">
        <v>18.687843603456052</v>
      </c>
      <c r="BJ790" s="90">
        <v>0</v>
      </c>
      <c r="BK790" s="90">
        <v>0</v>
      </c>
      <c r="BL790" s="90">
        <v>0</v>
      </c>
      <c r="BM790" s="90">
        <v>0</v>
      </c>
      <c r="BN790" s="90">
        <v>0</v>
      </c>
      <c r="BO790" s="90">
        <v>0</v>
      </c>
      <c r="BP790" s="90">
        <v>17.465274395753319</v>
      </c>
      <c r="BQ790" s="90">
        <v>0</v>
      </c>
      <c r="BR790" s="90">
        <v>5.4948615213334023E-2</v>
      </c>
      <c r="BS790" s="90">
        <v>5.1353845993770117E-2</v>
      </c>
      <c r="BT790" s="90">
        <v>18.687843603456052</v>
      </c>
      <c r="BU790" s="90">
        <v>17.465274395753319</v>
      </c>
      <c r="BV790" s="90">
        <v>0</v>
      </c>
      <c r="BW790" s="90">
        <v>0</v>
      </c>
      <c r="BX790" s="90">
        <v>18.687843603456052</v>
      </c>
      <c r="BY790" s="90">
        <v>17.465274395753319</v>
      </c>
      <c r="GV790" s="254"/>
      <c r="GW790" s="254"/>
    </row>
    <row r="791" spans="45:205" x14ac:dyDescent="0.25">
      <c r="AS791" s="90" t="s">
        <v>1087</v>
      </c>
      <c r="AT791" s="90" t="s">
        <v>155</v>
      </c>
      <c r="AU791" s="90" t="s">
        <v>707</v>
      </c>
      <c r="AV791" s="90">
        <v>2023</v>
      </c>
      <c r="AW791" s="90">
        <v>0.87343872827321156</v>
      </c>
      <c r="AX791" s="90">
        <v>0</v>
      </c>
      <c r="AY791" s="90">
        <v>0</v>
      </c>
      <c r="AZ791" s="90">
        <v>0</v>
      </c>
      <c r="BA791" s="90">
        <v>0</v>
      </c>
      <c r="BB791" s="90">
        <v>0</v>
      </c>
      <c r="BC791" s="90">
        <v>0</v>
      </c>
      <c r="BD791" s="90">
        <v>0</v>
      </c>
      <c r="BE791" s="90">
        <v>0</v>
      </c>
      <c r="BF791" s="90">
        <v>0</v>
      </c>
      <c r="BG791" s="90">
        <v>0</v>
      </c>
      <c r="BH791" s="90">
        <v>0</v>
      </c>
      <c r="BI791" s="90">
        <v>0</v>
      </c>
      <c r="BJ791" s="90">
        <v>8.3211500985771653E-2</v>
      </c>
      <c r="BK791" s="90">
        <v>29.336960353759956</v>
      </c>
      <c r="BL791" s="90">
        <v>0</v>
      </c>
      <c r="BM791" s="90">
        <v>29.336960353759956</v>
      </c>
      <c r="BN791" s="90">
        <v>0</v>
      </c>
      <c r="BO791" s="90">
        <v>0</v>
      </c>
      <c r="BP791" s="90">
        <v>0</v>
      </c>
      <c r="BQ791" s="90">
        <v>25.624037342789723</v>
      </c>
      <c r="BR791" s="90">
        <v>0</v>
      </c>
      <c r="BS791" s="90">
        <v>0</v>
      </c>
      <c r="BT791" s="90">
        <v>0</v>
      </c>
      <c r="BU791" s="90">
        <v>0</v>
      </c>
      <c r="BV791" s="90">
        <v>0</v>
      </c>
      <c r="BW791" s="90">
        <v>0</v>
      </c>
      <c r="BX791" s="90">
        <v>0</v>
      </c>
      <c r="BY791" s="90">
        <v>0</v>
      </c>
      <c r="GV791" s="254"/>
      <c r="GW791" s="254"/>
    </row>
    <row r="792" spans="45:205" x14ac:dyDescent="0.25">
      <c r="AS792" s="90" t="s">
        <v>1087</v>
      </c>
      <c r="AT792" s="90" t="s">
        <v>155</v>
      </c>
      <c r="AU792" s="90" t="s">
        <v>708</v>
      </c>
      <c r="AV792" s="90">
        <v>2020</v>
      </c>
      <c r="AW792" s="90">
        <v>1</v>
      </c>
      <c r="AX792" s="90">
        <v>7.4524556637309114E-2</v>
      </c>
      <c r="AY792" s="90">
        <v>29.517975013231581</v>
      </c>
      <c r="AZ792" s="90">
        <v>0</v>
      </c>
      <c r="BA792" s="90">
        <v>29.517975013231581</v>
      </c>
      <c r="BB792" s="90">
        <v>0</v>
      </c>
      <c r="BC792" s="90">
        <v>0</v>
      </c>
      <c r="BD792" s="90">
        <v>0</v>
      </c>
      <c r="BE792" s="90">
        <v>0</v>
      </c>
      <c r="BF792" s="90">
        <v>0</v>
      </c>
      <c r="BG792" s="90">
        <v>0</v>
      </c>
      <c r="BH792" s="90">
        <v>0</v>
      </c>
      <c r="BI792" s="90">
        <v>0</v>
      </c>
      <c r="BJ792" s="90">
        <v>0</v>
      </c>
      <c r="BK792" s="90">
        <v>0</v>
      </c>
      <c r="BL792" s="90">
        <v>0</v>
      </c>
      <c r="BM792" s="90">
        <v>0</v>
      </c>
      <c r="BN792" s="90">
        <v>29.517975013231581</v>
      </c>
      <c r="BO792" s="90">
        <v>0</v>
      </c>
      <c r="BP792" s="90">
        <v>0</v>
      </c>
      <c r="BQ792" s="90">
        <v>0</v>
      </c>
      <c r="BR792" s="90">
        <v>0</v>
      </c>
      <c r="BS792" s="90">
        <v>0</v>
      </c>
      <c r="BT792" s="90">
        <v>0</v>
      </c>
      <c r="BU792" s="90">
        <v>0</v>
      </c>
      <c r="BV792" s="90">
        <v>0</v>
      </c>
      <c r="BW792" s="90">
        <v>0</v>
      </c>
      <c r="BX792" s="90">
        <v>0</v>
      </c>
      <c r="BY792" s="90">
        <v>0</v>
      </c>
      <c r="GV792" s="254"/>
      <c r="GW792" s="254"/>
    </row>
    <row r="793" spans="45:205" x14ac:dyDescent="0.25">
      <c r="AS793" s="90" t="s">
        <v>1087</v>
      </c>
      <c r="AT793" s="90" t="s">
        <v>155</v>
      </c>
      <c r="AU793" s="90" t="s">
        <v>708</v>
      </c>
      <c r="AV793" s="90">
        <v>2021</v>
      </c>
      <c r="AW793" s="90">
        <v>1</v>
      </c>
      <c r="AX793" s="90">
        <v>0</v>
      </c>
      <c r="AY793" s="90">
        <v>0</v>
      </c>
      <c r="AZ793" s="90">
        <v>0</v>
      </c>
      <c r="BA793" s="90">
        <v>0</v>
      </c>
      <c r="BB793" s="90">
        <v>7.4524556637309114E-2</v>
      </c>
      <c r="BC793" s="90">
        <v>29.517975013231581</v>
      </c>
      <c r="BD793" s="90">
        <v>0</v>
      </c>
      <c r="BE793" s="90">
        <v>29.517975013231581</v>
      </c>
      <c r="BF793" s="90">
        <v>0</v>
      </c>
      <c r="BG793" s="90">
        <v>0</v>
      </c>
      <c r="BH793" s="90">
        <v>0</v>
      </c>
      <c r="BI793" s="90">
        <v>0</v>
      </c>
      <c r="BJ793" s="90">
        <v>0</v>
      </c>
      <c r="BK793" s="90">
        <v>0</v>
      </c>
      <c r="BL793" s="90">
        <v>0</v>
      </c>
      <c r="BM793" s="90">
        <v>0</v>
      </c>
      <c r="BN793" s="90">
        <v>0</v>
      </c>
      <c r="BO793" s="90">
        <v>29.517975013231581</v>
      </c>
      <c r="BP793" s="90">
        <v>0</v>
      </c>
      <c r="BQ793" s="90">
        <v>0</v>
      </c>
      <c r="BR793" s="90">
        <v>0</v>
      </c>
      <c r="BS793" s="90">
        <v>0</v>
      </c>
      <c r="BT793" s="90">
        <v>0</v>
      </c>
      <c r="BU793" s="90">
        <v>0</v>
      </c>
      <c r="BV793" s="90">
        <v>0</v>
      </c>
      <c r="BW793" s="90">
        <v>0</v>
      </c>
      <c r="BX793" s="90">
        <v>0</v>
      </c>
      <c r="BY793" s="90">
        <v>0</v>
      </c>
      <c r="GV793" s="254"/>
      <c r="GW793" s="254"/>
    </row>
    <row r="794" spans="45:205" x14ac:dyDescent="0.25">
      <c r="AS794" s="90" t="s">
        <v>1087</v>
      </c>
      <c r="AT794" s="90" t="s">
        <v>155</v>
      </c>
      <c r="AU794" s="90" t="s">
        <v>708</v>
      </c>
      <c r="AV794" s="90">
        <v>2022</v>
      </c>
      <c r="AW794" s="90">
        <v>0.93457943925233644</v>
      </c>
      <c r="AX794" s="90">
        <v>0</v>
      </c>
      <c r="AY794" s="90">
        <v>0</v>
      </c>
      <c r="AZ794" s="90">
        <v>0</v>
      </c>
      <c r="BA794" s="90">
        <v>0</v>
      </c>
      <c r="BB794" s="90">
        <v>0</v>
      </c>
      <c r="BC794" s="90">
        <v>0</v>
      </c>
      <c r="BD794" s="90">
        <v>0</v>
      </c>
      <c r="BE794" s="90">
        <v>0</v>
      </c>
      <c r="BF794" s="90">
        <v>7.4602758751607892E-2</v>
      </c>
      <c r="BG794" s="90">
        <v>29.033198344089435</v>
      </c>
      <c r="BH794" s="90">
        <v>0</v>
      </c>
      <c r="BI794" s="90">
        <v>29.033198344089435</v>
      </c>
      <c r="BJ794" s="90">
        <v>0</v>
      </c>
      <c r="BK794" s="90">
        <v>0</v>
      </c>
      <c r="BL794" s="90">
        <v>0</v>
      </c>
      <c r="BM794" s="90">
        <v>0</v>
      </c>
      <c r="BN794" s="90">
        <v>0</v>
      </c>
      <c r="BO794" s="90">
        <v>0</v>
      </c>
      <c r="BP794" s="90">
        <v>27.133830228120967</v>
      </c>
      <c r="BQ794" s="90">
        <v>0</v>
      </c>
      <c r="BR794" s="90">
        <v>7.4602758751607892E-2</v>
      </c>
      <c r="BS794" s="90">
        <v>6.972220444075504E-2</v>
      </c>
      <c r="BT794" s="90">
        <v>29.033198344089435</v>
      </c>
      <c r="BU794" s="90">
        <v>27.133830228120967</v>
      </c>
      <c r="BV794" s="90">
        <v>0</v>
      </c>
      <c r="BW794" s="90">
        <v>0</v>
      </c>
      <c r="BX794" s="90">
        <v>29.033198344089435</v>
      </c>
      <c r="BY794" s="90">
        <v>27.133830228120967</v>
      </c>
      <c r="GV794" s="254"/>
      <c r="GW794" s="254"/>
    </row>
    <row r="795" spans="45:205" x14ac:dyDescent="0.25">
      <c r="AS795" s="90" t="s">
        <v>1087</v>
      </c>
      <c r="AT795" s="90" t="s">
        <v>155</v>
      </c>
      <c r="AU795" s="90" t="s">
        <v>708</v>
      </c>
      <c r="AV795" s="90">
        <v>2023</v>
      </c>
      <c r="AW795" s="90">
        <v>0.87343872827321156</v>
      </c>
      <c r="AX795" s="90">
        <v>0</v>
      </c>
      <c r="AY795" s="90">
        <v>0</v>
      </c>
      <c r="AZ795" s="90">
        <v>0</v>
      </c>
      <c r="BA795" s="90">
        <v>0</v>
      </c>
      <c r="BB795" s="90">
        <v>0</v>
      </c>
      <c r="BC795" s="90">
        <v>0</v>
      </c>
      <c r="BD795" s="90">
        <v>0</v>
      </c>
      <c r="BE795" s="90">
        <v>0</v>
      </c>
      <c r="BF795" s="90">
        <v>0</v>
      </c>
      <c r="BG795" s="90">
        <v>0</v>
      </c>
      <c r="BH795" s="90">
        <v>0</v>
      </c>
      <c r="BI795" s="90">
        <v>0</v>
      </c>
      <c r="BJ795" s="90">
        <v>0.11297477669454165</v>
      </c>
      <c r="BK795" s="90">
        <v>45.577564450763198</v>
      </c>
      <c r="BL795" s="90">
        <v>0</v>
      </c>
      <c r="BM795" s="90">
        <v>45.577564450763198</v>
      </c>
      <c r="BN795" s="90">
        <v>0</v>
      </c>
      <c r="BO795" s="90">
        <v>0</v>
      </c>
      <c r="BP795" s="90">
        <v>0</v>
      </c>
      <c r="BQ795" s="90">
        <v>39.809209931664945</v>
      </c>
      <c r="BR795" s="90">
        <v>0</v>
      </c>
      <c r="BS795" s="90">
        <v>0</v>
      </c>
      <c r="BT795" s="90">
        <v>0</v>
      </c>
      <c r="BU795" s="90">
        <v>0</v>
      </c>
      <c r="BV795" s="90">
        <v>0</v>
      </c>
      <c r="BW795" s="90">
        <v>0</v>
      </c>
      <c r="BX795" s="90">
        <v>0</v>
      </c>
      <c r="BY795" s="90">
        <v>0</v>
      </c>
      <c r="GV795" s="254"/>
      <c r="GW795" s="254"/>
    </row>
    <row r="796" spans="45:205" x14ac:dyDescent="0.25">
      <c r="AS796" s="90" t="s">
        <v>1087</v>
      </c>
      <c r="AT796" s="90" t="s">
        <v>155</v>
      </c>
      <c r="AU796" s="90" t="s">
        <v>709</v>
      </c>
      <c r="AV796" s="90">
        <v>2020</v>
      </c>
      <c r="AW796" s="90">
        <v>1</v>
      </c>
      <c r="AX796" s="90">
        <v>2.518481625044135E-2</v>
      </c>
      <c r="AY796" s="90">
        <v>3.9070553542319164</v>
      </c>
      <c r="AZ796" s="90">
        <v>0</v>
      </c>
      <c r="BA796" s="90">
        <v>3.9070553542319164</v>
      </c>
      <c r="BB796" s="90">
        <v>0</v>
      </c>
      <c r="BC796" s="90">
        <v>0</v>
      </c>
      <c r="BD796" s="90">
        <v>0</v>
      </c>
      <c r="BE796" s="90">
        <v>0</v>
      </c>
      <c r="BF796" s="90">
        <v>0</v>
      </c>
      <c r="BG796" s="90">
        <v>0</v>
      </c>
      <c r="BH796" s="90">
        <v>0</v>
      </c>
      <c r="BI796" s="90">
        <v>0</v>
      </c>
      <c r="BJ796" s="90">
        <v>0</v>
      </c>
      <c r="BK796" s="90">
        <v>0</v>
      </c>
      <c r="BL796" s="90">
        <v>0</v>
      </c>
      <c r="BM796" s="90">
        <v>0</v>
      </c>
      <c r="BN796" s="90">
        <v>3.9070553542319164</v>
      </c>
      <c r="BO796" s="90">
        <v>0</v>
      </c>
      <c r="BP796" s="90">
        <v>0</v>
      </c>
      <c r="BQ796" s="90">
        <v>0</v>
      </c>
      <c r="BR796" s="90">
        <v>0</v>
      </c>
      <c r="BS796" s="90">
        <v>0</v>
      </c>
      <c r="BT796" s="90">
        <v>0</v>
      </c>
      <c r="BU796" s="90">
        <v>0</v>
      </c>
      <c r="BV796" s="90">
        <v>0</v>
      </c>
      <c r="BW796" s="90">
        <v>0</v>
      </c>
      <c r="BX796" s="90">
        <v>0</v>
      </c>
      <c r="BY796" s="90">
        <v>0</v>
      </c>
      <c r="GV796" s="254"/>
      <c r="GW796" s="254"/>
    </row>
    <row r="797" spans="45:205" x14ac:dyDescent="0.25">
      <c r="AS797" s="90" t="s">
        <v>1087</v>
      </c>
      <c r="AT797" s="90" t="s">
        <v>155</v>
      </c>
      <c r="AU797" s="90" t="s">
        <v>709</v>
      </c>
      <c r="AV797" s="90">
        <v>2021</v>
      </c>
      <c r="AW797" s="90">
        <v>1</v>
      </c>
      <c r="AX797" s="90">
        <v>0</v>
      </c>
      <c r="AY797" s="90">
        <v>0</v>
      </c>
      <c r="AZ797" s="90">
        <v>0</v>
      </c>
      <c r="BA797" s="90">
        <v>0</v>
      </c>
      <c r="BB797" s="90">
        <v>2.518481625044135E-2</v>
      </c>
      <c r="BC797" s="90">
        <v>3.9070553542319164</v>
      </c>
      <c r="BD797" s="90">
        <v>0</v>
      </c>
      <c r="BE797" s="90">
        <v>3.9070553542319164</v>
      </c>
      <c r="BF797" s="90">
        <v>0</v>
      </c>
      <c r="BG797" s="90">
        <v>0</v>
      </c>
      <c r="BH797" s="90">
        <v>0</v>
      </c>
      <c r="BI797" s="90">
        <v>0</v>
      </c>
      <c r="BJ797" s="90">
        <v>0</v>
      </c>
      <c r="BK797" s="90">
        <v>0</v>
      </c>
      <c r="BL797" s="90">
        <v>0</v>
      </c>
      <c r="BM797" s="90">
        <v>0</v>
      </c>
      <c r="BN797" s="90">
        <v>0</v>
      </c>
      <c r="BO797" s="90">
        <v>3.9070553542319164</v>
      </c>
      <c r="BP797" s="90">
        <v>0</v>
      </c>
      <c r="BQ797" s="90">
        <v>0</v>
      </c>
      <c r="BR797" s="90">
        <v>0</v>
      </c>
      <c r="BS797" s="90">
        <v>0</v>
      </c>
      <c r="BT797" s="90">
        <v>0</v>
      </c>
      <c r="BU797" s="90">
        <v>0</v>
      </c>
      <c r="BV797" s="90">
        <v>0</v>
      </c>
      <c r="BW797" s="90">
        <v>0</v>
      </c>
      <c r="BX797" s="90">
        <v>0</v>
      </c>
      <c r="BY797" s="90">
        <v>0</v>
      </c>
      <c r="GV797" s="254"/>
      <c r="GW797" s="254"/>
    </row>
    <row r="798" spans="45:205" x14ac:dyDescent="0.25">
      <c r="AS798" s="90" t="s">
        <v>1087</v>
      </c>
      <c r="AT798" s="90" t="s">
        <v>155</v>
      </c>
      <c r="AU798" s="90" t="s">
        <v>709</v>
      </c>
      <c r="AV798" s="90">
        <v>2022</v>
      </c>
      <c r="AW798" s="90">
        <v>0.93457943925233644</v>
      </c>
      <c r="AX798" s="90">
        <v>0</v>
      </c>
      <c r="AY798" s="90">
        <v>0</v>
      </c>
      <c r="AZ798" s="90">
        <v>0</v>
      </c>
      <c r="BA798" s="90">
        <v>0</v>
      </c>
      <c r="BB798" s="90">
        <v>0</v>
      </c>
      <c r="BC798" s="90">
        <v>0</v>
      </c>
      <c r="BD798" s="90">
        <v>0</v>
      </c>
      <c r="BE798" s="90">
        <v>0</v>
      </c>
      <c r="BF798" s="90">
        <v>2.4934919735605424E-2</v>
      </c>
      <c r="BG798" s="90">
        <v>3.8212950323168142</v>
      </c>
      <c r="BH798" s="90">
        <v>0</v>
      </c>
      <c r="BI798" s="90">
        <v>3.8212950323168142</v>
      </c>
      <c r="BJ798" s="90">
        <v>0</v>
      </c>
      <c r="BK798" s="90">
        <v>0</v>
      </c>
      <c r="BL798" s="90">
        <v>0</v>
      </c>
      <c r="BM798" s="90">
        <v>0</v>
      </c>
      <c r="BN798" s="90">
        <v>0</v>
      </c>
      <c r="BO798" s="90">
        <v>0</v>
      </c>
      <c r="BP798" s="90">
        <v>3.5713037685203872</v>
      </c>
      <c r="BQ798" s="90">
        <v>0</v>
      </c>
      <c r="BR798" s="90">
        <v>2.4934919735605424E-2</v>
      </c>
      <c r="BS798" s="90">
        <v>2.3303663304304133E-2</v>
      </c>
      <c r="BT798" s="90">
        <v>3.8212950323168142</v>
      </c>
      <c r="BU798" s="90">
        <v>3.5713037685203872</v>
      </c>
      <c r="BV798" s="90">
        <v>0</v>
      </c>
      <c r="BW798" s="90">
        <v>0</v>
      </c>
      <c r="BX798" s="90">
        <v>3.8212950323168142</v>
      </c>
      <c r="BY798" s="90">
        <v>3.5713037685203872</v>
      </c>
      <c r="GV798" s="254"/>
      <c r="GW798" s="254"/>
    </row>
    <row r="799" spans="45:205" x14ac:dyDescent="0.25">
      <c r="AS799" s="90" t="s">
        <v>1087</v>
      </c>
      <c r="AT799" s="90" t="s">
        <v>155</v>
      </c>
      <c r="AU799" s="90" t="s">
        <v>709</v>
      </c>
      <c r="AV799" s="90">
        <v>2023</v>
      </c>
      <c r="AW799" s="90">
        <v>0.87343872827321156</v>
      </c>
      <c r="AX799" s="90">
        <v>0</v>
      </c>
      <c r="AY799" s="90">
        <v>0</v>
      </c>
      <c r="AZ799" s="90">
        <v>0</v>
      </c>
      <c r="BA799" s="90">
        <v>0</v>
      </c>
      <c r="BB799" s="90">
        <v>0</v>
      </c>
      <c r="BC799" s="90">
        <v>0</v>
      </c>
      <c r="BD799" s="90">
        <v>0</v>
      </c>
      <c r="BE799" s="90">
        <v>0</v>
      </c>
      <c r="BF799" s="90">
        <v>0</v>
      </c>
      <c r="BG799" s="90">
        <v>0</v>
      </c>
      <c r="BH799" s="90">
        <v>0</v>
      </c>
      <c r="BI799" s="90">
        <v>0</v>
      </c>
      <c r="BJ799" s="90">
        <v>3.7760225441604435E-2</v>
      </c>
      <c r="BK799" s="90">
        <v>5.9988087817700162</v>
      </c>
      <c r="BL799" s="90">
        <v>0</v>
      </c>
      <c r="BM799" s="90">
        <v>5.9988087817700162</v>
      </c>
      <c r="BN799" s="90">
        <v>0</v>
      </c>
      <c r="BO799" s="90">
        <v>0</v>
      </c>
      <c r="BP799" s="90">
        <v>0</v>
      </c>
      <c r="BQ799" s="90">
        <v>5.2395919135033768</v>
      </c>
      <c r="BR799" s="90">
        <v>0</v>
      </c>
      <c r="BS799" s="90">
        <v>0</v>
      </c>
      <c r="BT799" s="90">
        <v>0</v>
      </c>
      <c r="BU799" s="90">
        <v>0</v>
      </c>
      <c r="BV799" s="90">
        <v>0</v>
      </c>
      <c r="BW799" s="90">
        <v>0</v>
      </c>
      <c r="BX799" s="90">
        <v>0</v>
      </c>
      <c r="BY799" s="90">
        <v>0</v>
      </c>
      <c r="GV799" s="254"/>
      <c r="GW799" s="254"/>
    </row>
    <row r="800" spans="45:205" x14ac:dyDescent="0.25">
      <c r="AS800" s="90" t="s">
        <v>1087</v>
      </c>
      <c r="AT800" s="90" t="s">
        <v>155</v>
      </c>
      <c r="AU800" s="90" t="s">
        <v>710</v>
      </c>
      <c r="AV800" s="90">
        <v>2020</v>
      </c>
      <c r="AW800" s="90">
        <v>1</v>
      </c>
      <c r="AX800" s="90">
        <v>3.7636308829834375E-2</v>
      </c>
      <c r="AY800" s="90">
        <v>5.9130938600533058</v>
      </c>
      <c r="AZ800" s="90">
        <v>0</v>
      </c>
      <c r="BA800" s="90">
        <v>5.9130938600533058</v>
      </c>
      <c r="BB800" s="90">
        <v>0</v>
      </c>
      <c r="BC800" s="90">
        <v>0</v>
      </c>
      <c r="BD800" s="90">
        <v>0</v>
      </c>
      <c r="BE800" s="90">
        <v>0</v>
      </c>
      <c r="BF800" s="90">
        <v>0</v>
      </c>
      <c r="BG800" s="90">
        <v>0</v>
      </c>
      <c r="BH800" s="90">
        <v>0</v>
      </c>
      <c r="BI800" s="90">
        <v>0</v>
      </c>
      <c r="BJ800" s="90">
        <v>0</v>
      </c>
      <c r="BK800" s="90">
        <v>0</v>
      </c>
      <c r="BL800" s="90">
        <v>0</v>
      </c>
      <c r="BM800" s="90">
        <v>0</v>
      </c>
      <c r="BN800" s="90">
        <v>5.9130938600533058</v>
      </c>
      <c r="BO800" s="90">
        <v>0</v>
      </c>
      <c r="BP800" s="90">
        <v>0</v>
      </c>
      <c r="BQ800" s="90">
        <v>0</v>
      </c>
      <c r="BR800" s="90">
        <v>0</v>
      </c>
      <c r="BS800" s="90">
        <v>0</v>
      </c>
      <c r="BT800" s="90">
        <v>0</v>
      </c>
      <c r="BU800" s="90">
        <v>0</v>
      </c>
      <c r="BV800" s="90">
        <v>0</v>
      </c>
      <c r="BW800" s="90">
        <v>0</v>
      </c>
      <c r="BX800" s="90">
        <v>0</v>
      </c>
      <c r="BY800" s="90">
        <v>0</v>
      </c>
      <c r="GV800" s="254"/>
      <c r="GW800" s="254"/>
    </row>
    <row r="801" spans="45:205" x14ac:dyDescent="0.25">
      <c r="AS801" s="90" t="s">
        <v>1087</v>
      </c>
      <c r="AT801" s="90" t="s">
        <v>155</v>
      </c>
      <c r="AU801" s="90" t="s">
        <v>710</v>
      </c>
      <c r="AV801" s="90">
        <v>2021</v>
      </c>
      <c r="AW801" s="90">
        <v>1</v>
      </c>
      <c r="AX801" s="90">
        <v>0</v>
      </c>
      <c r="AY801" s="90">
        <v>0</v>
      </c>
      <c r="AZ801" s="90">
        <v>0</v>
      </c>
      <c r="BA801" s="90">
        <v>0</v>
      </c>
      <c r="BB801" s="90">
        <v>3.7636308829834375E-2</v>
      </c>
      <c r="BC801" s="90">
        <v>5.9130938600533058</v>
      </c>
      <c r="BD801" s="90">
        <v>0</v>
      </c>
      <c r="BE801" s="90">
        <v>5.9130938600533058</v>
      </c>
      <c r="BF801" s="90">
        <v>0</v>
      </c>
      <c r="BG801" s="90">
        <v>0</v>
      </c>
      <c r="BH801" s="90">
        <v>0</v>
      </c>
      <c r="BI801" s="90">
        <v>0</v>
      </c>
      <c r="BJ801" s="90">
        <v>0</v>
      </c>
      <c r="BK801" s="90">
        <v>0</v>
      </c>
      <c r="BL801" s="90">
        <v>0</v>
      </c>
      <c r="BM801" s="90">
        <v>0</v>
      </c>
      <c r="BN801" s="90">
        <v>0</v>
      </c>
      <c r="BO801" s="90">
        <v>5.9130938600533058</v>
      </c>
      <c r="BP801" s="90">
        <v>0</v>
      </c>
      <c r="BQ801" s="90">
        <v>0</v>
      </c>
      <c r="BR801" s="90">
        <v>0</v>
      </c>
      <c r="BS801" s="90">
        <v>0</v>
      </c>
      <c r="BT801" s="90">
        <v>0</v>
      </c>
      <c r="BU801" s="90">
        <v>0</v>
      </c>
      <c r="BV801" s="90">
        <v>0</v>
      </c>
      <c r="BW801" s="90">
        <v>0</v>
      </c>
      <c r="BX801" s="90">
        <v>0</v>
      </c>
      <c r="BY801" s="90">
        <v>0</v>
      </c>
      <c r="GV801" s="254"/>
      <c r="GW801" s="254"/>
    </row>
    <row r="802" spans="45:205" x14ac:dyDescent="0.25">
      <c r="AS802" s="90" t="s">
        <v>1087</v>
      </c>
      <c r="AT802" s="90" t="s">
        <v>155</v>
      </c>
      <c r="AU802" s="90" t="s">
        <v>710</v>
      </c>
      <c r="AV802" s="90">
        <v>2022</v>
      </c>
      <c r="AW802" s="90">
        <v>0.93457943925233644</v>
      </c>
      <c r="AX802" s="90">
        <v>0</v>
      </c>
      <c r="AY802" s="90">
        <v>0</v>
      </c>
      <c r="AZ802" s="90">
        <v>0</v>
      </c>
      <c r="BA802" s="90">
        <v>0</v>
      </c>
      <c r="BB802" s="90">
        <v>0</v>
      </c>
      <c r="BC802" s="90">
        <v>0</v>
      </c>
      <c r="BD802" s="90">
        <v>0</v>
      </c>
      <c r="BE802" s="90">
        <v>0</v>
      </c>
      <c r="BF802" s="90">
        <v>4.028973816828875E-2</v>
      </c>
      <c r="BG802" s="90">
        <v>6.4184847299787284</v>
      </c>
      <c r="BH802" s="90">
        <v>0</v>
      </c>
      <c r="BI802" s="90">
        <v>6.4184847299787284</v>
      </c>
      <c r="BJ802" s="90">
        <v>0</v>
      </c>
      <c r="BK802" s="90">
        <v>0</v>
      </c>
      <c r="BL802" s="90">
        <v>0</v>
      </c>
      <c r="BM802" s="90">
        <v>0</v>
      </c>
      <c r="BN802" s="90">
        <v>0</v>
      </c>
      <c r="BO802" s="90">
        <v>0</v>
      </c>
      <c r="BP802" s="90">
        <v>5.9985838597932037</v>
      </c>
      <c r="BQ802" s="90">
        <v>0</v>
      </c>
      <c r="BR802" s="90">
        <v>4.028973816828875E-2</v>
      </c>
      <c r="BS802" s="90">
        <v>3.7653960904942753E-2</v>
      </c>
      <c r="BT802" s="90">
        <v>6.4184847299787284</v>
      </c>
      <c r="BU802" s="90">
        <v>5.9985838597932037</v>
      </c>
      <c r="BV802" s="90">
        <v>0</v>
      </c>
      <c r="BW802" s="90">
        <v>0</v>
      </c>
      <c r="BX802" s="90">
        <v>6.4184847299787284</v>
      </c>
      <c r="BY802" s="90">
        <v>5.9985838597932037</v>
      </c>
      <c r="GV802" s="254"/>
      <c r="GW802" s="254"/>
    </row>
    <row r="803" spans="45:205" x14ac:dyDescent="0.25">
      <c r="AS803" s="90" t="s">
        <v>1087</v>
      </c>
      <c r="AT803" s="90" t="s">
        <v>155</v>
      </c>
      <c r="AU803" s="90" t="s">
        <v>710</v>
      </c>
      <c r="AV803" s="90">
        <v>2023</v>
      </c>
      <c r="AW803" s="90">
        <v>0.87343872827321156</v>
      </c>
      <c r="AX803" s="90">
        <v>0</v>
      </c>
      <c r="AY803" s="90">
        <v>0</v>
      </c>
      <c r="AZ803" s="90">
        <v>0</v>
      </c>
      <c r="BA803" s="90">
        <v>0</v>
      </c>
      <c r="BB803" s="90">
        <v>0</v>
      </c>
      <c r="BC803" s="90">
        <v>0</v>
      </c>
      <c r="BD803" s="90">
        <v>0</v>
      </c>
      <c r="BE803" s="90">
        <v>0</v>
      </c>
      <c r="BF803" s="90">
        <v>0</v>
      </c>
      <c r="BG803" s="90">
        <v>0</v>
      </c>
      <c r="BH803" s="90">
        <v>0</v>
      </c>
      <c r="BI803" s="90">
        <v>0</v>
      </c>
      <c r="BJ803" s="90">
        <v>6.1012813048899099E-2</v>
      </c>
      <c r="BK803" s="90">
        <v>10.076000210795241</v>
      </c>
      <c r="BL803" s="90">
        <v>0</v>
      </c>
      <c r="BM803" s="90">
        <v>10.076000210795241</v>
      </c>
      <c r="BN803" s="90">
        <v>0</v>
      </c>
      <c r="BO803" s="90">
        <v>0</v>
      </c>
      <c r="BP803" s="90">
        <v>0</v>
      </c>
      <c r="BQ803" s="90">
        <v>8.8007688101976065</v>
      </c>
      <c r="BR803" s="90">
        <v>0</v>
      </c>
      <c r="BS803" s="90">
        <v>0</v>
      </c>
      <c r="BT803" s="90">
        <v>0</v>
      </c>
      <c r="BU803" s="90">
        <v>0</v>
      </c>
      <c r="BV803" s="90">
        <v>0</v>
      </c>
      <c r="BW803" s="90">
        <v>0</v>
      </c>
      <c r="BX803" s="90">
        <v>0</v>
      </c>
      <c r="BY803" s="90">
        <v>0</v>
      </c>
      <c r="GV803" s="254"/>
      <c r="GW803" s="254"/>
    </row>
    <row r="804" spans="45:205" x14ac:dyDescent="0.25">
      <c r="AS804" s="90" t="s">
        <v>1087</v>
      </c>
      <c r="AT804" s="90" t="s">
        <v>155</v>
      </c>
      <c r="AU804" s="90" t="s">
        <v>711</v>
      </c>
      <c r="AV804" s="90">
        <v>2020</v>
      </c>
      <c r="AW804" s="90">
        <v>1</v>
      </c>
      <c r="AX804" s="90">
        <v>4.0548788639832661E-2</v>
      </c>
      <c r="AY804" s="90">
        <v>6.2975818012897182</v>
      </c>
      <c r="AZ804" s="90">
        <v>0</v>
      </c>
      <c r="BA804" s="90">
        <v>6.2975818012897182</v>
      </c>
      <c r="BB804" s="90">
        <v>0</v>
      </c>
      <c r="BC804" s="90">
        <v>0</v>
      </c>
      <c r="BD804" s="90">
        <v>0</v>
      </c>
      <c r="BE804" s="90">
        <v>0</v>
      </c>
      <c r="BF804" s="90">
        <v>0</v>
      </c>
      <c r="BG804" s="90">
        <v>0</v>
      </c>
      <c r="BH804" s="90">
        <v>0</v>
      </c>
      <c r="BI804" s="90">
        <v>0</v>
      </c>
      <c r="BJ804" s="90">
        <v>0</v>
      </c>
      <c r="BK804" s="90">
        <v>0</v>
      </c>
      <c r="BL804" s="90">
        <v>0</v>
      </c>
      <c r="BM804" s="90">
        <v>0</v>
      </c>
      <c r="BN804" s="90">
        <v>6.2975818012897182</v>
      </c>
      <c r="BO804" s="90">
        <v>0</v>
      </c>
      <c r="BP804" s="90">
        <v>0</v>
      </c>
      <c r="BQ804" s="90">
        <v>0</v>
      </c>
      <c r="BR804" s="90">
        <v>0</v>
      </c>
      <c r="BS804" s="90">
        <v>0</v>
      </c>
      <c r="BT804" s="90">
        <v>0</v>
      </c>
      <c r="BU804" s="90">
        <v>0</v>
      </c>
      <c r="BV804" s="90">
        <v>0</v>
      </c>
      <c r="BW804" s="90">
        <v>0</v>
      </c>
      <c r="BX804" s="90">
        <v>0</v>
      </c>
      <c r="BY804" s="90">
        <v>0</v>
      </c>
      <c r="GV804" s="254"/>
      <c r="GW804" s="254"/>
    </row>
    <row r="805" spans="45:205" x14ac:dyDescent="0.25">
      <c r="AS805" s="90" t="s">
        <v>1087</v>
      </c>
      <c r="AT805" s="90" t="s">
        <v>155</v>
      </c>
      <c r="AU805" s="90" t="s">
        <v>711</v>
      </c>
      <c r="AV805" s="90">
        <v>2021</v>
      </c>
      <c r="AW805" s="90">
        <v>1</v>
      </c>
      <c r="AX805" s="90">
        <v>0</v>
      </c>
      <c r="AY805" s="90">
        <v>0</v>
      </c>
      <c r="AZ805" s="90">
        <v>0</v>
      </c>
      <c r="BA805" s="90">
        <v>0</v>
      </c>
      <c r="BB805" s="90">
        <v>4.0548788639832661E-2</v>
      </c>
      <c r="BC805" s="90">
        <v>6.2975818012897182</v>
      </c>
      <c r="BD805" s="90">
        <v>0</v>
      </c>
      <c r="BE805" s="90">
        <v>6.2975818012897182</v>
      </c>
      <c r="BF805" s="90">
        <v>0</v>
      </c>
      <c r="BG805" s="90">
        <v>0</v>
      </c>
      <c r="BH805" s="90">
        <v>0</v>
      </c>
      <c r="BI805" s="90">
        <v>0</v>
      </c>
      <c r="BJ805" s="90">
        <v>0</v>
      </c>
      <c r="BK805" s="90">
        <v>0</v>
      </c>
      <c r="BL805" s="90">
        <v>0</v>
      </c>
      <c r="BM805" s="90">
        <v>0</v>
      </c>
      <c r="BN805" s="90">
        <v>0</v>
      </c>
      <c r="BO805" s="90">
        <v>6.2975818012897182</v>
      </c>
      <c r="BP805" s="90">
        <v>0</v>
      </c>
      <c r="BQ805" s="90">
        <v>0</v>
      </c>
      <c r="BR805" s="90">
        <v>0</v>
      </c>
      <c r="BS805" s="90">
        <v>0</v>
      </c>
      <c r="BT805" s="90">
        <v>0</v>
      </c>
      <c r="BU805" s="90">
        <v>0</v>
      </c>
      <c r="BV805" s="90">
        <v>0</v>
      </c>
      <c r="BW805" s="90">
        <v>0</v>
      </c>
      <c r="BX805" s="90">
        <v>0</v>
      </c>
      <c r="BY805" s="90">
        <v>0</v>
      </c>
      <c r="GV805" s="254"/>
      <c r="GW805" s="254"/>
    </row>
    <row r="806" spans="45:205" x14ac:dyDescent="0.25">
      <c r="AS806" s="90" t="s">
        <v>1087</v>
      </c>
      <c r="AT806" s="90" t="s">
        <v>155</v>
      </c>
      <c r="AU806" s="90" t="s">
        <v>711</v>
      </c>
      <c r="AV806" s="90">
        <v>2022</v>
      </c>
      <c r="AW806" s="90">
        <v>0.93457943925233644</v>
      </c>
      <c r="AX806" s="90">
        <v>0</v>
      </c>
      <c r="AY806" s="90">
        <v>0</v>
      </c>
      <c r="AZ806" s="90">
        <v>0</v>
      </c>
      <c r="BA806" s="90">
        <v>0</v>
      </c>
      <c r="BB806" s="90">
        <v>0</v>
      </c>
      <c r="BC806" s="90">
        <v>0</v>
      </c>
      <c r="BD806" s="90">
        <v>0</v>
      </c>
      <c r="BE806" s="90">
        <v>0</v>
      </c>
      <c r="BF806" s="90">
        <v>4.0292277456904377E-2</v>
      </c>
      <c r="BG806" s="90">
        <v>6.2712720836885651</v>
      </c>
      <c r="BH806" s="90">
        <v>0</v>
      </c>
      <c r="BI806" s="90">
        <v>6.2712720836885651</v>
      </c>
      <c r="BJ806" s="90">
        <v>0</v>
      </c>
      <c r="BK806" s="90">
        <v>0</v>
      </c>
      <c r="BL806" s="90">
        <v>0</v>
      </c>
      <c r="BM806" s="90">
        <v>0</v>
      </c>
      <c r="BN806" s="90">
        <v>0</v>
      </c>
      <c r="BO806" s="90">
        <v>0</v>
      </c>
      <c r="BP806" s="90">
        <v>5.8610019473724906</v>
      </c>
      <c r="BQ806" s="90">
        <v>0</v>
      </c>
      <c r="BR806" s="90">
        <v>4.0292277456904377E-2</v>
      </c>
      <c r="BS806" s="90">
        <v>3.765633407187325E-2</v>
      </c>
      <c r="BT806" s="90">
        <v>6.2712720836885651</v>
      </c>
      <c r="BU806" s="90">
        <v>5.8610019473724906</v>
      </c>
      <c r="BV806" s="90">
        <v>0</v>
      </c>
      <c r="BW806" s="90">
        <v>0</v>
      </c>
      <c r="BX806" s="90">
        <v>6.2712720836885651</v>
      </c>
      <c r="BY806" s="90">
        <v>5.8610019473724906</v>
      </c>
      <c r="GV806" s="254"/>
      <c r="GW806" s="254"/>
    </row>
    <row r="807" spans="45:205" x14ac:dyDescent="0.25">
      <c r="AS807" s="90" t="s">
        <v>1087</v>
      </c>
      <c r="AT807" s="90" t="s">
        <v>155</v>
      </c>
      <c r="AU807" s="90" t="s">
        <v>711</v>
      </c>
      <c r="AV807" s="90">
        <v>2023</v>
      </c>
      <c r="AW807" s="90">
        <v>0.87343872827321156</v>
      </c>
      <c r="AX807" s="90">
        <v>0</v>
      </c>
      <c r="AY807" s="90">
        <v>0</v>
      </c>
      <c r="AZ807" s="90">
        <v>0</v>
      </c>
      <c r="BA807" s="90">
        <v>0</v>
      </c>
      <c r="BB807" s="90">
        <v>0</v>
      </c>
      <c r="BC807" s="90">
        <v>0</v>
      </c>
      <c r="BD807" s="90">
        <v>0</v>
      </c>
      <c r="BE807" s="90">
        <v>0</v>
      </c>
      <c r="BF807" s="90">
        <v>0</v>
      </c>
      <c r="BG807" s="90">
        <v>0</v>
      </c>
      <c r="BH807" s="90">
        <v>0</v>
      </c>
      <c r="BI807" s="90">
        <v>0</v>
      </c>
      <c r="BJ807" s="90">
        <v>6.1016658423642789E-2</v>
      </c>
      <c r="BK807" s="90">
        <v>9.8449071721935724</v>
      </c>
      <c r="BL807" s="90">
        <v>0</v>
      </c>
      <c r="BM807" s="90">
        <v>9.8449071721935724</v>
      </c>
      <c r="BN807" s="90">
        <v>0</v>
      </c>
      <c r="BO807" s="90">
        <v>0</v>
      </c>
      <c r="BP807" s="90">
        <v>0</v>
      </c>
      <c r="BQ807" s="90">
        <v>8.5989232004485725</v>
      </c>
      <c r="BR807" s="90">
        <v>0</v>
      </c>
      <c r="BS807" s="90">
        <v>0</v>
      </c>
      <c r="BT807" s="90">
        <v>0</v>
      </c>
      <c r="BU807" s="90">
        <v>0</v>
      </c>
      <c r="BV807" s="90">
        <v>0</v>
      </c>
      <c r="BW807" s="90">
        <v>0</v>
      </c>
      <c r="BX807" s="90">
        <v>0</v>
      </c>
      <c r="BY807" s="90">
        <v>0</v>
      </c>
      <c r="GV807" s="254"/>
      <c r="GW807" s="254"/>
    </row>
    <row r="808" spans="45:205" x14ac:dyDescent="0.25">
      <c r="AS808" s="90" t="s">
        <v>1087</v>
      </c>
      <c r="AT808" s="90" t="s">
        <v>155</v>
      </c>
      <c r="AU808" s="90" t="s">
        <v>712</v>
      </c>
      <c r="AV808" s="90">
        <v>2020</v>
      </c>
      <c r="AW808" s="90">
        <v>1</v>
      </c>
      <c r="AX808" s="90">
        <v>3.8584264656478011E-2</v>
      </c>
      <c r="AY808" s="90">
        <v>5.9602497019926775</v>
      </c>
      <c r="AZ808" s="90">
        <v>0</v>
      </c>
      <c r="BA808" s="90">
        <v>5.9602497019926775</v>
      </c>
      <c r="BB808" s="90">
        <v>0</v>
      </c>
      <c r="BC808" s="90">
        <v>0</v>
      </c>
      <c r="BD808" s="90">
        <v>0</v>
      </c>
      <c r="BE808" s="90">
        <v>0</v>
      </c>
      <c r="BF808" s="90">
        <v>0</v>
      </c>
      <c r="BG808" s="90">
        <v>0</v>
      </c>
      <c r="BH808" s="90">
        <v>0</v>
      </c>
      <c r="BI808" s="90">
        <v>0</v>
      </c>
      <c r="BJ808" s="90">
        <v>0</v>
      </c>
      <c r="BK808" s="90">
        <v>0</v>
      </c>
      <c r="BL808" s="90">
        <v>0</v>
      </c>
      <c r="BM808" s="90">
        <v>0</v>
      </c>
      <c r="BN808" s="90">
        <v>5.9602497019926775</v>
      </c>
      <c r="BO808" s="90">
        <v>0</v>
      </c>
      <c r="BP808" s="90">
        <v>0</v>
      </c>
      <c r="BQ808" s="90">
        <v>0</v>
      </c>
      <c r="BR808" s="90">
        <v>0</v>
      </c>
      <c r="BS808" s="90">
        <v>0</v>
      </c>
      <c r="BT808" s="90">
        <v>0</v>
      </c>
      <c r="BU808" s="90">
        <v>0</v>
      </c>
      <c r="BV808" s="90">
        <v>0</v>
      </c>
      <c r="BW808" s="90">
        <v>0</v>
      </c>
      <c r="BX808" s="90">
        <v>0</v>
      </c>
      <c r="BY808" s="90">
        <v>0</v>
      </c>
      <c r="GV808" s="254"/>
      <c r="GW808" s="254"/>
    </row>
    <row r="809" spans="45:205" x14ac:dyDescent="0.25">
      <c r="AS809" s="90" t="s">
        <v>1087</v>
      </c>
      <c r="AT809" s="90" t="s">
        <v>155</v>
      </c>
      <c r="AU809" s="90" t="s">
        <v>712</v>
      </c>
      <c r="AV809" s="90">
        <v>2021</v>
      </c>
      <c r="AW809" s="90">
        <v>1</v>
      </c>
      <c r="AX809" s="90">
        <v>0</v>
      </c>
      <c r="AY809" s="90">
        <v>0</v>
      </c>
      <c r="AZ809" s="90">
        <v>0</v>
      </c>
      <c r="BA809" s="90">
        <v>0</v>
      </c>
      <c r="BB809" s="90">
        <v>3.8584264656478011E-2</v>
      </c>
      <c r="BC809" s="90">
        <v>5.9602497019926775</v>
      </c>
      <c r="BD809" s="90">
        <v>0</v>
      </c>
      <c r="BE809" s="90">
        <v>5.9602497019926775</v>
      </c>
      <c r="BF809" s="90">
        <v>0</v>
      </c>
      <c r="BG809" s="90">
        <v>0</v>
      </c>
      <c r="BH809" s="90">
        <v>0</v>
      </c>
      <c r="BI809" s="90">
        <v>0</v>
      </c>
      <c r="BJ809" s="90">
        <v>0</v>
      </c>
      <c r="BK809" s="90">
        <v>0</v>
      </c>
      <c r="BL809" s="90">
        <v>0</v>
      </c>
      <c r="BM809" s="90">
        <v>0</v>
      </c>
      <c r="BN809" s="90">
        <v>0</v>
      </c>
      <c r="BO809" s="90">
        <v>5.9602497019926775</v>
      </c>
      <c r="BP809" s="90">
        <v>0</v>
      </c>
      <c r="BQ809" s="90">
        <v>0</v>
      </c>
      <c r="BR809" s="90">
        <v>0</v>
      </c>
      <c r="BS809" s="90">
        <v>0</v>
      </c>
      <c r="BT809" s="90">
        <v>0</v>
      </c>
      <c r="BU809" s="90">
        <v>0</v>
      </c>
      <c r="BV809" s="90">
        <v>0</v>
      </c>
      <c r="BW809" s="90">
        <v>0</v>
      </c>
      <c r="BX809" s="90">
        <v>0</v>
      </c>
      <c r="BY809" s="90">
        <v>0</v>
      </c>
      <c r="GV809" s="254"/>
      <c r="GW809" s="254"/>
    </row>
    <row r="810" spans="45:205" x14ac:dyDescent="0.25">
      <c r="AS810" s="90" t="s">
        <v>1087</v>
      </c>
      <c r="AT810" s="90" t="s">
        <v>155</v>
      </c>
      <c r="AU810" s="90" t="s">
        <v>712</v>
      </c>
      <c r="AV810" s="90">
        <v>2022</v>
      </c>
      <c r="AW810" s="90">
        <v>0.93457943925233644</v>
      </c>
      <c r="AX810" s="90">
        <v>0</v>
      </c>
      <c r="AY810" s="90">
        <v>0</v>
      </c>
      <c r="AZ810" s="90">
        <v>0</v>
      </c>
      <c r="BA810" s="90">
        <v>0</v>
      </c>
      <c r="BB810" s="90">
        <v>0</v>
      </c>
      <c r="BC810" s="90">
        <v>0</v>
      </c>
      <c r="BD810" s="90">
        <v>0</v>
      </c>
      <c r="BE810" s="90">
        <v>0</v>
      </c>
      <c r="BF810" s="90">
        <v>3.7766348090507863E-2</v>
      </c>
      <c r="BG810" s="90">
        <v>5.6541567617569708</v>
      </c>
      <c r="BH810" s="90">
        <v>0</v>
      </c>
      <c r="BI810" s="90">
        <v>5.6541567617569708</v>
      </c>
      <c r="BJ810" s="90">
        <v>0</v>
      </c>
      <c r="BK810" s="90">
        <v>0</v>
      </c>
      <c r="BL810" s="90">
        <v>0</v>
      </c>
      <c r="BM810" s="90">
        <v>0</v>
      </c>
      <c r="BN810" s="90">
        <v>0</v>
      </c>
      <c r="BO810" s="90">
        <v>0</v>
      </c>
      <c r="BP810" s="90">
        <v>5.2842586558476361</v>
      </c>
      <c r="BQ810" s="90">
        <v>0</v>
      </c>
      <c r="BR810" s="90">
        <v>3.7766348090507863E-2</v>
      </c>
      <c r="BS810" s="90">
        <v>3.5295652421035384E-2</v>
      </c>
      <c r="BT810" s="90">
        <v>5.6541567617569708</v>
      </c>
      <c r="BU810" s="90">
        <v>5.2842586558476361</v>
      </c>
      <c r="BV810" s="90">
        <v>0</v>
      </c>
      <c r="BW810" s="90">
        <v>0</v>
      </c>
      <c r="BX810" s="90">
        <v>5.6541567617569708</v>
      </c>
      <c r="BY810" s="90">
        <v>5.2842586558476361</v>
      </c>
      <c r="GV810" s="254"/>
      <c r="GW810" s="254"/>
    </row>
    <row r="811" spans="45:205" x14ac:dyDescent="0.25">
      <c r="AS811" s="90" t="s">
        <v>1087</v>
      </c>
      <c r="AT811" s="90" t="s">
        <v>155</v>
      </c>
      <c r="AU811" s="90" t="s">
        <v>712</v>
      </c>
      <c r="AV811" s="90">
        <v>2023</v>
      </c>
      <c r="AW811" s="90">
        <v>0.87343872827321156</v>
      </c>
      <c r="AX811" s="90">
        <v>0</v>
      </c>
      <c r="AY811" s="90">
        <v>0</v>
      </c>
      <c r="AZ811" s="90">
        <v>0</v>
      </c>
      <c r="BA811" s="90">
        <v>0</v>
      </c>
      <c r="BB811" s="90">
        <v>0</v>
      </c>
      <c r="BC811" s="90">
        <v>0</v>
      </c>
      <c r="BD811" s="90">
        <v>0</v>
      </c>
      <c r="BE811" s="90">
        <v>0</v>
      </c>
      <c r="BF811" s="90">
        <v>0</v>
      </c>
      <c r="BG811" s="90">
        <v>0</v>
      </c>
      <c r="BH811" s="90">
        <v>0</v>
      </c>
      <c r="BI811" s="90">
        <v>0</v>
      </c>
      <c r="BJ811" s="90">
        <v>5.7191514274952976E-2</v>
      </c>
      <c r="BK811" s="90">
        <v>8.8761417361721957</v>
      </c>
      <c r="BL811" s="90">
        <v>0</v>
      </c>
      <c r="BM811" s="90">
        <v>8.8761417361721957</v>
      </c>
      <c r="BN811" s="90">
        <v>0</v>
      </c>
      <c r="BO811" s="90">
        <v>0</v>
      </c>
      <c r="BP811" s="90">
        <v>0</v>
      </c>
      <c r="BQ811" s="90">
        <v>7.7527659500150188</v>
      </c>
      <c r="BR811" s="90">
        <v>0</v>
      </c>
      <c r="BS811" s="90">
        <v>0</v>
      </c>
      <c r="BT811" s="90">
        <v>0</v>
      </c>
      <c r="BU811" s="90">
        <v>0</v>
      </c>
      <c r="BV811" s="90">
        <v>0</v>
      </c>
      <c r="BW811" s="90">
        <v>0</v>
      </c>
      <c r="BX811" s="90">
        <v>0</v>
      </c>
      <c r="BY811" s="90">
        <v>0</v>
      </c>
      <c r="GV811" s="254"/>
      <c r="GW811" s="254"/>
    </row>
    <row r="812" spans="45:205" x14ac:dyDescent="0.25">
      <c r="AS812" s="90" t="s">
        <v>1087</v>
      </c>
      <c r="AT812" s="90" t="s">
        <v>155</v>
      </c>
      <c r="AU812" s="90" t="s">
        <v>713</v>
      </c>
      <c r="AV812" s="90">
        <v>2020</v>
      </c>
      <c r="AW812" s="90">
        <v>1</v>
      </c>
      <c r="AX812" s="90">
        <v>3.6744787982251191E-2</v>
      </c>
      <c r="AY812" s="90">
        <v>6.1305690524878109</v>
      </c>
      <c r="AZ812" s="90">
        <v>0</v>
      </c>
      <c r="BA812" s="90">
        <v>6.1305690524878109</v>
      </c>
      <c r="BB812" s="90">
        <v>0</v>
      </c>
      <c r="BC812" s="90">
        <v>0</v>
      </c>
      <c r="BD812" s="90">
        <v>0</v>
      </c>
      <c r="BE812" s="90">
        <v>0</v>
      </c>
      <c r="BF812" s="90">
        <v>0</v>
      </c>
      <c r="BG812" s="90">
        <v>0</v>
      </c>
      <c r="BH812" s="90">
        <v>0</v>
      </c>
      <c r="BI812" s="90">
        <v>0</v>
      </c>
      <c r="BJ812" s="90">
        <v>0</v>
      </c>
      <c r="BK812" s="90">
        <v>0</v>
      </c>
      <c r="BL812" s="90">
        <v>0</v>
      </c>
      <c r="BM812" s="90">
        <v>0</v>
      </c>
      <c r="BN812" s="90">
        <v>6.1305690524878109</v>
      </c>
      <c r="BO812" s="90">
        <v>0</v>
      </c>
      <c r="BP812" s="90">
        <v>0</v>
      </c>
      <c r="BQ812" s="90">
        <v>0</v>
      </c>
      <c r="BR812" s="90">
        <v>0</v>
      </c>
      <c r="BS812" s="90">
        <v>0</v>
      </c>
      <c r="BT812" s="90">
        <v>0</v>
      </c>
      <c r="BU812" s="90">
        <v>0</v>
      </c>
      <c r="BV812" s="90">
        <v>0</v>
      </c>
      <c r="BW812" s="90">
        <v>0</v>
      </c>
      <c r="BX812" s="90">
        <v>0</v>
      </c>
      <c r="BY812" s="90">
        <v>0</v>
      </c>
      <c r="GV812" s="254"/>
      <c r="GW812" s="254"/>
    </row>
    <row r="813" spans="45:205" x14ac:dyDescent="0.25">
      <c r="AS813" s="90" t="s">
        <v>1087</v>
      </c>
      <c r="AT813" s="90" t="s">
        <v>155</v>
      </c>
      <c r="AU813" s="90" t="s">
        <v>713</v>
      </c>
      <c r="AV813" s="90">
        <v>2021</v>
      </c>
      <c r="AW813" s="90">
        <v>1</v>
      </c>
      <c r="AX813" s="90">
        <v>0</v>
      </c>
      <c r="AY813" s="90">
        <v>0</v>
      </c>
      <c r="AZ813" s="90">
        <v>0</v>
      </c>
      <c r="BA813" s="90">
        <v>0</v>
      </c>
      <c r="BB813" s="90">
        <v>3.6744787982251191E-2</v>
      </c>
      <c r="BC813" s="90">
        <v>6.1305690524878109</v>
      </c>
      <c r="BD813" s="90">
        <v>0</v>
      </c>
      <c r="BE813" s="90">
        <v>6.1305690524878109</v>
      </c>
      <c r="BF813" s="90">
        <v>0</v>
      </c>
      <c r="BG813" s="90">
        <v>0</v>
      </c>
      <c r="BH813" s="90">
        <v>0</v>
      </c>
      <c r="BI813" s="90">
        <v>0</v>
      </c>
      <c r="BJ813" s="90">
        <v>0</v>
      </c>
      <c r="BK813" s="90">
        <v>0</v>
      </c>
      <c r="BL813" s="90">
        <v>0</v>
      </c>
      <c r="BM813" s="90">
        <v>0</v>
      </c>
      <c r="BN813" s="90">
        <v>0</v>
      </c>
      <c r="BO813" s="90">
        <v>6.1305690524878109</v>
      </c>
      <c r="BP813" s="90">
        <v>0</v>
      </c>
      <c r="BQ813" s="90">
        <v>0</v>
      </c>
      <c r="BR813" s="90">
        <v>0</v>
      </c>
      <c r="BS813" s="90">
        <v>0</v>
      </c>
      <c r="BT813" s="90">
        <v>0</v>
      </c>
      <c r="BU813" s="90">
        <v>0</v>
      </c>
      <c r="BV813" s="90">
        <v>0</v>
      </c>
      <c r="BW813" s="90">
        <v>0</v>
      </c>
      <c r="BX813" s="90">
        <v>0</v>
      </c>
      <c r="BY813" s="90">
        <v>0</v>
      </c>
      <c r="GV813" s="254"/>
      <c r="GW813" s="254"/>
    </row>
    <row r="814" spans="45:205" x14ac:dyDescent="0.25">
      <c r="AS814" s="90" t="s">
        <v>1087</v>
      </c>
      <c r="AT814" s="90" t="s">
        <v>155</v>
      </c>
      <c r="AU814" s="90" t="s">
        <v>713</v>
      </c>
      <c r="AV814" s="90">
        <v>2022</v>
      </c>
      <c r="AW814" s="90">
        <v>0.93457943925233644</v>
      </c>
      <c r="AX814" s="90">
        <v>0</v>
      </c>
      <c r="AY814" s="90">
        <v>0</v>
      </c>
      <c r="AZ814" s="90">
        <v>0</v>
      </c>
      <c r="BA814" s="90">
        <v>0</v>
      </c>
      <c r="BB814" s="90">
        <v>0</v>
      </c>
      <c r="BC814" s="90">
        <v>0</v>
      </c>
      <c r="BD814" s="90">
        <v>0</v>
      </c>
      <c r="BE814" s="90">
        <v>0</v>
      </c>
      <c r="BF814" s="90">
        <v>3.6455434817173754E-2</v>
      </c>
      <c r="BG814" s="90">
        <v>6.0536013151084713</v>
      </c>
      <c r="BH814" s="90">
        <v>0</v>
      </c>
      <c r="BI814" s="90">
        <v>6.0536013151084713</v>
      </c>
      <c r="BJ814" s="90">
        <v>0</v>
      </c>
      <c r="BK814" s="90">
        <v>0</v>
      </c>
      <c r="BL814" s="90">
        <v>0</v>
      </c>
      <c r="BM814" s="90">
        <v>0</v>
      </c>
      <c r="BN814" s="90">
        <v>0</v>
      </c>
      <c r="BO814" s="90">
        <v>0</v>
      </c>
      <c r="BP814" s="90">
        <v>5.6575713225312816</v>
      </c>
      <c r="BQ814" s="90">
        <v>0</v>
      </c>
      <c r="BR814" s="90">
        <v>3.6455434817173754E-2</v>
      </c>
      <c r="BS814" s="90">
        <v>3.4070499829134349E-2</v>
      </c>
      <c r="BT814" s="90">
        <v>6.0536013151084713</v>
      </c>
      <c r="BU814" s="90">
        <v>5.6575713225312816</v>
      </c>
      <c r="BV814" s="90">
        <v>0</v>
      </c>
      <c r="BW814" s="90">
        <v>0</v>
      </c>
      <c r="BX814" s="90">
        <v>6.0536013151084713</v>
      </c>
      <c r="BY814" s="90">
        <v>5.6575713225312816</v>
      </c>
      <c r="GV814" s="254"/>
      <c r="GW814" s="254"/>
    </row>
    <row r="815" spans="45:205" x14ac:dyDescent="0.25">
      <c r="AS815" s="90" t="s">
        <v>1087</v>
      </c>
      <c r="AT815" s="90" t="s">
        <v>155</v>
      </c>
      <c r="AU815" s="90" t="s">
        <v>713</v>
      </c>
      <c r="AV815" s="90">
        <v>2023</v>
      </c>
      <c r="AW815" s="90">
        <v>0.87343872827321156</v>
      </c>
      <c r="AX815" s="90">
        <v>0</v>
      </c>
      <c r="AY815" s="90">
        <v>0</v>
      </c>
      <c r="AZ815" s="90">
        <v>0</v>
      </c>
      <c r="BA815" s="90">
        <v>0</v>
      </c>
      <c r="BB815" s="90">
        <v>0</v>
      </c>
      <c r="BC815" s="90">
        <v>0</v>
      </c>
      <c r="BD815" s="90">
        <v>0</v>
      </c>
      <c r="BE815" s="90">
        <v>0</v>
      </c>
      <c r="BF815" s="90">
        <v>0</v>
      </c>
      <c r="BG815" s="90">
        <v>0</v>
      </c>
      <c r="BH815" s="90">
        <v>0</v>
      </c>
      <c r="BI815" s="90">
        <v>0</v>
      </c>
      <c r="BJ815" s="90">
        <v>5.5206331195947339E-2</v>
      </c>
      <c r="BK815" s="90">
        <v>9.5031989657552689</v>
      </c>
      <c r="BL815" s="90">
        <v>0</v>
      </c>
      <c r="BM815" s="90">
        <v>9.5031989657552689</v>
      </c>
      <c r="BN815" s="90">
        <v>0</v>
      </c>
      <c r="BO815" s="90">
        <v>0</v>
      </c>
      <c r="BP815" s="90">
        <v>0</v>
      </c>
      <c r="BQ815" s="90">
        <v>8.3004620191765817</v>
      </c>
      <c r="BR815" s="90">
        <v>0</v>
      </c>
      <c r="BS815" s="90">
        <v>0</v>
      </c>
      <c r="BT815" s="90">
        <v>0</v>
      </c>
      <c r="BU815" s="90">
        <v>0</v>
      </c>
      <c r="BV815" s="90">
        <v>0</v>
      </c>
      <c r="BW815" s="90">
        <v>0</v>
      </c>
      <c r="BX815" s="90">
        <v>0</v>
      </c>
      <c r="BY815" s="90">
        <v>0</v>
      </c>
      <c r="GV815" s="254"/>
      <c r="GW815" s="254"/>
    </row>
    <row r="816" spans="45:205" x14ac:dyDescent="0.25">
      <c r="AS816" s="90" t="s">
        <v>1087</v>
      </c>
      <c r="AT816" s="90" t="s">
        <v>155</v>
      </c>
      <c r="AU816" s="90" t="s">
        <v>714</v>
      </c>
      <c r="AV816" s="90">
        <v>2020</v>
      </c>
      <c r="AW816" s="90">
        <v>1</v>
      </c>
      <c r="AX816" s="90">
        <v>3.7382540538984994E-2</v>
      </c>
      <c r="AY816" s="90">
        <v>1.9147568728891031</v>
      </c>
      <c r="AZ816" s="90">
        <v>0</v>
      </c>
      <c r="BA816" s="90">
        <v>1.9147568728891031</v>
      </c>
      <c r="BB816" s="90">
        <v>0</v>
      </c>
      <c r="BC816" s="90">
        <v>0</v>
      </c>
      <c r="BD816" s="90">
        <v>0</v>
      </c>
      <c r="BE816" s="90">
        <v>0</v>
      </c>
      <c r="BF816" s="90">
        <v>0</v>
      </c>
      <c r="BG816" s="90">
        <v>0</v>
      </c>
      <c r="BH816" s="90">
        <v>0</v>
      </c>
      <c r="BI816" s="90">
        <v>0</v>
      </c>
      <c r="BJ816" s="90">
        <v>0</v>
      </c>
      <c r="BK816" s="90">
        <v>0</v>
      </c>
      <c r="BL816" s="90">
        <v>0</v>
      </c>
      <c r="BM816" s="90">
        <v>0</v>
      </c>
      <c r="BN816" s="90">
        <v>1.9147568728891031</v>
      </c>
      <c r="BO816" s="90">
        <v>0</v>
      </c>
      <c r="BP816" s="90">
        <v>0</v>
      </c>
      <c r="BQ816" s="90">
        <v>0</v>
      </c>
      <c r="BR816" s="90">
        <v>0</v>
      </c>
      <c r="BS816" s="90">
        <v>0</v>
      </c>
      <c r="BT816" s="90">
        <v>0</v>
      </c>
      <c r="BU816" s="90">
        <v>0</v>
      </c>
      <c r="BV816" s="90">
        <v>0</v>
      </c>
      <c r="BW816" s="90">
        <v>0</v>
      </c>
      <c r="BX816" s="90">
        <v>0</v>
      </c>
      <c r="BY816" s="90">
        <v>0</v>
      </c>
      <c r="GV816" s="254"/>
      <c r="GW816" s="254"/>
    </row>
    <row r="817" spans="45:205" x14ac:dyDescent="0.25">
      <c r="AS817" s="90" t="s">
        <v>1087</v>
      </c>
      <c r="AT817" s="90" t="s">
        <v>155</v>
      </c>
      <c r="AU817" s="90" t="s">
        <v>714</v>
      </c>
      <c r="AV817" s="90">
        <v>2021</v>
      </c>
      <c r="AW817" s="90">
        <v>1</v>
      </c>
      <c r="AX817" s="90">
        <v>0</v>
      </c>
      <c r="AY817" s="90">
        <v>0</v>
      </c>
      <c r="AZ817" s="90">
        <v>0</v>
      </c>
      <c r="BA817" s="90">
        <v>0</v>
      </c>
      <c r="BB817" s="90">
        <v>3.7382540538984994E-2</v>
      </c>
      <c r="BC817" s="90">
        <v>1.9147568728891031</v>
      </c>
      <c r="BD817" s="90">
        <v>0</v>
      </c>
      <c r="BE817" s="90">
        <v>1.9147568728891031</v>
      </c>
      <c r="BF817" s="90">
        <v>0</v>
      </c>
      <c r="BG817" s="90">
        <v>0</v>
      </c>
      <c r="BH817" s="90">
        <v>0</v>
      </c>
      <c r="BI817" s="90">
        <v>0</v>
      </c>
      <c r="BJ817" s="90">
        <v>0</v>
      </c>
      <c r="BK817" s="90">
        <v>0</v>
      </c>
      <c r="BL817" s="90">
        <v>0</v>
      </c>
      <c r="BM817" s="90">
        <v>0</v>
      </c>
      <c r="BN817" s="90">
        <v>0</v>
      </c>
      <c r="BO817" s="90">
        <v>1.9147568728891031</v>
      </c>
      <c r="BP817" s="90">
        <v>0</v>
      </c>
      <c r="BQ817" s="90">
        <v>0</v>
      </c>
      <c r="BR817" s="90">
        <v>0</v>
      </c>
      <c r="BS817" s="90">
        <v>0</v>
      </c>
      <c r="BT817" s="90">
        <v>0</v>
      </c>
      <c r="BU817" s="90">
        <v>0</v>
      </c>
      <c r="BV817" s="90">
        <v>0</v>
      </c>
      <c r="BW817" s="90">
        <v>0</v>
      </c>
      <c r="BX817" s="90">
        <v>0</v>
      </c>
      <c r="BY817" s="90">
        <v>0</v>
      </c>
      <c r="GV817" s="254"/>
      <c r="GW817" s="254"/>
    </row>
    <row r="818" spans="45:205" x14ac:dyDescent="0.25">
      <c r="AS818" s="90" t="s">
        <v>1087</v>
      </c>
      <c r="AT818" s="90" t="s">
        <v>155</v>
      </c>
      <c r="AU818" s="90" t="s">
        <v>714</v>
      </c>
      <c r="AV818" s="90">
        <v>2022</v>
      </c>
      <c r="AW818" s="90">
        <v>0.93457943925233644</v>
      </c>
      <c r="AX818" s="90">
        <v>0</v>
      </c>
      <c r="AY818" s="90">
        <v>0</v>
      </c>
      <c r="AZ818" s="90">
        <v>0</v>
      </c>
      <c r="BA818" s="90">
        <v>0</v>
      </c>
      <c r="BB818" s="90">
        <v>0</v>
      </c>
      <c r="BC818" s="90">
        <v>0</v>
      </c>
      <c r="BD818" s="90">
        <v>0</v>
      </c>
      <c r="BE818" s="90">
        <v>0</v>
      </c>
      <c r="BF818" s="90">
        <v>3.932055685884181E-2</v>
      </c>
      <c r="BG818" s="90">
        <v>1.9920527842952458</v>
      </c>
      <c r="BH818" s="90">
        <v>0</v>
      </c>
      <c r="BI818" s="90">
        <v>1.9920527842952458</v>
      </c>
      <c r="BJ818" s="90">
        <v>0</v>
      </c>
      <c r="BK818" s="90">
        <v>0</v>
      </c>
      <c r="BL818" s="90">
        <v>0</v>
      </c>
      <c r="BM818" s="90">
        <v>0</v>
      </c>
      <c r="BN818" s="90">
        <v>0</v>
      </c>
      <c r="BO818" s="90">
        <v>0</v>
      </c>
      <c r="BP818" s="90">
        <v>1.8617315741077063</v>
      </c>
      <c r="BQ818" s="90">
        <v>0</v>
      </c>
      <c r="BR818" s="90">
        <v>3.932055685884181E-2</v>
      </c>
      <c r="BS818" s="90">
        <v>3.6748183980225987E-2</v>
      </c>
      <c r="BT818" s="90">
        <v>1.9920527842952458</v>
      </c>
      <c r="BU818" s="90">
        <v>1.8617315741077063</v>
      </c>
      <c r="BV818" s="90">
        <v>0</v>
      </c>
      <c r="BW818" s="90">
        <v>0</v>
      </c>
      <c r="BX818" s="90">
        <v>1.9920527842952458</v>
      </c>
      <c r="BY818" s="90">
        <v>1.8617315741077063</v>
      </c>
      <c r="GV818" s="254"/>
      <c r="GW818" s="254"/>
    </row>
    <row r="819" spans="45:205" x14ac:dyDescent="0.25">
      <c r="AS819" s="90" t="s">
        <v>1087</v>
      </c>
      <c r="AT819" s="90" t="s">
        <v>155</v>
      </c>
      <c r="AU819" s="90" t="s">
        <v>714</v>
      </c>
      <c r="AV819" s="90">
        <v>2023</v>
      </c>
      <c r="AW819" s="90">
        <v>0.87343872827321156</v>
      </c>
      <c r="AX819" s="90">
        <v>0</v>
      </c>
      <c r="AY819" s="90">
        <v>0</v>
      </c>
      <c r="AZ819" s="90">
        <v>0</v>
      </c>
      <c r="BA819" s="90">
        <v>0</v>
      </c>
      <c r="BB819" s="90">
        <v>0</v>
      </c>
      <c r="BC819" s="90">
        <v>0</v>
      </c>
      <c r="BD819" s="90">
        <v>0</v>
      </c>
      <c r="BE819" s="90">
        <v>0</v>
      </c>
      <c r="BF819" s="90">
        <v>0</v>
      </c>
      <c r="BG819" s="90">
        <v>0</v>
      </c>
      <c r="BH819" s="90">
        <v>0</v>
      </c>
      <c r="BI819" s="90">
        <v>0</v>
      </c>
      <c r="BJ819" s="90">
        <v>5.9545132176991256E-2</v>
      </c>
      <c r="BK819" s="90">
        <v>3.127202811455041</v>
      </c>
      <c r="BL819" s="90">
        <v>0</v>
      </c>
      <c r="BM819" s="90">
        <v>3.127202811455041</v>
      </c>
      <c r="BN819" s="90">
        <v>0</v>
      </c>
      <c r="BO819" s="90">
        <v>0</v>
      </c>
      <c r="BP819" s="90">
        <v>0</v>
      </c>
      <c r="BQ819" s="90">
        <v>2.7314200466897027</v>
      </c>
      <c r="BR819" s="90">
        <v>0</v>
      </c>
      <c r="BS819" s="90">
        <v>0</v>
      </c>
      <c r="BT819" s="90">
        <v>0</v>
      </c>
      <c r="BU819" s="90">
        <v>0</v>
      </c>
      <c r="BV819" s="90">
        <v>0</v>
      </c>
      <c r="BW819" s="90">
        <v>0</v>
      </c>
      <c r="BX819" s="90">
        <v>0</v>
      </c>
      <c r="BY819" s="90">
        <v>0</v>
      </c>
      <c r="GV819" s="254"/>
      <c r="GW819" s="254"/>
    </row>
    <row r="820" spans="45:205" x14ac:dyDescent="0.25">
      <c r="AS820" s="90" t="s">
        <v>1087</v>
      </c>
      <c r="AT820" s="90" t="s">
        <v>155</v>
      </c>
      <c r="AU820" s="90" t="s">
        <v>715</v>
      </c>
      <c r="AV820" s="90">
        <v>2020</v>
      </c>
      <c r="AW820" s="90">
        <v>1</v>
      </c>
      <c r="AX820" s="90">
        <v>2.7962004207268694E-2</v>
      </c>
      <c r="AY820" s="90">
        <v>1.5717396925902001</v>
      </c>
      <c r="AZ820" s="90">
        <v>0</v>
      </c>
      <c r="BA820" s="90">
        <v>1.5717396925902001</v>
      </c>
      <c r="BB820" s="90">
        <v>0</v>
      </c>
      <c r="BC820" s="90">
        <v>0</v>
      </c>
      <c r="BD820" s="90">
        <v>0</v>
      </c>
      <c r="BE820" s="90">
        <v>0</v>
      </c>
      <c r="BF820" s="90">
        <v>0</v>
      </c>
      <c r="BG820" s="90">
        <v>0</v>
      </c>
      <c r="BH820" s="90">
        <v>0</v>
      </c>
      <c r="BI820" s="90">
        <v>0</v>
      </c>
      <c r="BJ820" s="90">
        <v>0</v>
      </c>
      <c r="BK820" s="90">
        <v>0</v>
      </c>
      <c r="BL820" s="90">
        <v>0</v>
      </c>
      <c r="BM820" s="90">
        <v>0</v>
      </c>
      <c r="BN820" s="90">
        <v>1.5717396925902001</v>
      </c>
      <c r="BO820" s="90">
        <v>0</v>
      </c>
      <c r="BP820" s="90">
        <v>0</v>
      </c>
      <c r="BQ820" s="90">
        <v>0</v>
      </c>
      <c r="BR820" s="90">
        <v>0</v>
      </c>
      <c r="BS820" s="90">
        <v>0</v>
      </c>
      <c r="BT820" s="90">
        <v>0</v>
      </c>
      <c r="BU820" s="90">
        <v>0</v>
      </c>
      <c r="BV820" s="90">
        <v>0</v>
      </c>
      <c r="BW820" s="90">
        <v>0</v>
      </c>
      <c r="BX820" s="90">
        <v>0</v>
      </c>
      <c r="BY820" s="90">
        <v>0</v>
      </c>
      <c r="GV820" s="254"/>
      <c r="GW820" s="254"/>
    </row>
    <row r="821" spans="45:205" x14ac:dyDescent="0.25">
      <c r="AS821" s="90" t="s">
        <v>1087</v>
      </c>
      <c r="AT821" s="90" t="s">
        <v>155</v>
      </c>
      <c r="AU821" s="90" t="s">
        <v>715</v>
      </c>
      <c r="AV821" s="90">
        <v>2021</v>
      </c>
      <c r="AW821" s="90">
        <v>1</v>
      </c>
      <c r="AX821" s="90">
        <v>0</v>
      </c>
      <c r="AY821" s="90">
        <v>0</v>
      </c>
      <c r="AZ821" s="90">
        <v>0</v>
      </c>
      <c r="BA821" s="90">
        <v>0</v>
      </c>
      <c r="BB821" s="90">
        <v>2.7962004207268694E-2</v>
      </c>
      <c r="BC821" s="90">
        <v>1.5717396925902001</v>
      </c>
      <c r="BD821" s="90">
        <v>0</v>
      </c>
      <c r="BE821" s="90">
        <v>1.5717396925902001</v>
      </c>
      <c r="BF821" s="90">
        <v>0</v>
      </c>
      <c r="BG821" s="90">
        <v>0</v>
      </c>
      <c r="BH821" s="90">
        <v>0</v>
      </c>
      <c r="BI821" s="90">
        <v>0</v>
      </c>
      <c r="BJ821" s="90">
        <v>0</v>
      </c>
      <c r="BK821" s="90">
        <v>0</v>
      </c>
      <c r="BL821" s="90">
        <v>0</v>
      </c>
      <c r="BM821" s="90">
        <v>0</v>
      </c>
      <c r="BN821" s="90">
        <v>0</v>
      </c>
      <c r="BO821" s="90">
        <v>1.5717396925902001</v>
      </c>
      <c r="BP821" s="90">
        <v>0</v>
      </c>
      <c r="BQ821" s="90">
        <v>0</v>
      </c>
      <c r="BR821" s="90">
        <v>0</v>
      </c>
      <c r="BS821" s="90">
        <v>0</v>
      </c>
      <c r="BT821" s="90">
        <v>0</v>
      </c>
      <c r="BU821" s="90">
        <v>0</v>
      </c>
      <c r="BV821" s="90">
        <v>0</v>
      </c>
      <c r="BW821" s="90">
        <v>0</v>
      </c>
      <c r="BX821" s="90">
        <v>0</v>
      </c>
      <c r="BY821" s="90">
        <v>0</v>
      </c>
      <c r="GV821" s="254"/>
      <c r="GW821" s="254"/>
    </row>
    <row r="822" spans="45:205" x14ac:dyDescent="0.25">
      <c r="AS822" s="90" t="s">
        <v>1087</v>
      </c>
      <c r="AT822" s="90" t="s">
        <v>155</v>
      </c>
      <c r="AU822" s="90" t="s">
        <v>715</v>
      </c>
      <c r="AV822" s="90">
        <v>2022</v>
      </c>
      <c r="AW822" s="90">
        <v>0.93457943925233644</v>
      </c>
      <c r="AX822" s="90">
        <v>0</v>
      </c>
      <c r="AY822" s="90">
        <v>0</v>
      </c>
      <c r="AZ822" s="90">
        <v>0</v>
      </c>
      <c r="BA822" s="90">
        <v>0</v>
      </c>
      <c r="BB822" s="90">
        <v>0</v>
      </c>
      <c r="BC822" s="90">
        <v>0</v>
      </c>
      <c r="BD822" s="90">
        <v>0</v>
      </c>
      <c r="BE822" s="90">
        <v>0</v>
      </c>
      <c r="BF822" s="90">
        <v>2.6594632732468076E-2</v>
      </c>
      <c r="BG822" s="90">
        <v>1.4628755075239697</v>
      </c>
      <c r="BH822" s="90">
        <v>0</v>
      </c>
      <c r="BI822" s="90">
        <v>1.4628755075239697</v>
      </c>
      <c r="BJ822" s="90">
        <v>0</v>
      </c>
      <c r="BK822" s="90">
        <v>0</v>
      </c>
      <c r="BL822" s="90">
        <v>0</v>
      </c>
      <c r="BM822" s="90">
        <v>0</v>
      </c>
      <c r="BN822" s="90">
        <v>0</v>
      </c>
      <c r="BO822" s="90">
        <v>0</v>
      </c>
      <c r="BP822" s="90">
        <v>1.3671733715177286</v>
      </c>
      <c r="BQ822" s="90">
        <v>0</v>
      </c>
      <c r="BR822" s="90">
        <v>2.6594632732468076E-2</v>
      </c>
      <c r="BS822" s="90">
        <v>2.4854796946231845E-2</v>
      </c>
      <c r="BT822" s="90">
        <v>1.4628755075239697</v>
      </c>
      <c r="BU822" s="90">
        <v>1.3671733715177286</v>
      </c>
      <c r="BV822" s="90">
        <v>0</v>
      </c>
      <c r="BW822" s="90">
        <v>0</v>
      </c>
      <c r="BX822" s="90">
        <v>1.4628755075239697</v>
      </c>
      <c r="BY822" s="90">
        <v>1.3671733715177286</v>
      </c>
      <c r="GV822" s="254"/>
      <c r="GW822" s="254"/>
    </row>
    <row r="823" spans="45:205" x14ac:dyDescent="0.25">
      <c r="AS823" s="90" t="s">
        <v>1087</v>
      </c>
      <c r="AT823" s="90" t="s">
        <v>155</v>
      </c>
      <c r="AU823" s="90" t="s">
        <v>715</v>
      </c>
      <c r="AV823" s="90">
        <v>2023</v>
      </c>
      <c r="AW823" s="90">
        <v>0.87343872827321156</v>
      </c>
      <c r="AX823" s="90">
        <v>0</v>
      </c>
      <c r="AY823" s="90">
        <v>0</v>
      </c>
      <c r="AZ823" s="90">
        <v>0</v>
      </c>
      <c r="BA823" s="90">
        <v>0</v>
      </c>
      <c r="BB823" s="90">
        <v>0</v>
      </c>
      <c r="BC823" s="90">
        <v>0</v>
      </c>
      <c r="BD823" s="90">
        <v>0</v>
      </c>
      <c r="BE823" s="90">
        <v>0</v>
      </c>
      <c r="BF823" s="90">
        <v>0</v>
      </c>
      <c r="BG823" s="90">
        <v>0</v>
      </c>
      <c r="BH823" s="90">
        <v>0</v>
      </c>
      <c r="BI823" s="90">
        <v>0</v>
      </c>
      <c r="BJ823" s="90">
        <v>4.0273613797950525E-2</v>
      </c>
      <c r="BK823" s="90">
        <v>2.2964798495395762</v>
      </c>
      <c r="BL823" s="90">
        <v>0</v>
      </c>
      <c r="BM823" s="90">
        <v>2.2964798495395762</v>
      </c>
      <c r="BN823" s="90">
        <v>0</v>
      </c>
      <c r="BO823" s="90">
        <v>0</v>
      </c>
      <c r="BP823" s="90">
        <v>0</v>
      </c>
      <c r="BQ823" s="90">
        <v>2.0058344392869039</v>
      </c>
      <c r="BR823" s="90">
        <v>0</v>
      </c>
      <c r="BS823" s="90">
        <v>0</v>
      </c>
      <c r="BT823" s="90">
        <v>0</v>
      </c>
      <c r="BU823" s="90">
        <v>0</v>
      </c>
      <c r="BV823" s="90">
        <v>0</v>
      </c>
      <c r="BW823" s="90">
        <v>0</v>
      </c>
      <c r="BX823" s="90">
        <v>0</v>
      </c>
      <c r="BY823" s="90">
        <v>0</v>
      </c>
      <c r="GV823" s="254"/>
      <c r="GW823" s="254"/>
    </row>
    <row r="824" spans="45:205" x14ac:dyDescent="0.25">
      <c r="AS824" s="90" t="s">
        <v>1087</v>
      </c>
      <c r="AT824" s="90" t="s">
        <v>155</v>
      </c>
      <c r="AU824" s="90" t="s">
        <v>716</v>
      </c>
      <c r="AV824" s="90">
        <v>2020</v>
      </c>
      <c r="AW824" s="90">
        <v>1</v>
      </c>
      <c r="AX824" s="90">
        <v>3.8602853683229958E-2</v>
      </c>
      <c r="AY824" s="90">
        <v>1.9357166243411039</v>
      </c>
      <c r="AZ824" s="90">
        <v>0</v>
      </c>
      <c r="BA824" s="90">
        <v>1.9357166243411039</v>
      </c>
      <c r="BB824" s="90">
        <v>0</v>
      </c>
      <c r="BC824" s="90">
        <v>0</v>
      </c>
      <c r="BD824" s="90">
        <v>0</v>
      </c>
      <c r="BE824" s="90">
        <v>0</v>
      </c>
      <c r="BF824" s="90">
        <v>0</v>
      </c>
      <c r="BG824" s="90">
        <v>0</v>
      </c>
      <c r="BH824" s="90">
        <v>0</v>
      </c>
      <c r="BI824" s="90">
        <v>0</v>
      </c>
      <c r="BJ824" s="90">
        <v>0</v>
      </c>
      <c r="BK824" s="90">
        <v>0</v>
      </c>
      <c r="BL824" s="90">
        <v>0</v>
      </c>
      <c r="BM824" s="90">
        <v>0</v>
      </c>
      <c r="BN824" s="90">
        <v>1.9357166243411039</v>
      </c>
      <c r="BO824" s="90">
        <v>0</v>
      </c>
      <c r="BP824" s="90">
        <v>0</v>
      </c>
      <c r="BQ824" s="90">
        <v>0</v>
      </c>
      <c r="BR824" s="90">
        <v>0</v>
      </c>
      <c r="BS824" s="90">
        <v>0</v>
      </c>
      <c r="BT824" s="90">
        <v>0</v>
      </c>
      <c r="BU824" s="90">
        <v>0</v>
      </c>
      <c r="BV824" s="90">
        <v>0</v>
      </c>
      <c r="BW824" s="90">
        <v>0</v>
      </c>
      <c r="BX824" s="90">
        <v>0</v>
      </c>
      <c r="BY824" s="90">
        <v>0</v>
      </c>
      <c r="GV824" s="254"/>
      <c r="GW824" s="254"/>
    </row>
    <row r="825" spans="45:205" x14ac:dyDescent="0.25">
      <c r="AS825" s="90" t="s">
        <v>1087</v>
      </c>
      <c r="AT825" s="90" t="s">
        <v>155</v>
      </c>
      <c r="AU825" s="90" t="s">
        <v>716</v>
      </c>
      <c r="AV825" s="90">
        <v>2021</v>
      </c>
      <c r="AW825" s="90">
        <v>1</v>
      </c>
      <c r="AX825" s="90">
        <v>0</v>
      </c>
      <c r="AY825" s="90">
        <v>0</v>
      </c>
      <c r="AZ825" s="90">
        <v>0</v>
      </c>
      <c r="BA825" s="90">
        <v>0</v>
      </c>
      <c r="BB825" s="90">
        <v>3.8602853683229958E-2</v>
      </c>
      <c r="BC825" s="90">
        <v>1.9357166243411039</v>
      </c>
      <c r="BD825" s="90">
        <v>0</v>
      </c>
      <c r="BE825" s="90">
        <v>1.9357166243411039</v>
      </c>
      <c r="BF825" s="90">
        <v>0</v>
      </c>
      <c r="BG825" s="90">
        <v>0</v>
      </c>
      <c r="BH825" s="90">
        <v>0</v>
      </c>
      <c r="BI825" s="90">
        <v>0</v>
      </c>
      <c r="BJ825" s="90">
        <v>0</v>
      </c>
      <c r="BK825" s="90">
        <v>0</v>
      </c>
      <c r="BL825" s="90">
        <v>0</v>
      </c>
      <c r="BM825" s="90">
        <v>0</v>
      </c>
      <c r="BN825" s="90">
        <v>0</v>
      </c>
      <c r="BO825" s="90">
        <v>1.9357166243411039</v>
      </c>
      <c r="BP825" s="90">
        <v>0</v>
      </c>
      <c r="BQ825" s="90">
        <v>0</v>
      </c>
      <c r="BR825" s="90">
        <v>0</v>
      </c>
      <c r="BS825" s="90">
        <v>0</v>
      </c>
      <c r="BT825" s="90">
        <v>0</v>
      </c>
      <c r="BU825" s="90">
        <v>0</v>
      </c>
      <c r="BV825" s="90">
        <v>0</v>
      </c>
      <c r="BW825" s="90">
        <v>0</v>
      </c>
      <c r="BX825" s="90">
        <v>0</v>
      </c>
      <c r="BY825" s="90">
        <v>0</v>
      </c>
      <c r="GV825" s="254"/>
      <c r="GW825" s="254"/>
    </row>
    <row r="826" spans="45:205" x14ac:dyDescent="0.25">
      <c r="AS826" s="90" t="s">
        <v>1087</v>
      </c>
      <c r="AT826" s="90" t="s">
        <v>155</v>
      </c>
      <c r="AU826" s="90" t="s">
        <v>716</v>
      </c>
      <c r="AV826" s="90">
        <v>2022</v>
      </c>
      <c r="AW826" s="90">
        <v>0.93457943925233644</v>
      </c>
      <c r="AX826" s="90">
        <v>0</v>
      </c>
      <c r="AY826" s="90">
        <v>0</v>
      </c>
      <c r="AZ826" s="90">
        <v>0</v>
      </c>
      <c r="BA826" s="90">
        <v>0</v>
      </c>
      <c r="BB826" s="90">
        <v>0</v>
      </c>
      <c r="BC826" s="90">
        <v>0</v>
      </c>
      <c r="BD826" s="90">
        <v>0</v>
      </c>
      <c r="BE826" s="90">
        <v>0</v>
      </c>
      <c r="BF826" s="90">
        <v>3.8206391855629233E-2</v>
      </c>
      <c r="BG826" s="90">
        <v>1.9163563417811211</v>
      </c>
      <c r="BH826" s="90">
        <v>0</v>
      </c>
      <c r="BI826" s="90">
        <v>1.9163563417811211</v>
      </c>
      <c r="BJ826" s="90">
        <v>0</v>
      </c>
      <c r="BK826" s="90">
        <v>0</v>
      </c>
      <c r="BL826" s="90">
        <v>0</v>
      </c>
      <c r="BM826" s="90">
        <v>0</v>
      </c>
      <c r="BN826" s="90">
        <v>0</v>
      </c>
      <c r="BO826" s="90">
        <v>0</v>
      </c>
      <c r="BP826" s="90">
        <v>1.7909872353094589</v>
      </c>
      <c r="BQ826" s="90">
        <v>0</v>
      </c>
      <c r="BR826" s="90">
        <v>3.8206391855629233E-2</v>
      </c>
      <c r="BS826" s="90">
        <v>3.5706908276289001E-2</v>
      </c>
      <c r="BT826" s="90">
        <v>1.9163563417811211</v>
      </c>
      <c r="BU826" s="90">
        <v>1.7909872353094589</v>
      </c>
      <c r="BV826" s="90">
        <v>0</v>
      </c>
      <c r="BW826" s="90">
        <v>0</v>
      </c>
      <c r="BX826" s="90">
        <v>1.9163563417811211</v>
      </c>
      <c r="BY826" s="90">
        <v>1.7909872353094589</v>
      </c>
      <c r="GV826" s="254"/>
      <c r="GW826" s="254"/>
    </row>
    <row r="827" spans="45:205" x14ac:dyDescent="0.25">
      <c r="AS827" s="90" t="s">
        <v>1087</v>
      </c>
      <c r="AT827" s="90" t="s">
        <v>155</v>
      </c>
      <c r="AU827" s="90" t="s">
        <v>716</v>
      </c>
      <c r="AV827" s="90">
        <v>2023</v>
      </c>
      <c r="AW827" s="90">
        <v>0.87343872827321156</v>
      </c>
      <c r="AX827" s="90">
        <v>0</v>
      </c>
      <c r="AY827" s="90">
        <v>0</v>
      </c>
      <c r="AZ827" s="90">
        <v>0</v>
      </c>
      <c r="BA827" s="90">
        <v>0</v>
      </c>
      <c r="BB827" s="90">
        <v>0</v>
      </c>
      <c r="BC827" s="90">
        <v>0</v>
      </c>
      <c r="BD827" s="90">
        <v>0</v>
      </c>
      <c r="BE827" s="90">
        <v>0</v>
      </c>
      <c r="BF827" s="90">
        <v>0</v>
      </c>
      <c r="BG827" s="90">
        <v>0</v>
      </c>
      <c r="BH827" s="90">
        <v>0</v>
      </c>
      <c r="BI827" s="90">
        <v>0</v>
      </c>
      <c r="BJ827" s="90">
        <v>5.7857895075506705E-2</v>
      </c>
      <c r="BK827" s="90">
        <v>3.0083742379733547</v>
      </c>
      <c r="BL827" s="90">
        <v>0</v>
      </c>
      <c r="BM827" s="90">
        <v>3.0083742379733547</v>
      </c>
      <c r="BN827" s="90">
        <v>0</v>
      </c>
      <c r="BO827" s="90">
        <v>0</v>
      </c>
      <c r="BP827" s="90">
        <v>0</v>
      </c>
      <c r="BQ827" s="90">
        <v>2.6276305685853387</v>
      </c>
      <c r="BR827" s="90">
        <v>0</v>
      </c>
      <c r="BS827" s="90">
        <v>0</v>
      </c>
      <c r="BT827" s="90">
        <v>0</v>
      </c>
      <c r="BU827" s="90">
        <v>0</v>
      </c>
      <c r="BV827" s="90">
        <v>0</v>
      </c>
      <c r="BW827" s="90">
        <v>0</v>
      </c>
      <c r="BX827" s="90">
        <v>0</v>
      </c>
      <c r="BY827" s="90">
        <v>0</v>
      </c>
      <c r="GV827" s="254"/>
      <c r="GW827" s="254"/>
    </row>
    <row r="828" spans="45:205" x14ac:dyDescent="0.25">
      <c r="AS828" s="90" t="s">
        <v>1087</v>
      </c>
      <c r="AT828" s="90" t="s">
        <v>155</v>
      </c>
      <c r="AU828" s="90" t="s">
        <v>717</v>
      </c>
      <c r="AV828" s="90">
        <v>2020</v>
      </c>
      <c r="AW828" s="90">
        <v>1</v>
      </c>
      <c r="AX828" s="90">
        <v>3.4739972207786088E-2</v>
      </c>
      <c r="AY828" s="90">
        <v>1.8293436017717917</v>
      </c>
      <c r="AZ828" s="90">
        <v>0</v>
      </c>
      <c r="BA828" s="90">
        <v>1.8293436017717917</v>
      </c>
      <c r="BB828" s="90">
        <v>0</v>
      </c>
      <c r="BC828" s="90">
        <v>0</v>
      </c>
      <c r="BD828" s="90">
        <v>0</v>
      </c>
      <c r="BE828" s="90">
        <v>0</v>
      </c>
      <c r="BF828" s="90">
        <v>0</v>
      </c>
      <c r="BG828" s="90">
        <v>0</v>
      </c>
      <c r="BH828" s="90">
        <v>0</v>
      </c>
      <c r="BI828" s="90">
        <v>0</v>
      </c>
      <c r="BJ828" s="90">
        <v>0</v>
      </c>
      <c r="BK828" s="90">
        <v>0</v>
      </c>
      <c r="BL828" s="90">
        <v>0</v>
      </c>
      <c r="BM828" s="90">
        <v>0</v>
      </c>
      <c r="BN828" s="90">
        <v>1.8293436017717917</v>
      </c>
      <c r="BO828" s="90">
        <v>0</v>
      </c>
      <c r="BP828" s="90">
        <v>0</v>
      </c>
      <c r="BQ828" s="90">
        <v>0</v>
      </c>
      <c r="BR828" s="90">
        <v>0</v>
      </c>
      <c r="BS828" s="90">
        <v>0</v>
      </c>
      <c r="BT828" s="90">
        <v>0</v>
      </c>
      <c r="BU828" s="90">
        <v>0</v>
      </c>
      <c r="BV828" s="90">
        <v>0</v>
      </c>
      <c r="BW828" s="90">
        <v>0</v>
      </c>
      <c r="BX828" s="90">
        <v>0</v>
      </c>
      <c r="BY828" s="90">
        <v>0</v>
      </c>
      <c r="GV828" s="254"/>
      <c r="GW828" s="254"/>
    </row>
    <row r="829" spans="45:205" x14ac:dyDescent="0.25">
      <c r="AS829" s="90" t="s">
        <v>1087</v>
      </c>
      <c r="AT829" s="90" t="s">
        <v>155</v>
      </c>
      <c r="AU829" s="90" t="s">
        <v>717</v>
      </c>
      <c r="AV829" s="90">
        <v>2021</v>
      </c>
      <c r="AW829" s="90">
        <v>1</v>
      </c>
      <c r="AX829" s="90">
        <v>0</v>
      </c>
      <c r="AY829" s="90">
        <v>0</v>
      </c>
      <c r="AZ829" s="90">
        <v>0</v>
      </c>
      <c r="BA829" s="90">
        <v>0</v>
      </c>
      <c r="BB829" s="90">
        <v>3.4739972207786088E-2</v>
      </c>
      <c r="BC829" s="90">
        <v>1.8293436017717917</v>
      </c>
      <c r="BD829" s="90">
        <v>0</v>
      </c>
      <c r="BE829" s="90">
        <v>1.8293436017717917</v>
      </c>
      <c r="BF829" s="90">
        <v>0</v>
      </c>
      <c r="BG829" s="90">
        <v>0</v>
      </c>
      <c r="BH829" s="90">
        <v>0</v>
      </c>
      <c r="BI829" s="90">
        <v>0</v>
      </c>
      <c r="BJ829" s="90">
        <v>0</v>
      </c>
      <c r="BK829" s="90">
        <v>0</v>
      </c>
      <c r="BL829" s="90">
        <v>0</v>
      </c>
      <c r="BM829" s="90">
        <v>0</v>
      </c>
      <c r="BN829" s="90">
        <v>0</v>
      </c>
      <c r="BO829" s="90">
        <v>1.8293436017717917</v>
      </c>
      <c r="BP829" s="90">
        <v>0</v>
      </c>
      <c r="BQ829" s="90">
        <v>0</v>
      </c>
      <c r="BR829" s="90">
        <v>0</v>
      </c>
      <c r="BS829" s="90">
        <v>0</v>
      </c>
      <c r="BT829" s="90">
        <v>0</v>
      </c>
      <c r="BU829" s="90">
        <v>0</v>
      </c>
      <c r="BV829" s="90">
        <v>0</v>
      </c>
      <c r="BW829" s="90">
        <v>0</v>
      </c>
      <c r="BX829" s="90">
        <v>0</v>
      </c>
      <c r="BY829" s="90">
        <v>0</v>
      </c>
      <c r="GV829" s="254"/>
      <c r="GW829" s="254"/>
    </row>
    <row r="830" spans="45:205" x14ac:dyDescent="0.25">
      <c r="AS830" s="90" t="s">
        <v>1087</v>
      </c>
      <c r="AT830" s="90" t="s">
        <v>155</v>
      </c>
      <c r="AU830" s="90" t="s">
        <v>717</v>
      </c>
      <c r="AV830" s="90">
        <v>2022</v>
      </c>
      <c r="AW830" s="90">
        <v>0.93457943925233644</v>
      </c>
      <c r="AX830" s="90">
        <v>0</v>
      </c>
      <c r="AY830" s="90">
        <v>0</v>
      </c>
      <c r="AZ830" s="90">
        <v>0</v>
      </c>
      <c r="BA830" s="90">
        <v>0</v>
      </c>
      <c r="BB830" s="90">
        <v>0</v>
      </c>
      <c r="BC830" s="90">
        <v>0</v>
      </c>
      <c r="BD830" s="90">
        <v>0</v>
      </c>
      <c r="BE830" s="90">
        <v>0</v>
      </c>
      <c r="BF830" s="90">
        <v>3.5452227182870888E-2</v>
      </c>
      <c r="BG830" s="90">
        <v>1.8529562394324568</v>
      </c>
      <c r="BH830" s="90">
        <v>0</v>
      </c>
      <c r="BI830" s="90">
        <v>1.8529562394324568</v>
      </c>
      <c r="BJ830" s="90">
        <v>0</v>
      </c>
      <c r="BK830" s="90">
        <v>0</v>
      </c>
      <c r="BL830" s="90">
        <v>0</v>
      </c>
      <c r="BM830" s="90">
        <v>0</v>
      </c>
      <c r="BN830" s="90">
        <v>0</v>
      </c>
      <c r="BO830" s="90">
        <v>0</v>
      </c>
      <c r="BP830" s="90">
        <v>1.7317348032079036</v>
      </c>
      <c r="BQ830" s="90">
        <v>0</v>
      </c>
      <c r="BR830" s="90">
        <v>3.5452227182870888E-2</v>
      </c>
      <c r="BS830" s="90">
        <v>3.3132922600813915E-2</v>
      </c>
      <c r="BT830" s="90">
        <v>1.8529562394324568</v>
      </c>
      <c r="BU830" s="90">
        <v>1.7317348032079036</v>
      </c>
      <c r="BV830" s="90">
        <v>0</v>
      </c>
      <c r="BW830" s="90">
        <v>0</v>
      </c>
      <c r="BX830" s="90">
        <v>1.8529562394324568</v>
      </c>
      <c r="BY830" s="90">
        <v>1.7317348032079036</v>
      </c>
      <c r="GV830" s="254"/>
      <c r="GW830" s="254"/>
    </row>
    <row r="831" spans="45:205" x14ac:dyDescent="0.25">
      <c r="AS831" s="90" t="s">
        <v>1087</v>
      </c>
      <c r="AT831" s="90" t="s">
        <v>155</v>
      </c>
      <c r="AU831" s="90" t="s">
        <v>717</v>
      </c>
      <c r="AV831" s="90">
        <v>2023</v>
      </c>
      <c r="AW831" s="90">
        <v>0.87343872827321156</v>
      </c>
      <c r="AX831" s="90">
        <v>0</v>
      </c>
      <c r="AY831" s="90">
        <v>0</v>
      </c>
      <c r="AZ831" s="90">
        <v>0</v>
      </c>
      <c r="BA831" s="90">
        <v>0</v>
      </c>
      <c r="BB831" s="90">
        <v>0</v>
      </c>
      <c r="BC831" s="90">
        <v>0</v>
      </c>
      <c r="BD831" s="90">
        <v>0</v>
      </c>
      <c r="BE831" s="90">
        <v>0</v>
      </c>
      <c r="BF831" s="90">
        <v>0</v>
      </c>
      <c r="BG831" s="90">
        <v>0</v>
      </c>
      <c r="BH831" s="90">
        <v>0</v>
      </c>
      <c r="BI831" s="90">
        <v>0</v>
      </c>
      <c r="BJ831" s="90">
        <v>5.3687122518410561E-2</v>
      </c>
      <c r="BK831" s="90">
        <v>2.9088542531526871</v>
      </c>
      <c r="BL831" s="90">
        <v>0</v>
      </c>
      <c r="BM831" s="90">
        <v>2.9088542531526871</v>
      </c>
      <c r="BN831" s="90">
        <v>0</v>
      </c>
      <c r="BO831" s="90">
        <v>0</v>
      </c>
      <c r="BP831" s="90">
        <v>0</v>
      </c>
      <c r="BQ831" s="90">
        <v>2.5407059596058055</v>
      </c>
      <c r="BR831" s="90">
        <v>0</v>
      </c>
      <c r="BS831" s="90">
        <v>0</v>
      </c>
      <c r="BT831" s="90">
        <v>0</v>
      </c>
      <c r="BU831" s="90">
        <v>0</v>
      </c>
      <c r="BV831" s="90">
        <v>0</v>
      </c>
      <c r="BW831" s="90">
        <v>0</v>
      </c>
      <c r="BX831" s="90">
        <v>0</v>
      </c>
      <c r="BY831" s="90">
        <v>0</v>
      </c>
      <c r="GV831" s="254"/>
      <c r="GW831" s="254"/>
    </row>
    <row r="832" spans="45:205" x14ac:dyDescent="0.25">
      <c r="AS832" s="90" t="s">
        <v>1087</v>
      </c>
      <c r="AT832" s="90" t="s">
        <v>155</v>
      </c>
      <c r="AU832" s="90" t="s">
        <v>718</v>
      </c>
      <c r="AV832" s="90">
        <v>2020</v>
      </c>
      <c r="AW832" s="90">
        <v>1</v>
      </c>
      <c r="AX832" s="90">
        <v>2.4820860647702805E-2</v>
      </c>
      <c r="AY832" s="90">
        <v>1.5801026019924487</v>
      </c>
      <c r="AZ832" s="90">
        <v>0</v>
      </c>
      <c r="BA832" s="90">
        <v>1.5801026019924487</v>
      </c>
      <c r="BB832" s="90">
        <v>0</v>
      </c>
      <c r="BC832" s="90">
        <v>0</v>
      </c>
      <c r="BD832" s="90">
        <v>0</v>
      </c>
      <c r="BE832" s="90">
        <v>0</v>
      </c>
      <c r="BF832" s="90">
        <v>0</v>
      </c>
      <c r="BG832" s="90">
        <v>0</v>
      </c>
      <c r="BH832" s="90">
        <v>0</v>
      </c>
      <c r="BI832" s="90">
        <v>0</v>
      </c>
      <c r="BJ832" s="90">
        <v>0</v>
      </c>
      <c r="BK832" s="90">
        <v>0</v>
      </c>
      <c r="BL832" s="90">
        <v>0</v>
      </c>
      <c r="BM832" s="90">
        <v>0</v>
      </c>
      <c r="BN832" s="90">
        <v>1.5801026019924487</v>
      </c>
      <c r="BO832" s="90">
        <v>0</v>
      </c>
      <c r="BP832" s="90">
        <v>0</v>
      </c>
      <c r="BQ832" s="90">
        <v>0</v>
      </c>
      <c r="BR832" s="90">
        <v>0</v>
      </c>
      <c r="BS832" s="90">
        <v>0</v>
      </c>
      <c r="BT832" s="90">
        <v>0</v>
      </c>
      <c r="BU832" s="90">
        <v>0</v>
      </c>
      <c r="BV832" s="90">
        <v>0</v>
      </c>
      <c r="BW832" s="90">
        <v>0</v>
      </c>
      <c r="BX832" s="90">
        <v>0</v>
      </c>
      <c r="BY832" s="90">
        <v>0</v>
      </c>
      <c r="GV832" s="254"/>
      <c r="GW832" s="254"/>
    </row>
    <row r="833" spans="45:205" x14ac:dyDescent="0.25">
      <c r="AS833" s="90" t="s">
        <v>1087</v>
      </c>
      <c r="AT833" s="90" t="s">
        <v>155</v>
      </c>
      <c r="AU833" s="90" t="s">
        <v>718</v>
      </c>
      <c r="AV833" s="90">
        <v>2021</v>
      </c>
      <c r="AW833" s="90">
        <v>1</v>
      </c>
      <c r="AX833" s="90">
        <v>0</v>
      </c>
      <c r="AY833" s="90">
        <v>0</v>
      </c>
      <c r="AZ833" s="90">
        <v>0</v>
      </c>
      <c r="BA833" s="90">
        <v>0</v>
      </c>
      <c r="BB833" s="90">
        <v>2.4820860647702805E-2</v>
      </c>
      <c r="BC833" s="90">
        <v>1.5801026019924487</v>
      </c>
      <c r="BD833" s="90">
        <v>0</v>
      </c>
      <c r="BE833" s="90">
        <v>1.5801026019924487</v>
      </c>
      <c r="BF833" s="90">
        <v>0</v>
      </c>
      <c r="BG833" s="90">
        <v>0</v>
      </c>
      <c r="BH833" s="90">
        <v>0</v>
      </c>
      <c r="BI833" s="90">
        <v>0</v>
      </c>
      <c r="BJ833" s="90">
        <v>0</v>
      </c>
      <c r="BK833" s="90">
        <v>0</v>
      </c>
      <c r="BL833" s="90">
        <v>0</v>
      </c>
      <c r="BM833" s="90">
        <v>0</v>
      </c>
      <c r="BN833" s="90">
        <v>0</v>
      </c>
      <c r="BO833" s="90">
        <v>1.5801026019924487</v>
      </c>
      <c r="BP833" s="90">
        <v>0</v>
      </c>
      <c r="BQ833" s="90">
        <v>0</v>
      </c>
      <c r="BR833" s="90">
        <v>0</v>
      </c>
      <c r="BS833" s="90">
        <v>0</v>
      </c>
      <c r="BT833" s="90">
        <v>0</v>
      </c>
      <c r="BU833" s="90">
        <v>0</v>
      </c>
      <c r="BV833" s="90">
        <v>0</v>
      </c>
      <c r="BW833" s="90">
        <v>0</v>
      </c>
      <c r="BX833" s="90">
        <v>0</v>
      </c>
      <c r="BY833" s="90">
        <v>0</v>
      </c>
      <c r="GV833" s="254"/>
      <c r="GW833" s="254"/>
    </row>
    <row r="834" spans="45:205" x14ac:dyDescent="0.25">
      <c r="AS834" s="90" t="s">
        <v>1087</v>
      </c>
      <c r="AT834" s="90" t="s">
        <v>155</v>
      </c>
      <c r="AU834" s="90" t="s">
        <v>718</v>
      </c>
      <c r="AV834" s="90">
        <v>2022</v>
      </c>
      <c r="AW834" s="90">
        <v>0.93457943925233644</v>
      </c>
      <c r="AX834" s="90">
        <v>0</v>
      </c>
      <c r="AY834" s="90">
        <v>0</v>
      </c>
      <c r="AZ834" s="90">
        <v>0</v>
      </c>
      <c r="BA834" s="90">
        <v>0</v>
      </c>
      <c r="BB834" s="90">
        <v>0</v>
      </c>
      <c r="BC834" s="90">
        <v>0</v>
      </c>
      <c r="BD834" s="90">
        <v>0</v>
      </c>
      <c r="BE834" s="90">
        <v>0</v>
      </c>
      <c r="BF834" s="90">
        <v>2.3977948471868619E-2</v>
      </c>
      <c r="BG834" s="90">
        <v>1.5266133243181015</v>
      </c>
      <c r="BH834" s="90">
        <v>0</v>
      </c>
      <c r="BI834" s="90">
        <v>1.5266133243181015</v>
      </c>
      <c r="BJ834" s="90">
        <v>0</v>
      </c>
      <c r="BK834" s="90">
        <v>0</v>
      </c>
      <c r="BL834" s="90">
        <v>0</v>
      </c>
      <c r="BM834" s="90">
        <v>0</v>
      </c>
      <c r="BN834" s="90">
        <v>0</v>
      </c>
      <c r="BO834" s="90">
        <v>0</v>
      </c>
      <c r="BP834" s="90">
        <v>1.4267414245963566</v>
      </c>
      <c r="BQ834" s="90">
        <v>0</v>
      </c>
      <c r="BR834" s="90">
        <v>2.3977948471868619E-2</v>
      </c>
      <c r="BS834" s="90">
        <v>2.2409297637260392E-2</v>
      </c>
      <c r="BT834" s="90">
        <v>1.5266133243181015</v>
      </c>
      <c r="BU834" s="90">
        <v>1.4267414245963566</v>
      </c>
      <c r="BV834" s="90">
        <v>0</v>
      </c>
      <c r="BW834" s="90">
        <v>0</v>
      </c>
      <c r="BX834" s="90">
        <v>1.5266133243181015</v>
      </c>
      <c r="BY834" s="90">
        <v>1.4267414245963566</v>
      </c>
      <c r="GV834" s="254"/>
      <c r="GW834" s="254"/>
    </row>
    <row r="835" spans="45:205" x14ac:dyDescent="0.25">
      <c r="AS835" s="90" t="s">
        <v>1087</v>
      </c>
      <c r="AT835" s="90" t="s">
        <v>155</v>
      </c>
      <c r="AU835" s="90" t="s">
        <v>718</v>
      </c>
      <c r="AV835" s="90">
        <v>2023</v>
      </c>
      <c r="AW835" s="90">
        <v>0.87343872827321156</v>
      </c>
      <c r="AX835" s="90">
        <v>0</v>
      </c>
      <c r="AY835" s="90">
        <v>0</v>
      </c>
      <c r="AZ835" s="90">
        <v>0</v>
      </c>
      <c r="BA835" s="90">
        <v>0</v>
      </c>
      <c r="BB835" s="90">
        <v>0</v>
      </c>
      <c r="BC835" s="90">
        <v>0</v>
      </c>
      <c r="BD835" s="90">
        <v>0</v>
      </c>
      <c r="BE835" s="90">
        <v>0</v>
      </c>
      <c r="BF835" s="90">
        <v>0</v>
      </c>
      <c r="BG835" s="90">
        <v>0</v>
      </c>
      <c r="BH835" s="90">
        <v>0</v>
      </c>
      <c r="BI835" s="90">
        <v>0</v>
      </c>
      <c r="BJ835" s="90">
        <v>3.6311034866980701E-2</v>
      </c>
      <c r="BK835" s="90">
        <v>2.3965475265875775</v>
      </c>
      <c r="BL835" s="90">
        <v>0</v>
      </c>
      <c r="BM835" s="90">
        <v>2.3965475265875775</v>
      </c>
      <c r="BN835" s="90">
        <v>0</v>
      </c>
      <c r="BO835" s="90">
        <v>0</v>
      </c>
      <c r="BP835" s="90">
        <v>0</v>
      </c>
      <c r="BQ835" s="90">
        <v>2.0932374238689646</v>
      </c>
      <c r="BR835" s="90">
        <v>0</v>
      </c>
      <c r="BS835" s="90">
        <v>0</v>
      </c>
      <c r="BT835" s="90">
        <v>0</v>
      </c>
      <c r="BU835" s="90">
        <v>0</v>
      </c>
      <c r="BV835" s="90">
        <v>0</v>
      </c>
      <c r="BW835" s="90">
        <v>0</v>
      </c>
      <c r="BX835" s="90">
        <v>0</v>
      </c>
      <c r="BY835" s="90">
        <v>0</v>
      </c>
      <c r="GV835" s="254"/>
      <c r="GW835" s="254"/>
    </row>
    <row r="836" spans="45:205" x14ac:dyDescent="0.25">
      <c r="AS836" s="90" t="s">
        <v>1087</v>
      </c>
      <c r="AT836" s="90" t="s">
        <v>155</v>
      </c>
      <c r="AU836" s="90" t="s">
        <v>719</v>
      </c>
      <c r="AV836" s="90">
        <v>2020</v>
      </c>
      <c r="AW836" s="90">
        <v>1</v>
      </c>
      <c r="AX836" s="90">
        <v>3.6393934654506535E-2</v>
      </c>
      <c r="AY836" s="90">
        <v>0.21012386198201841</v>
      </c>
      <c r="AZ836" s="90">
        <v>0</v>
      </c>
      <c r="BA836" s="90">
        <v>0.21012386198201841</v>
      </c>
      <c r="BB836" s="90">
        <v>0</v>
      </c>
      <c r="BC836" s="90">
        <v>0</v>
      </c>
      <c r="BD836" s="90">
        <v>0</v>
      </c>
      <c r="BE836" s="90">
        <v>0</v>
      </c>
      <c r="BF836" s="90">
        <v>0</v>
      </c>
      <c r="BG836" s="90">
        <v>0</v>
      </c>
      <c r="BH836" s="90">
        <v>0</v>
      </c>
      <c r="BI836" s="90">
        <v>0</v>
      </c>
      <c r="BJ836" s="90">
        <v>0</v>
      </c>
      <c r="BK836" s="90">
        <v>0</v>
      </c>
      <c r="BL836" s="90">
        <v>0</v>
      </c>
      <c r="BM836" s="90">
        <v>0</v>
      </c>
      <c r="BN836" s="90">
        <v>0.21012386198201841</v>
      </c>
      <c r="BO836" s="90">
        <v>0</v>
      </c>
      <c r="BP836" s="90">
        <v>0</v>
      </c>
      <c r="BQ836" s="90">
        <v>0</v>
      </c>
      <c r="BR836" s="90">
        <v>0</v>
      </c>
      <c r="BS836" s="90">
        <v>0</v>
      </c>
      <c r="BT836" s="90">
        <v>0</v>
      </c>
      <c r="BU836" s="90">
        <v>0</v>
      </c>
      <c r="BV836" s="90">
        <v>0</v>
      </c>
      <c r="BW836" s="90">
        <v>0</v>
      </c>
      <c r="BX836" s="90">
        <v>0</v>
      </c>
      <c r="BY836" s="90">
        <v>0</v>
      </c>
      <c r="GV836" s="254"/>
      <c r="GW836" s="254"/>
    </row>
    <row r="837" spans="45:205" x14ac:dyDescent="0.25">
      <c r="AS837" s="90" t="s">
        <v>1087</v>
      </c>
      <c r="AT837" s="90" t="s">
        <v>155</v>
      </c>
      <c r="AU837" s="90" t="s">
        <v>719</v>
      </c>
      <c r="AV837" s="90">
        <v>2021</v>
      </c>
      <c r="AW837" s="90">
        <v>1</v>
      </c>
      <c r="AX837" s="90">
        <v>0</v>
      </c>
      <c r="AY837" s="90">
        <v>0</v>
      </c>
      <c r="AZ837" s="90">
        <v>0</v>
      </c>
      <c r="BA837" s="90">
        <v>0</v>
      </c>
      <c r="BB837" s="90">
        <v>3.6393934654506535E-2</v>
      </c>
      <c r="BC837" s="90">
        <v>0.21012386198201841</v>
      </c>
      <c r="BD837" s="90">
        <v>0</v>
      </c>
      <c r="BE837" s="90">
        <v>0.21012386198201841</v>
      </c>
      <c r="BF837" s="90">
        <v>0</v>
      </c>
      <c r="BG837" s="90">
        <v>0</v>
      </c>
      <c r="BH837" s="90">
        <v>0</v>
      </c>
      <c r="BI837" s="90">
        <v>0</v>
      </c>
      <c r="BJ837" s="90">
        <v>0</v>
      </c>
      <c r="BK837" s="90">
        <v>0</v>
      </c>
      <c r="BL837" s="90">
        <v>0</v>
      </c>
      <c r="BM837" s="90">
        <v>0</v>
      </c>
      <c r="BN837" s="90">
        <v>0</v>
      </c>
      <c r="BO837" s="90">
        <v>0.21012386198201841</v>
      </c>
      <c r="BP837" s="90">
        <v>0</v>
      </c>
      <c r="BQ837" s="90">
        <v>0</v>
      </c>
      <c r="BR837" s="90">
        <v>0</v>
      </c>
      <c r="BS837" s="90">
        <v>0</v>
      </c>
      <c r="BT837" s="90">
        <v>0</v>
      </c>
      <c r="BU837" s="90">
        <v>0</v>
      </c>
      <c r="BV837" s="90">
        <v>0</v>
      </c>
      <c r="BW837" s="90">
        <v>0</v>
      </c>
      <c r="BX837" s="90">
        <v>0</v>
      </c>
      <c r="BY837" s="90">
        <v>0</v>
      </c>
      <c r="GV837" s="254"/>
      <c r="GW837" s="254"/>
    </row>
    <row r="838" spans="45:205" x14ac:dyDescent="0.25">
      <c r="AS838" s="90" t="s">
        <v>1087</v>
      </c>
      <c r="AT838" s="90" t="s">
        <v>155</v>
      </c>
      <c r="AU838" s="90" t="s">
        <v>719</v>
      </c>
      <c r="AV838" s="90">
        <v>2022</v>
      </c>
      <c r="AW838" s="90">
        <v>0.93457943925233644</v>
      </c>
      <c r="AX838" s="90">
        <v>0</v>
      </c>
      <c r="AY838" s="90">
        <v>0</v>
      </c>
      <c r="AZ838" s="90">
        <v>0</v>
      </c>
      <c r="BA838" s="90">
        <v>0</v>
      </c>
      <c r="BB838" s="90">
        <v>0</v>
      </c>
      <c r="BC838" s="90">
        <v>0</v>
      </c>
      <c r="BD838" s="90">
        <v>0</v>
      </c>
      <c r="BE838" s="90">
        <v>0</v>
      </c>
      <c r="BF838" s="90">
        <v>3.8329197234976346E-2</v>
      </c>
      <c r="BG838" s="90">
        <v>0.21975942923211914</v>
      </c>
      <c r="BH838" s="90">
        <v>0</v>
      </c>
      <c r="BI838" s="90">
        <v>0.21975942923211914</v>
      </c>
      <c r="BJ838" s="90">
        <v>0</v>
      </c>
      <c r="BK838" s="90">
        <v>0</v>
      </c>
      <c r="BL838" s="90">
        <v>0</v>
      </c>
      <c r="BM838" s="90">
        <v>0</v>
      </c>
      <c r="BN838" s="90">
        <v>0</v>
      </c>
      <c r="BO838" s="90">
        <v>0</v>
      </c>
      <c r="BP838" s="90">
        <v>0.20538264414216742</v>
      </c>
      <c r="BQ838" s="90">
        <v>0</v>
      </c>
      <c r="BR838" s="90">
        <v>3.8329197234976346E-2</v>
      </c>
      <c r="BS838" s="90">
        <v>3.5821679658856395E-2</v>
      </c>
      <c r="BT838" s="90">
        <v>0.21975942923211914</v>
      </c>
      <c r="BU838" s="90">
        <v>0.20538264414216742</v>
      </c>
      <c r="BV838" s="90">
        <v>0</v>
      </c>
      <c r="BW838" s="90">
        <v>0</v>
      </c>
      <c r="BX838" s="90">
        <v>0.21975942923211914</v>
      </c>
      <c r="BY838" s="90">
        <v>0.20538264414216742</v>
      </c>
      <c r="GV838" s="254"/>
      <c r="GW838" s="254"/>
    </row>
    <row r="839" spans="45:205" x14ac:dyDescent="0.25">
      <c r="AS839" s="90" t="s">
        <v>1087</v>
      </c>
      <c r="AT839" s="90" t="s">
        <v>155</v>
      </c>
      <c r="AU839" s="90" t="s">
        <v>719</v>
      </c>
      <c r="AV839" s="90">
        <v>2023</v>
      </c>
      <c r="AW839" s="90">
        <v>0.87343872827321156</v>
      </c>
      <c r="AX839" s="90">
        <v>0</v>
      </c>
      <c r="AY839" s="90">
        <v>0</v>
      </c>
      <c r="AZ839" s="90">
        <v>0</v>
      </c>
      <c r="BA839" s="90">
        <v>0</v>
      </c>
      <c r="BB839" s="90">
        <v>0</v>
      </c>
      <c r="BC839" s="90">
        <v>0</v>
      </c>
      <c r="BD839" s="90">
        <v>0</v>
      </c>
      <c r="BE839" s="90">
        <v>0</v>
      </c>
      <c r="BF839" s="90">
        <v>0</v>
      </c>
      <c r="BG839" s="90">
        <v>0</v>
      </c>
      <c r="BH839" s="90">
        <v>0</v>
      </c>
      <c r="BI839" s="90">
        <v>0</v>
      </c>
      <c r="BJ839" s="90">
        <v>5.8043865548191506E-2</v>
      </c>
      <c r="BK839" s="90">
        <v>0.34498978865463797</v>
      </c>
      <c r="BL839" s="90">
        <v>0</v>
      </c>
      <c r="BM839" s="90">
        <v>0.34498978865463797</v>
      </c>
      <c r="BN839" s="90">
        <v>0</v>
      </c>
      <c r="BO839" s="90">
        <v>0</v>
      </c>
      <c r="BP839" s="90">
        <v>0</v>
      </c>
      <c r="BQ839" s="90">
        <v>0.301327442269751</v>
      </c>
      <c r="BR839" s="90">
        <v>0</v>
      </c>
      <c r="BS839" s="90">
        <v>0</v>
      </c>
      <c r="BT839" s="90">
        <v>0</v>
      </c>
      <c r="BU839" s="90">
        <v>0</v>
      </c>
      <c r="BV839" s="90">
        <v>0</v>
      </c>
      <c r="BW839" s="90">
        <v>0</v>
      </c>
      <c r="BX839" s="90">
        <v>0</v>
      </c>
      <c r="BY839" s="90">
        <v>0</v>
      </c>
      <c r="GV839" s="254"/>
      <c r="GW839" s="254"/>
    </row>
    <row r="840" spans="45:205" x14ac:dyDescent="0.25">
      <c r="AS840" s="90" t="s">
        <v>1087</v>
      </c>
      <c r="AT840" s="90" t="s">
        <v>155</v>
      </c>
      <c r="AU840" s="90" t="s">
        <v>720</v>
      </c>
      <c r="AV840" s="90">
        <v>2020</v>
      </c>
      <c r="AW840" s="90">
        <v>1</v>
      </c>
      <c r="AX840" s="90">
        <v>4.0469718486256391E-2</v>
      </c>
      <c r="AY840" s="90">
        <v>0.33066081623953314</v>
      </c>
      <c r="AZ840" s="90">
        <v>0</v>
      </c>
      <c r="BA840" s="90">
        <v>0.33066081623953314</v>
      </c>
      <c r="BB840" s="90">
        <v>0</v>
      </c>
      <c r="BC840" s="90">
        <v>0</v>
      </c>
      <c r="BD840" s="90">
        <v>0</v>
      </c>
      <c r="BE840" s="90">
        <v>0</v>
      </c>
      <c r="BF840" s="90">
        <v>0</v>
      </c>
      <c r="BG840" s="90">
        <v>0</v>
      </c>
      <c r="BH840" s="90">
        <v>0</v>
      </c>
      <c r="BI840" s="90">
        <v>0</v>
      </c>
      <c r="BJ840" s="90">
        <v>0</v>
      </c>
      <c r="BK840" s="90">
        <v>0</v>
      </c>
      <c r="BL840" s="90">
        <v>0</v>
      </c>
      <c r="BM840" s="90">
        <v>0</v>
      </c>
      <c r="BN840" s="90">
        <v>0.33066081623953314</v>
      </c>
      <c r="BO840" s="90">
        <v>0</v>
      </c>
      <c r="BP840" s="90">
        <v>0</v>
      </c>
      <c r="BQ840" s="90">
        <v>0</v>
      </c>
      <c r="BR840" s="90">
        <v>0</v>
      </c>
      <c r="BS840" s="90">
        <v>0</v>
      </c>
      <c r="BT840" s="90">
        <v>0</v>
      </c>
      <c r="BU840" s="90">
        <v>0</v>
      </c>
      <c r="BV840" s="90">
        <v>0</v>
      </c>
      <c r="BW840" s="90">
        <v>0</v>
      </c>
      <c r="BX840" s="90">
        <v>0</v>
      </c>
      <c r="BY840" s="90">
        <v>0</v>
      </c>
      <c r="GV840" s="254"/>
      <c r="GW840" s="254"/>
    </row>
    <row r="841" spans="45:205" x14ac:dyDescent="0.25">
      <c r="AS841" s="90" t="s">
        <v>1087</v>
      </c>
      <c r="AT841" s="90" t="s">
        <v>155</v>
      </c>
      <c r="AU841" s="90" t="s">
        <v>720</v>
      </c>
      <c r="AV841" s="90">
        <v>2021</v>
      </c>
      <c r="AW841" s="90">
        <v>1</v>
      </c>
      <c r="AX841" s="90">
        <v>0</v>
      </c>
      <c r="AY841" s="90">
        <v>0</v>
      </c>
      <c r="AZ841" s="90">
        <v>0</v>
      </c>
      <c r="BA841" s="90">
        <v>0</v>
      </c>
      <c r="BB841" s="90">
        <v>4.0469718486256391E-2</v>
      </c>
      <c r="BC841" s="90">
        <v>0.33066081623953314</v>
      </c>
      <c r="BD841" s="90">
        <v>0</v>
      </c>
      <c r="BE841" s="90">
        <v>0.33066081623953314</v>
      </c>
      <c r="BF841" s="90">
        <v>0</v>
      </c>
      <c r="BG841" s="90">
        <v>0</v>
      </c>
      <c r="BH841" s="90">
        <v>0</v>
      </c>
      <c r="BI841" s="90">
        <v>0</v>
      </c>
      <c r="BJ841" s="90">
        <v>0</v>
      </c>
      <c r="BK841" s="90">
        <v>0</v>
      </c>
      <c r="BL841" s="90">
        <v>0</v>
      </c>
      <c r="BM841" s="90">
        <v>0</v>
      </c>
      <c r="BN841" s="90">
        <v>0</v>
      </c>
      <c r="BO841" s="90">
        <v>0.33066081623953314</v>
      </c>
      <c r="BP841" s="90">
        <v>0</v>
      </c>
      <c r="BQ841" s="90">
        <v>0</v>
      </c>
      <c r="BR841" s="90">
        <v>0</v>
      </c>
      <c r="BS841" s="90">
        <v>0</v>
      </c>
      <c r="BT841" s="90">
        <v>0</v>
      </c>
      <c r="BU841" s="90">
        <v>0</v>
      </c>
      <c r="BV841" s="90">
        <v>0</v>
      </c>
      <c r="BW841" s="90">
        <v>0</v>
      </c>
      <c r="BX841" s="90">
        <v>0</v>
      </c>
      <c r="BY841" s="90">
        <v>0</v>
      </c>
      <c r="GV841" s="254"/>
      <c r="GW841" s="254"/>
    </row>
    <row r="842" spans="45:205" x14ac:dyDescent="0.25">
      <c r="AS842" s="90" t="s">
        <v>1087</v>
      </c>
      <c r="AT842" s="90" t="s">
        <v>155</v>
      </c>
      <c r="AU842" s="90" t="s">
        <v>720</v>
      </c>
      <c r="AV842" s="90">
        <v>2022</v>
      </c>
      <c r="AW842" s="90">
        <v>0.93457943925233644</v>
      </c>
      <c r="AX842" s="90">
        <v>0</v>
      </c>
      <c r="AY842" s="90">
        <v>0</v>
      </c>
      <c r="AZ842" s="90">
        <v>0</v>
      </c>
      <c r="BA842" s="90">
        <v>0</v>
      </c>
      <c r="BB842" s="90">
        <v>0</v>
      </c>
      <c r="BC842" s="90">
        <v>0</v>
      </c>
      <c r="BD842" s="90">
        <v>0</v>
      </c>
      <c r="BE842" s="90">
        <v>0</v>
      </c>
      <c r="BF842" s="90">
        <v>3.9135193373269241E-2</v>
      </c>
      <c r="BG842" s="90">
        <v>0.31207126473738855</v>
      </c>
      <c r="BH842" s="90">
        <v>0</v>
      </c>
      <c r="BI842" s="90">
        <v>0.31207126473738855</v>
      </c>
      <c r="BJ842" s="90">
        <v>0</v>
      </c>
      <c r="BK842" s="90">
        <v>0</v>
      </c>
      <c r="BL842" s="90">
        <v>0</v>
      </c>
      <c r="BM842" s="90">
        <v>0</v>
      </c>
      <c r="BN842" s="90">
        <v>0</v>
      </c>
      <c r="BO842" s="90">
        <v>0</v>
      </c>
      <c r="BP842" s="90">
        <v>0.29165538760503601</v>
      </c>
      <c r="BQ842" s="90">
        <v>0</v>
      </c>
      <c r="BR842" s="90">
        <v>3.9135193373269241E-2</v>
      </c>
      <c r="BS842" s="90">
        <v>3.6574947077821718E-2</v>
      </c>
      <c r="BT842" s="90">
        <v>0.31207126473738855</v>
      </c>
      <c r="BU842" s="90">
        <v>0.29165538760503601</v>
      </c>
      <c r="BV842" s="90">
        <v>0</v>
      </c>
      <c r="BW842" s="90">
        <v>0</v>
      </c>
      <c r="BX842" s="90">
        <v>0.31207126473738855</v>
      </c>
      <c r="BY842" s="90">
        <v>0.29165538760503601</v>
      </c>
      <c r="GV842" s="254"/>
      <c r="GW842" s="254"/>
    </row>
    <row r="843" spans="45:205" x14ac:dyDescent="0.25">
      <c r="AS843" s="90" t="s">
        <v>1087</v>
      </c>
      <c r="AT843" s="90" t="s">
        <v>155</v>
      </c>
      <c r="AU843" s="90" t="s">
        <v>720</v>
      </c>
      <c r="AV843" s="90">
        <v>2023</v>
      </c>
      <c r="AW843" s="90">
        <v>0.87343872827321156</v>
      </c>
      <c r="AX843" s="90">
        <v>0</v>
      </c>
      <c r="AY843" s="90">
        <v>0</v>
      </c>
      <c r="AZ843" s="90">
        <v>0</v>
      </c>
      <c r="BA843" s="90">
        <v>0</v>
      </c>
      <c r="BB843" s="90">
        <v>0</v>
      </c>
      <c r="BC843" s="90">
        <v>0</v>
      </c>
      <c r="BD843" s="90">
        <v>0</v>
      </c>
      <c r="BE843" s="90">
        <v>0</v>
      </c>
      <c r="BF843" s="90">
        <v>0</v>
      </c>
      <c r="BG843" s="90">
        <v>0</v>
      </c>
      <c r="BH843" s="90">
        <v>0</v>
      </c>
      <c r="BI843" s="90">
        <v>0</v>
      </c>
      <c r="BJ843" s="90">
        <v>5.9264426761530563E-2</v>
      </c>
      <c r="BK843" s="90">
        <v>0.48990293279854713</v>
      </c>
      <c r="BL843" s="90">
        <v>0</v>
      </c>
      <c r="BM843" s="90">
        <v>0.48990293279854713</v>
      </c>
      <c r="BN843" s="90">
        <v>0</v>
      </c>
      <c r="BO843" s="90">
        <v>0</v>
      </c>
      <c r="BP843" s="90">
        <v>0</v>
      </c>
      <c r="BQ843" s="90">
        <v>0.42790019460087964</v>
      </c>
      <c r="BR843" s="90">
        <v>0</v>
      </c>
      <c r="BS843" s="90">
        <v>0</v>
      </c>
      <c r="BT843" s="90">
        <v>0</v>
      </c>
      <c r="BU843" s="90">
        <v>0</v>
      </c>
      <c r="BV843" s="90">
        <v>0</v>
      </c>
      <c r="BW843" s="90">
        <v>0</v>
      </c>
      <c r="BX843" s="90">
        <v>0</v>
      </c>
      <c r="BY843" s="90">
        <v>0</v>
      </c>
      <c r="GV843" s="254"/>
      <c r="GW843" s="254"/>
    </row>
    <row r="844" spans="45:205" x14ac:dyDescent="0.25">
      <c r="AS844" s="90" t="s">
        <v>1087</v>
      </c>
      <c r="AT844" s="90" t="s">
        <v>155</v>
      </c>
      <c r="AU844" s="90" t="s">
        <v>721</v>
      </c>
      <c r="AV844" s="90">
        <v>2020</v>
      </c>
      <c r="AW844" s="90">
        <v>1</v>
      </c>
      <c r="AX844" s="90">
        <v>2.237224895804971E-2</v>
      </c>
      <c r="AY844" s="90">
        <v>0.12651283575623834</v>
      </c>
      <c r="AZ844" s="90">
        <v>0</v>
      </c>
      <c r="BA844" s="90">
        <v>0.12651283575623834</v>
      </c>
      <c r="BB844" s="90">
        <v>0</v>
      </c>
      <c r="BC844" s="90">
        <v>0</v>
      </c>
      <c r="BD844" s="90">
        <v>0</v>
      </c>
      <c r="BE844" s="90">
        <v>0</v>
      </c>
      <c r="BF844" s="90">
        <v>0</v>
      </c>
      <c r="BG844" s="90">
        <v>0</v>
      </c>
      <c r="BH844" s="90">
        <v>0</v>
      </c>
      <c r="BI844" s="90">
        <v>0</v>
      </c>
      <c r="BJ844" s="90">
        <v>0</v>
      </c>
      <c r="BK844" s="90">
        <v>0</v>
      </c>
      <c r="BL844" s="90">
        <v>0</v>
      </c>
      <c r="BM844" s="90">
        <v>0</v>
      </c>
      <c r="BN844" s="90">
        <v>0.12651283575623834</v>
      </c>
      <c r="BO844" s="90">
        <v>0</v>
      </c>
      <c r="BP844" s="90">
        <v>0</v>
      </c>
      <c r="BQ844" s="90">
        <v>0</v>
      </c>
      <c r="BR844" s="90">
        <v>0</v>
      </c>
      <c r="BS844" s="90">
        <v>0</v>
      </c>
      <c r="BT844" s="90">
        <v>0</v>
      </c>
      <c r="BU844" s="90">
        <v>0</v>
      </c>
      <c r="BV844" s="90">
        <v>0</v>
      </c>
      <c r="BW844" s="90">
        <v>0</v>
      </c>
      <c r="BX844" s="90">
        <v>0</v>
      </c>
      <c r="BY844" s="90">
        <v>0</v>
      </c>
      <c r="GV844" s="254"/>
      <c r="GW844" s="254"/>
    </row>
    <row r="845" spans="45:205" x14ac:dyDescent="0.25">
      <c r="AS845" s="90" t="s">
        <v>1087</v>
      </c>
      <c r="AT845" s="90" t="s">
        <v>155</v>
      </c>
      <c r="AU845" s="90" t="s">
        <v>721</v>
      </c>
      <c r="AV845" s="90">
        <v>2021</v>
      </c>
      <c r="AW845" s="90">
        <v>1</v>
      </c>
      <c r="AX845" s="90">
        <v>0</v>
      </c>
      <c r="AY845" s="90">
        <v>0</v>
      </c>
      <c r="AZ845" s="90">
        <v>0</v>
      </c>
      <c r="BA845" s="90">
        <v>0</v>
      </c>
      <c r="BB845" s="90">
        <v>2.237224895804971E-2</v>
      </c>
      <c r="BC845" s="90">
        <v>0.12651283575623834</v>
      </c>
      <c r="BD845" s="90">
        <v>0</v>
      </c>
      <c r="BE845" s="90">
        <v>0.12651283575623834</v>
      </c>
      <c r="BF845" s="90">
        <v>0</v>
      </c>
      <c r="BG845" s="90">
        <v>0</v>
      </c>
      <c r="BH845" s="90">
        <v>0</v>
      </c>
      <c r="BI845" s="90">
        <v>0</v>
      </c>
      <c r="BJ845" s="90">
        <v>0</v>
      </c>
      <c r="BK845" s="90">
        <v>0</v>
      </c>
      <c r="BL845" s="90">
        <v>0</v>
      </c>
      <c r="BM845" s="90">
        <v>0</v>
      </c>
      <c r="BN845" s="90">
        <v>0</v>
      </c>
      <c r="BO845" s="90">
        <v>0.12651283575623834</v>
      </c>
      <c r="BP845" s="90">
        <v>0</v>
      </c>
      <c r="BQ845" s="90">
        <v>0</v>
      </c>
      <c r="BR845" s="90">
        <v>0</v>
      </c>
      <c r="BS845" s="90">
        <v>0</v>
      </c>
      <c r="BT845" s="90">
        <v>0</v>
      </c>
      <c r="BU845" s="90">
        <v>0</v>
      </c>
      <c r="BV845" s="90">
        <v>0</v>
      </c>
      <c r="BW845" s="90">
        <v>0</v>
      </c>
      <c r="BX845" s="90">
        <v>0</v>
      </c>
      <c r="BY845" s="90">
        <v>0</v>
      </c>
      <c r="GV845" s="254"/>
      <c r="GW845" s="254"/>
    </row>
    <row r="846" spans="45:205" x14ac:dyDescent="0.25">
      <c r="AS846" s="90" t="s">
        <v>1087</v>
      </c>
      <c r="AT846" s="90" t="s">
        <v>155</v>
      </c>
      <c r="AU846" s="90" t="s">
        <v>721</v>
      </c>
      <c r="AV846" s="90">
        <v>2022</v>
      </c>
      <c r="AW846" s="90">
        <v>0.93457943925233644</v>
      </c>
      <c r="AX846" s="90">
        <v>0</v>
      </c>
      <c r="AY846" s="90">
        <v>0</v>
      </c>
      <c r="AZ846" s="90">
        <v>0</v>
      </c>
      <c r="BA846" s="90">
        <v>0</v>
      </c>
      <c r="BB846" s="90">
        <v>0</v>
      </c>
      <c r="BC846" s="90">
        <v>0</v>
      </c>
      <c r="BD846" s="90">
        <v>0</v>
      </c>
      <c r="BE846" s="90">
        <v>0</v>
      </c>
      <c r="BF846" s="90">
        <v>2.3785147297801033E-2</v>
      </c>
      <c r="BG846" s="90">
        <v>0.15131550572612917</v>
      </c>
      <c r="BH846" s="90">
        <v>0</v>
      </c>
      <c r="BI846" s="90">
        <v>0.15131550572612917</v>
      </c>
      <c r="BJ846" s="90">
        <v>0</v>
      </c>
      <c r="BK846" s="90">
        <v>0</v>
      </c>
      <c r="BL846" s="90">
        <v>0</v>
      </c>
      <c r="BM846" s="90">
        <v>0</v>
      </c>
      <c r="BN846" s="90">
        <v>0</v>
      </c>
      <c r="BO846" s="90">
        <v>0</v>
      </c>
      <c r="BP846" s="90">
        <v>0.1414163604917095</v>
      </c>
      <c r="BQ846" s="90">
        <v>0</v>
      </c>
      <c r="BR846" s="90">
        <v>2.3785147297801033E-2</v>
      </c>
      <c r="BS846" s="90">
        <v>2.2229109624113116E-2</v>
      </c>
      <c r="BT846" s="90">
        <v>0.15131550572612917</v>
      </c>
      <c r="BU846" s="90">
        <v>0.1414163604917095</v>
      </c>
      <c r="BV846" s="90">
        <v>0</v>
      </c>
      <c r="BW846" s="90">
        <v>0</v>
      </c>
      <c r="BX846" s="90">
        <v>0.15131550572612917</v>
      </c>
      <c r="BY846" s="90">
        <v>0.1414163604917095</v>
      </c>
      <c r="GV846" s="254"/>
      <c r="GW846" s="254"/>
    </row>
    <row r="847" spans="45:205" x14ac:dyDescent="0.25">
      <c r="AS847" s="90" t="s">
        <v>1087</v>
      </c>
      <c r="AT847" s="90" t="s">
        <v>155</v>
      </c>
      <c r="AU847" s="90" t="s">
        <v>721</v>
      </c>
      <c r="AV847" s="90">
        <v>2023</v>
      </c>
      <c r="AW847" s="90">
        <v>0.87343872827321156</v>
      </c>
      <c r="AX847" s="90">
        <v>0</v>
      </c>
      <c r="AY847" s="90">
        <v>0</v>
      </c>
      <c r="AZ847" s="90">
        <v>0</v>
      </c>
      <c r="BA847" s="90">
        <v>0</v>
      </c>
      <c r="BB847" s="90">
        <v>0</v>
      </c>
      <c r="BC847" s="90">
        <v>0</v>
      </c>
      <c r="BD847" s="90">
        <v>0</v>
      </c>
      <c r="BE847" s="90">
        <v>0</v>
      </c>
      <c r="BF847" s="90">
        <v>0</v>
      </c>
      <c r="BG847" s="90">
        <v>0</v>
      </c>
      <c r="BH847" s="90">
        <v>0</v>
      </c>
      <c r="BI847" s="90">
        <v>0</v>
      </c>
      <c r="BJ847" s="90">
        <v>3.6019066179076631E-2</v>
      </c>
      <c r="BK847" s="90">
        <v>0.23754177643814217</v>
      </c>
      <c r="BL847" s="90">
        <v>0</v>
      </c>
      <c r="BM847" s="90">
        <v>0.23754177643814217</v>
      </c>
      <c r="BN847" s="90">
        <v>0</v>
      </c>
      <c r="BO847" s="90">
        <v>0</v>
      </c>
      <c r="BP847" s="90">
        <v>0</v>
      </c>
      <c r="BQ847" s="90">
        <v>0.20747818712389043</v>
      </c>
      <c r="BR847" s="90">
        <v>0</v>
      </c>
      <c r="BS847" s="90">
        <v>0</v>
      </c>
      <c r="BT847" s="90">
        <v>0</v>
      </c>
      <c r="BU847" s="90">
        <v>0</v>
      </c>
      <c r="BV847" s="90">
        <v>0</v>
      </c>
      <c r="BW847" s="90">
        <v>0</v>
      </c>
      <c r="BX847" s="90">
        <v>0</v>
      </c>
      <c r="BY847" s="90">
        <v>0</v>
      </c>
      <c r="GV847" s="254"/>
      <c r="GW847" s="254"/>
    </row>
    <row r="848" spans="45:205" x14ac:dyDescent="0.25">
      <c r="AS848" s="90" t="s">
        <v>1087</v>
      </c>
      <c r="AT848" s="90" t="s">
        <v>155</v>
      </c>
      <c r="AU848" s="90" t="s">
        <v>722</v>
      </c>
      <c r="AV848" s="90">
        <v>2020</v>
      </c>
      <c r="AW848" s="90">
        <v>1</v>
      </c>
      <c r="AX848" s="90">
        <v>1.9494111776336667E-2</v>
      </c>
      <c r="AY848" s="90">
        <v>0.15799584104545769</v>
      </c>
      <c r="AZ848" s="90">
        <v>0</v>
      </c>
      <c r="BA848" s="90">
        <v>0.15799584104545769</v>
      </c>
      <c r="BB848" s="90">
        <v>0</v>
      </c>
      <c r="BC848" s="90">
        <v>0</v>
      </c>
      <c r="BD848" s="90">
        <v>0</v>
      </c>
      <c r="BE848" s="90">
        <v>0</v>
      </c>
      <c r="BF848" s="90">
        <v>0</v>
      </c>
      <c r="BG848" s="90">
        <v>0</v>
      </c>
      <c r="BH848" s="90">
        <v>0</v>
      </c>
      <c r="BI848" s="90">
        <v>0</v>
      </c>
      <c r="BJ848" s="90">
        <v>0</v>
      </c>
      <c r="BK848" s="90">
        <v>0</v>
      </c>
      <c r="BL848" s="90">
        <v>0</v>
      </c>
      <c r="BM848" s="90">
        <v>0</v>
      </c>
      <c r="BN848" s="90">
        <v>0.15799584104545769</v>
      </c>
      <c r="BO848" s="90">
        <v>0</v>
      </c>
      <c r="BP848" s="90">
        <v>0</v>
      </c>
      <c r="BQ848" s="90">
        <v>0</v>
      </c>
      <c r="BR848" s="90">
        <v>0</v>
      </c>
      <c r="BS848" s="90">
        <v>0</v>
      </c>
      <c r="BT848" s="90">
        <v>0</v>
      </c>
      <c r="BU848" s="90">
        <v>0</v>
      </c>
      <c r="BV848" s="90">
        <v>0</v>
      </c>
      <c r="BW848" s="90">
        <v>0</v>
      </c>
      <c r="BX848" s="90">
        <v>0</v>
      </c>
      <c r="BY848" s="90">
        <v>0</v>
      </c>
      <c r="GV848" s="254"/>
      <c r="GW848" s="254"/>
    </row>
    <row r="849" spans="45:205" x14ac:dyDescent="0.25">
      <c r="AS849" s="90" t="s">
        <v>1087</v>
      </c>
      <c r="AT849" s="90" t="s">
        <v>155</v>
      </c>
      <c r="AU849" s="90" t="s">
        <v>722</v>
      </c>
      <c r="AV849" s="90">
        <v>2021</v>
      </c>
      <c r="AW849" s="90">
        <v>1</v>
      </c>
      <c r="AX849" s="90">
        <v>0</v>
      </c>
      <c r="AY849" s="90">
        <v>0</v>
      </c>
      <c r="AZ849" s="90">
        <v>0</v>
      </c>
      <c r="BA849" s="90">
        <v>0</v>
      </c>
      <c r="BB849" s="90">
        <v>1.9494111776336667E-2</v>
      </c>
      <c r="BC849" s="90">
        <v>0.15799584104545769</v>
      </c>
      <c r="BD849" s="90">
        <v>0</v>
      </c>
      <c r="BE849" s="90">
        <v>0.15799584104545769</v>
      </c>
      <c r="BF849" s="90">
        <v>0</v>
      </c>
      <c r="BG849" s="90">
        <v>0</v>
      </c>
      <c r="BH849" s="90">
        <v>0</v>
      </c>
      <c r="BI849" s="90">
        <v>0</v>
      </c>
      <c r="BJ849" s="90">
        <v>0</v>
      </c>
      <c r="BK849" s="90">
        <v>0</v>
      </c>
      <c r="BL849" s="90">
        <v>0</v>
      </c>
      <c r="BM849" s="90">
        <v>0</v>
      </c>
      <c r="BN849" s="90">
        <v>0</v>
      </c>
      <c r="BO849" s="90">
        <v>0.15799584104545769</v>
      </c>
      <c r="BP849" s="90">
        <v>0</v>
      </c>
      <c r="BQ849" s="90">
        <v>0</v>
      </c>
      <c r="BR849" s="90">
        <v>0</v>
      </c>
      <c r="BS849" s="90">
        <v>0</v>
      </c>
      <c r="BT849" s="90">
        <v>0</v>
      </c>
      <c r="BU849" s="90">
        <v>0</v>
      </c>
      <c r="BV849" s="90">
        <v>0</v>
      </c>
      <c r="BW849" s="90">
        <v>0</v>
      </c>
      <c r="BX849" s="90">
        <v>0</v>
      </c>
      <c r="BY849" s="90">
        <v>0</v>
      </c>
      <c r="GV849" s="254"/>
      <c r="GW849" s="254"/>
    </row>
    <row r="850" spans="45:205" x14ac:dyDescent="0.25">
      <c r="AS850" s="90" t="s">
        <v>1087</v>
      </c>
      <c r="AT850" s="90" t="s">
        <v>155</v>
      </c>
      <c r="AU850" s="90" t="s">
        <v>722</v>
      </c>
      <c r="AV850" s="90">
        <v>2022</v>
      </c>
      <c r="AW850" s="90">
        <v>0.93457943925233644</v>
      </c>
      <c r="AX850" s="90">
        <v>0</v>
      </c>
      <c r="AY850" s="90">
        <v>0</v>
      </c>
      <c r="AZ850" s="90">
        <v>0</v>
      </c>
      <c r="BA850" s="90">
        <v>0</v>
      </c>
      <c r="BB850" s="90">
        <v>0</v>
      </c>
      <c r="BC850" s="90">
        <v>0</v>
      </c>
      <c r="BD850" s="90">
        <v>0</v>
      </c>
      <c r="BE850" s="90">
        <v>0</v>
      </c>
      <c r="BF850" s="90">
        <v>1.7684973698705302E-2</v>
      </c>
      <c r="BG850" s="90">
        <v>0.13011277647536826</v>
      </c>
      <c r="BH850" s="90">
        <v>0</v>
      </c>
      <c r="BI850" s="90">
        <v>0.13011277647536826</v>
      </c>
      <c r="BJ850" s="90">
        <v>0</v>
      </c>
      <c r="BK850" s="90">
        <v>0</v>
      </c>
      <c r="BL850" s="90">
        <v>0</v>
      </c>
      <c r="BM850" s="90">
        <v>0</v>
      </c>
      <c r="BN850" s="90">
        <v>0</v>
      </c>
      <c r="BO850" s="90">
        <v>0</v>
      </c>
      <c r="BP850" s="90">
        <v>0.12160072567791426</v>
      </c>
      <c r="BQ850" s="90">
        <v>0</v>
      </c>
      <c r="BR850" s="90">
        <v>1.7684973698705302E-2</v>
      </c>
      <c r="BS850" s="90">
        <v>1.652801280252832E-2</v>
      </c>
      <c r="BT850" s="90">
        <v>0.13011277647536826</v>
      </c>
      <c r="BU850" s="90">
        <v>0.12160072567791426</v>
      </c>
      <c r="BV850" s="90">
        <v>0</v>
      </c>
      <c r="BW850" s="90">
        <v>0</v>
      </c>
      <c r="BX850" s="90">
        <v>0.13011277647536826</v>
      </c>
      <c r="BY850" s="90">
        <v>0.12160072567791426</v>
      </c>
      <c r="GV850" s="254"/>
      <c r="GW850" s="254"/>
    </row>
    <row r="851" spans="45:205" x14ac:dyDescent="0.25">
      <c r="AS851" s="90" t="s">
        <v>1087</v>
      </c>
      <c r="AT851" s="90" t="s">
        <v>155</v>
      </c>
      <c r="AU851" s="90" t="s">
        <v>722</v>
      </c>
      <c r="AV851" s="90">
        <v>2023</v>
      </c>
      <c r="AW851" s="90">
        <v>0.87343872827321156</v>
      </c>
      <c r="AX851" s="90">
        <v>0</v>
      </c>
      <c r="AY851" s="90">
        <v>0</v>
      </c>
      <c r="AZ851" s="90">
        <v>0</v>
      </c>
      <c r="BA851" s="90">
        <v>0</v>
      </c>
      <c r="BB851" s="90">
        <v>0</v>
      </c>
      <c r="BC851" s="90">
        <v>0</v>
      </c>
      <c r="BD851" s="90">
        <v>0</v>
      </c>
      <c r="BE851" s="90">
        <v>0</v>
      </c>
      <c r="BF851" s="90">
        <v>0</v>
      </c>
      <c r="BG851" s="90">
        <v>0</v>
      </c>
      <c r="BH851" s="90">
        <v>0</v>
      </c>
      <c r="BI851" s="90">
        <v>0</v>
      </c>
      <c r="BJ851" s="90">
        <v>2.678126101358164E-2</v>
      </c>
      <c r="BK851" s="90">
        <v>0.20425750434055129</v>
      </c>
      <c r="BL851" s="90">
        <v>0</v>
      </c>
      <c r="BM851" s="90">
        <v>0.20425750434055129</v>
      </c>
      <c r="BN851" s="90">
        <v>0</v>
      </c>
      <c r="BO851" s="90">
        <v>0</v>
      </c>
      <c r="BP851" s="90">
        <v>0</v>
      </c>
      <c r="BQ851" s="90">
        <v>0.1784064148314711</v>
      </c>
      <c r="BR851" s="90">
        <v>0</v>
      </c>
      <c r="BS851" s="90">
        <v>0</v>
      </c>
      <c r="BT851" s="90">
        <v>0</v>
      </c>
      <c r="BU851" s="90">
        <v>0</v>
      </c>
      <c r="BV851" s="90">
        <v>0</v>
      </c>
      <c r="BW851" s="90">
        <v>0</v>
      </c>
      <c r="BX851" s="90">
        <v>0</v>
      </c>
      <c r="BY851" s="90">
        <v>0</v>
      </c>
      <c r="GV851" s="254"/>
      <c r="GW851" s="254"/>
    </row>
    <row r="852" spans="45:205" x14ac:dyDescent="0.25">
      <c r="AS852" s="90" t="s">
        <v>1087</v>
      </c>
      <c r="AT852" s="90" t="s">
        <v>155</v>
      </c>
      <c r="AU852" s="90" t="s">
        <v>723</v>
      </c>
      <c r="AV852" s="90">
        <v>2020</v>
      </c>
      <c r="AW852" s="90">
        <v>1</v>
      </c>
      <c r="AX852" s="90">
        <v>2.0976454582370928E-2</v>
      </c>
      <c r="AY852" s="90">
        <v>0.15212808053995197</v>
      </c>
      <c r="AZ852" s="90">
        <v>0</v>
      </c>
      <c r="BA852" s="90">
        <v>0.15212808053995197</v>
      </c>
      <c r="BB852" s="90">
        <v>0</v>
      </c>
      <c r="BC852" s="90">
        <v>0</v>
      </c>
      <c r="BD852" s="90">
        <v>0</v>
      </c>
      <c r="BE852" s="90">
        <v>0</v>
      </c>
      <c r="BF852" s="90">
        <v>0</v>
      </c>
      <c r="BG852" s="90">
        <v>0</v>
      </c>
      <c r="BH852" s="90">
        <v>0</v>
      </c>
      <c r="BI852" s="90">
        <v>0</v>
      </c>
      <c r="BJ852" s="90">
        <v>0</v>
      </c>
      <c r="BK852" s="90">
        <v>0</v>
      </c>
      <c r="BL852" s="90">
        <v>0</v>
      </c>
      <c r="BM852" s="90">
        <v>0</v>
      </c>
      <c r="BN852" s="90">
        <v>0.15212808053995197</v>
      </c>
      <c r="BO852" s="90">
        <v>0</v>
      </c>
      <c r="BP852" s="90">
        <v>0</v>
      </c>
      <c r="BQ852" s="90">
        <v>0</v>
      </c>
      <c r="BR852" s="90">
        <v>0</v>
      </c>
      <c r="BS852" s="90">
        <v>0</v>
      </c>
      <c r="BT852" s="90">
        <v>0</v>
      </c>
      <c r="BU852" s="90">
        <v>0</v>
      </c>
      <c r="BV852" s="90">
        <v>0</v>
      </c>
      <c r="BW852" s="90">
        <v>0</v>
      </c>
      <c r="BX852" s="90">
        <v>0</v>
      </c>
      <c r="BY852" s="90">
        <v>0</v>
      </c>
      <c r="GV852" s="254"/>
      <c r="GW852" s="254"/>
    </row>
    <row r="853" spans="45:205" x14ac:dyDescent="0.25">
      <c r="AS853" s="90" t="s">
        <v>1087</v>
      </c>
      <c r="AT853" s="90" t="s">
        <v>155</v>
      </c>
      <c r="AU853" s="90" t="s">
        <v>723</v>
      </c>
      <c r="AV853" s="90">
        <v>2021</v>
      </c>
      <c r="AW853" s="90">
        <v>1</v>
      </c>
      <c r="AX853" s="90">
        <v>0</v>
      </c>
      <c r="AY853" s="90">
        <v>0</v>
      </c>
      <c r="AZ853" s="90">
        <v>0</v>
      </c>
      <c r="BA853" s="90">
        <v>0</v>
      </c>
      <c r="BB853" s="90">
        <v>2.0976454582370928E-2</v>
      </c>
      <c r="BC853" s="90">
        <v>0.15212808053995197</v>
      </c>
      <c r="BD853" s="90">
        <v>0</v>
      </c>
      <c r="BE853" s="90">
        <v>0.15212808053995197</v>
      </c>
      <c r="BF853" s="90">
        <v>0</v>
      </c>
      <c r="BG853" s="90">
        <v>0</v>
      </c>
      <c r="BH853" s="90">
        <v>0</v>
      </c>
      <c r="BI853" s="90">
        <v>0</v>
      </c>
      <c r="BJ853" s="90">
        <v>0</v>
      </c>
      <c r="BK853" s="90">
        <v>0</v>
      </c>
      <c r="BL853" s="90">
        <v>0</v>
      </c>
      <c r="BM853" s="90">
        <v>0</v>
      </c>
      <c r="BN853" s="90">
        <v>0</v>
      </c>
      <c r="BO853" s="90">
        <v>0.15212808053995197</v>
      </c>
      <c r="BP853" s="90">
        <v>0</v>
      </c>
      <c r="BQ853" s="90">
        <v>0</v>
      </c>
      <c r="BR853" s="90">
        <v>0</v>
      </c>
      <c r="BS853" s="90">
        <v>0</v>
      </c>
      <c r="BT853" s="90">
        <v>0</v>
      </c>
      <c r="BU853" s="90">
        <v>0</v>
      </c>
      <c r="BV853" s="90">
        <v>0</v>
      </c>
      <c r="BW853" s="90">
        <v>0</v>
      </c>
      <c r="BX853" s="90">
        <v>0</v>
      </c>
      <c r="BY853" s="90">
        <v>0</v>
      </c>
      <c r="GV853" s="254"/>
      <c r="GW853" s="254"/>
    </row>
    <row r="854" spans="45:205" x14ac:dyDescent="0.25">
      <c r="AS854" s="90" t="s">
        <v>1087</v>
      </c>
      <c r="AT854" s="90" t="s">
        <v>155</v>
      </c>
      <c r="AU854" s="90" t="s">
        <v>723</v>
      </c>
      <c r="AV854" s="90">
        <v>2022</v>
      </c>
      <c r="AW854" s="90">
        <v>0.93457943925233644</v>
      </c>
      <c r="AX854" s="90">
        <v>0</v>
      </c>
      <c r="AY854" s="90">
        <v>0</v>
      </c>
      <c r="AZ854" s="90">
        <v>0</v>
      </c>
      <c r="BA854" s="90">
        <v>0</v>
      </c>
      <c r="BB854" s="90">
        <v>0</v>
      </c>
      <c r="BC854" s="90">
        <v>0</v>
      </c>
      <c r="BD854" s="90">
        <v>0</v>
      </c>
      <c r="BE854" s="90">
        <v>0</v>
      </c>
      <c r="BF854" s="90">
        <v>2.0721886442598585E-2</v>
      </c>
      <c r="BG854" s="90">
        <v>0.15034344897785645</v>
      </c>
      <c r="BH854" s="90">
        <v>0</v>
      </c>
      <c r="BI854" s="90">
        <v>0.15034344897785645</v>
      </c>
      <c r="BJ854" s="90">
        <v>0</v>
      </c>
      <c r="BK854" s="90">
        <v>0</v>
      </c>
      <c r="BL854" s="90">
        <v>0</v>
      </c>
      <c r="BM854" s="90">
        <v>0</v>
      </c>
      <c r="BN854" s="90">
        <v>0</v>
      </c>
      <c r="BO854" s="90">
        <v>0</v>
      </c>
      <c r="BP854" s="90">
        <v>0.14050789624098733</v>
      </c>
      <c r="BQ854" s="90">
        <v>0</v>
      </c>
      <c r="BR854" s="90">
        <v>2.0721886442598585E-2</v>
      </c>
      <c r="BS854" s="90">
        <v>1.9366249011774379E-2</v>
      </c>
      <c r="BT854" s="90">
        <v>0.15034344897785645</v>
      </c>
      <c r="BU854" s="90">
        <v>0.14050789624098733</v>
      </c>
      <c r="BV854" s="90">
        <v>0</v>
      </c>
      <c r="BW854" s="90">
        <v>0</v>
      </c>
      <c r="BX854" s="90">
        <v>0.15034344897785645</v>
      </c>
      <c r="BY854" s="90">
        <v>0.14050789624098733</v>
      </c>
      <c r="GV854" s="254"/>
      <c r="GW854" s="254"/>
    </row>
    <row r="855" spans="45:205" x14ac:dyDescent="0.25">
      <c r="AS855" s="90" t="s">
        <v>1087</v>
      </c>
      <c r="AT855" s="90" t="s">
        <v>155</v>
      </c>
      <c r="AU855" s="90" t="s">
        <v>723</v>
      </c>
      <c r="AV855" s="90">
        <v>2023</v>
      </c>
      <c r="AW855" s="90">
        <v>0.87343872827321156</v>
      </c>
      <c r="AX855" s="90">
        <v>0</v>
      </c>
      <c r="AY855" s="90">
        <v>0</v>
      </c>
      <c r="AZ855" s="90">
        <v>0</v>
      </c>
      <c r="BA855" s="90">
        <v>0</v>
      </c>
      <c r="BB855" s="90">
        <v>0</v>
      </c>
      <c r="BC855" s="90">
        <v>0</v>
      </c>
      <c r="BD855" s="90">
        <v>0</v>
      </c>
      <c r="BE855" s="90">
        <v>0</v>
      </c>
      <c r="BF855" s="90">
        <v>0</v>
      </c>
      <c r="BG855" s="90">
        <v>0</v>
      </c>
      <c r="BH855" s="90">
        <v>0</v>
      </c>
      <c r="BI855" s="90">
        <v>0</v>
      </c>
      <c r="BJ855" s="90">
        <v>3.1380213449435874E-2</v>
      </c>
      <c r="BK855" s="90">
        <v>0.23601682780815095</v>
      </c>
      <c r="BL855" s="90">
        <v>0</v>
      </c>
      <c r="BM855" s="90">
        <v>0.23601682780815095</v>
      </c>
      <c r="BN855" s="90">
        <v>0</v>
      </c>
      <c r="BO855" s="90">
        <v>0</v>
      </c>
      <c r="BP855" s="90">
        <v>0</v>
      </c>
      <c r="BQ855" s="90">
        <v>0.20614623793182893</v>
      </c>
      <c r="BR855" s="90">
        <v>0</v>
      </c>
      <c r="BS855" s="90">
        <v>0</v>
      </c>
      <c r="BT855" s="90">
        <v>0</v>
      </c>
      <c r="BU855" s="90">
        <v>0</v>
      </c>
      <c r="BV855" s="90">
        <v>0</v>
      </c>
      <c r="BW855" s="90">
        <v>0</v>
      </c>
      <c r="BX855" s="90">
        <v>0</v>
      </c>
      <c r="BY855" s="90">
        <v>0</v>
      </c>
      <c r="GV855" s="254"/>
      <c r="GW855" s="254"/>
    </row>
    <row r="856" spans="45:205" x14ac:dyDescent="0.25">
      <c r="AS856" s="90" t="s">
        <v>1087</v>
      </c>
      <c r="AT856" s="90" t="s">
        <v>155</v>
      </c>
      <c r="AU856" s="90" t="s">
        <v>724</v>
      </c>
      <c r="AV856" s="90">
        <v>2020</v>
      </c>
      <c r="AW856" s="90">
        <v>1</v>
      </c>
      <c r="AX856" s="90">
        <v>3.4802778732644316E-3</v>
      </c>
      <c r="AY856" s="90">
        <v>2.9969222514075509</v>
      </c>
      <c r="AZ856" s="90">
        <v>0</v>
      </c>
      <c r="BA856" s="90">
        <v>2.9969222514075509</v>
      </c>
      <c r="BB856" s="90">
        <v>0</v>
      </c>
      <c r="BC856" s="90">
        <v>0</v>
      </c>
      <c r="BD856" s="90">
        <v>0</v>
      </c>
      <c r="BE856" s="90">
        <v>0</v>
      </c>
      <c r="BF856" s="90">
        <v>0</v>
      </c>
      <c r="BG856" s="90">
        <v>0</v>
      </c>
      <c r="BH856" s="90">
        <v>0</v>
      </c>
      <c r="BI856" s="90">
        <v>0</v>
      </c>
      <c r="BJ856" s="90">
        <v>0</v>
      </c>
      <c r="BK856" s="90">
        <v>0</v>
      </c>
      <c r="BL856" s="90">
        <v>0</v>
      </c>
      <c r="BM856" s="90">
        <v>0</v>
      </c>
      <c r="BN856" s="90">
        <v>2.9969222514075509</v>
      </c>
      <c r="BO856" s="90">
        <v>0</v>
      </c>
      <c r="BP856" s="90">
        <v>0</v>
      </c>
      <c r="BQ856" s="90">
        <v>0</v>
      </c>
      <c r="BR856" s="90">
        <v>0</v>
      </c>
      <c r="BS856" s="90">
        <v>0</v>
      </c>
      <c r="BT856" s="90">
        <v>0</v>
      </c>
      <c r="BU856" s="90">
        <v>0</v>
      </c>
      <c r="BV856" s="90">
        <v>0</v>
      </c>
      <c r="BW856" s="90">
        <v>0</v>
      </c>
      <c r="BX856" s="90">
        <v>0</v>
      </c>
      <c r="BY856" s="90">
        <v>0</v>
      </c>
      <c r="GV856" s="254"/>
      <c r="GW856" s="254"/>
    </row>
    <row r="857" spans="45:205" x14ac:dyDescent="0.25">
      <c r="AS857" s="90" t="s">
        <v>1087</v>
      </c>
      <c r="AT857" s="90" t="s">
        <v>155</v>
      </c>
      <c r="AU857" s="90" t="s">
        <v>724</v>
      </c>
      <c r="AV857" s="90">
        <v>2021</v>
      </c>
      <c r="AW857" s="90">
        <v>1</v>
      </c>
      <c r="AX857" s="90">
        <v>0</v>
      </c>
      <c r="AY857" s="90">
        <v>0</v>
      </c>
      <c r="AZ857" s="90">
        <v>0</v>
      </c>
      <c r="BA857" s="90">
        <v>0</v>
      </c>
      <c r="BB857" s="90">
        <v>3.4802778732644316E-3</v>
      </c>
      <c r="BC857" s="90">
        <v>2.9969222514075509</v>
      </c>
      <c r="BD857" s="90">
        <v>0</v>
      </c>
      <c r="BE857" s="90">
        <v>2.9969222514075509</v>
      </c>
      <c r="BF857" s="90">
        <v>0</v>
      </c>
      <c r="BG857" s="90">
        <v>0</v>
      </c>
      <c r="BH857" s="90">
        <v>0</v>
      </c>
      <c r="BI857" s="90">
        <v>0</v>
      </c>
      <c r="BJ857" s="90">
        <v>0</v>
      </c>
      <c r="BK857" s="90">
        <v>0</v>
      </c>
      <c r="BL857" s="90">
        <v>0</v>
      </c>
      <c r="BM857" s="90">
        <v>0</v>
      </c>
      <c r="BN857" s="90">
        <v>0</v>
      </c>
      <c r="BO857" s="90">
        <v>2.9969222514075509</v>
      </c>
      <c r="BP857" s="90">
        <v>0</v>
      </c>
      <c r="BQ857" s="90">
        <v>0</v>
      </c>
      <c r="BR857" s="90">
        <v>0</v>
      </c>
      <c r="BS857" s="90">
        <v>0</v>
      </c>
      <c r="BT857" s="90">
        <v>0</v>
      </c>
      <c r="BU857" s="90">
        <v>0</v>
      </c>
      <c r="BV857" s="90">
        <v>0</v>
      </c>
      <c r="BW857" s="90">
        <v>0</v>
      </c>
      <c r="BX857" s="90">
        <v>0</v>
      </c>
      <c r="BY857" s="90">
        <v>0</v>
      </c>
      <c r="GV857" s="254"/>
      <c r="GW857" s="254"/>
    </row>
    <row r="858" spans="45:205" x14ac:dyDescent="0.25">
      <c r="AS858" s="90" t="s">
        <v>1087</v>
      </c>
      <c r="AT858" s="90" t="s">
        <v>155</v>
      </c>
      <c r="AU858" s="90" t="s">
        <v>724</v>
      </c>
      <c r="AV858" s="90">
        <v>2022</v>
      </c>
      <c r="AW858" s="90">
        <v>0.93457943925233644</v>
      </c>
      <c r="AX858" s="90">
        <v>0</v>
      </c>
      <c r="AY858" s="90">
        <v>0</v>
      </c>
      <c r="AZ858" s="90">
        <v>0</v>
      </c>
      <c r="BA858" s="90">
        <v>0</v>
      </c>
      <c r="BB858" s="90">
        <v>0</v>
      </c>
      <c r="BC858" s="90">
        <v>0</v>
      </c>
      <c r="BD858" s="90">
        <v>0</v>
      </c>
      <c r="BE858" s="90">
        <v>0</v>
      </c>
      <c r="BF858" s="90">
        <v>2.9905055664198152E-3</v>
      </c>
      <c r="BG858" s="90">
        <v>2.5838071296117207</v>
      </c>
      <c r="BH858" s="90">
        <v>0</v>
      </c>
      <c r="BI858" s="90">
        <v>2.5838071296117207</v>
      </c>
      <c r="BJ858" s="90">
        <v>0</v>
      </c>
      <c r="BK858" s="90">
        <v>0</v>
      </c>
      <c r="BL858" s="90">
        <v>0</v>
      </c>
      <c r="BM858" s="90">
        <v>0</v>
      </c>
      <c r="BN858" s="90">
        <v>0</v>
      </c>
      <c r="BO858" s="90">
        <v>0</v>
      </c>
      <c r="BP858" s="90">
        <v>2.4147730183287108</v>
      </c>
      <c r="BQ858" s="90">
        <v>0</v>
      </c>
      <c r="BR858" s="90">
        <v>2.9905055664198152E-3</v>
      </c>
      <c r="BS858" s="90">
        <v>2.7948650153456216E-3</v>
      </c>
      <c r="BT858" s="90">
        <v>2.5838071296117207</v>
      </c>
      <c r="BU858" s="90">
        <v>2.4147730183287108</v>
      </c>
      <c r="BV858" s="90">
        <v>0</v>
      </c>
      <c r="BW858" s="90">
        <v>0</v>
      </c>
      <c r="BX858" s="90">
        <v>2.5838071296117207</v>
      </c>
      <c r="BY858" s="90">
        <v>2.4147730183287108</v>
      </c>
      <c r="GV858" s="254"/>
      <c r="GW858" s="254"/>
    </row>
    <row r="859" spans="45:205" x14ac:dyDescent="0.25">
      <c r="AS859" s="90" t="s">
        <v>1087</v>
      </c>
      <c r="AT859" s="90" t="s">
        <v>155</v>
      </c>
      <c r="AU859" s="90" t="s">
        <v>724</v>
      </c>
      <c r="AV859" s="90">
        <v>2023</v>
      </c>
      <c r="AW859" s="90">
        <v>0.87343872827321156</v>
      </c>
      <c r="AX859" s="90">
        <v>0</v>
      </c>
      <c r="AY859" s="90">
        <v>0</v>
      </c>
      <c r="AZ859" s="90">
        <v>0</v>
      </c>
      <c r="BA859" s="90">
        <v>0</v>
      </c>
      <c r="BB859" s="90">
        <v>0</v>
      </c>
      <c r="BC859" s="90">
        <v>0</v>
      </c>
      <c r="BD859" s="90">
        <v>0</v>
      </c>
      <c r="BE859" s="90">
        <v>0</v>
      </c>
      <c r="BF859" s="90">
        <v>0</v>
      </c>
      <c r="BG859" s="90">
        <v>0</v>
      </c>
      <c r="BH859" s="90">
        <v>0</v>
      </c>
      <c r="BI859" s="90">
        <v>0</v>
      </c>
      <c r="BJ859" s="90">
        <v>4.5286756712972212E-3</v>
      </c>
      <c r="BK859" s="90">
        <v>4.0561616759897392</v>
      </c>
      <c r="BL859" s="90">
        <v>0</v>
      </c>
      <c r="BM859" s="90">
        <v>4.0561616759897392</v>
      </c>
      <c r="BN859" s="90">
        <v>0</v>
      </c>
      <c r="BO859" s="90">
        <v>0</v>
      </c>
      <c r="BP859" s="90">
        <v>0</v>
      </c>
      <c r="BQ859" s="90">
        <v>3.5428086959470164</v>
      </c>
      <c r="BR859" s="90">
        <v>0</v>
      </c>
      <c r="BS859" s="90">
        <v>0</v>
      </c>
      <c r="BT859" s="90">
        <v>0</v>
      </c>
      <c r="BU859" s="90">
        <v>0</v>
      </c>
      <c r="BV859" s="90">
        <v>0</v>
      </c>
      <c r="BW859" s="90">
        <v>0</v>
      </c>
      <c r="BX859" s="90">
        <v>0</v>
      </c>
      <c r="BY859" s="90">
        <v>0</v>
      </c>
      <c r="GV859" s="254"/>
      <c r="GW859" s="254"/>
    </row>
    <row r="860" spans="45:205" x14ac:dyDescent="0.25">
      <c r="AS860" s="90" t="s">
        <v>1087</v>
      </c>
      <c r="AT860" s="90" t="s">
        <v>155</v>
      </c>
      <c r="AU860" s="90" t="s">
        <v>725</v>
      </c>
      <c r="AV860" s="90">
        <v>2020</v>
      </c>
      <c r="AW860" s="90">
        <v>1</v>
      </c>
      <c r="AX860" s="90">
        <v>8.3427562044337857E-3</v>
      </c>
      <c r="AY860" s="90">
        <v>5.374994278735163</v>
      </c>
      <c r="AZ860" s="90">
        <v>0</v>
      </c>
      <c r="BA860" s="90">
        <v>5.374994278735163</v>
      </c>
      <c r="BB860" s="90">
        <v>0</v>
      </c>
      <c r="BC860" s="90">
        <v>0</v>
      </c>
      <c r="BD860" s="90">
        <v>0</v>
      </c>
      <c r="BE860" s="90">
        <v>0</v>
      </c>
      <c r="BF860" s="90">
        <v>0</v>
      </c>
      <c r="BG860" s="90">
        <v>0</v>
      </c>
      <c r="BH860" s="90">
        <v>0</v>
      </c>
      <c r="BI860" s="90">
        <v>0</v>
      </c>
      <c r="BJ860" s="90">
        <v>0</v>
      </c>
      <c r="BK860" s="90">
        <v>0</v>
      </c>
      <c r="BL860" s="90">
        <v>0</v>
      </c>
      <c r="BM860" s="90">
        <v>0</v>
      </c>
      <c r="BN860" s="90">
        <v>5.374994278735163</v>
      </c>
      <c r="BO860" s="90">
        <v>0</v>
      </c>
      <c r="BP860" s="90">
        <v>0</v>
      </c>
      <c r="BQ860" s="90">
        <v>0</v>
      </c>
      <c r="BR860" s="90">
        <v>0</v>
      </c>
      <c r="BS860" s="90">
        <v>0</v>
      </c>
      <c r="BT860" s="90">
        <v>0</v>
      </c>
      <c r="BU860" s="90">
        <v>0</v>
      </c>
      <c r="BV860" s="90">
        <v>0</v>
      </c>
      <c r="BW860" s="90">
        <v>0</v>
      </c>
      <c r="BX860" s="90">
        <v>0</v>
      </c>
      <c r="BY860" s="90">
        <v>0</v>
      </c>
      <c r="GV860" s="254"/>
      <c r="GW860" s="254"/>
    </row>
    <row r="861" spans="45:205" x14ac:dyDescent="0.25">
      <c r="AS861" s="90" t="s">
        <v>1087</v>
      </c>
      <c r="AT861" s="90" t="s">
        <v>155</v>
      </c>
      <c r="AU861" s="90" t="s">
        <v>725</v>
      </c>
      <c r="AV861" s="90">
        <v>2021</v>
      </c>
      <c r="AW861" s="90">
        <v>1</v>
      </c>
      <c r="AX861" s="90">
        <v>0</v>
      </c>
      <c r="AY861" s="90">
        <v>0</v>
      </c>
      <c r="AZ861" s="90">
        <v>0</v>
      </c>
      <c r="BA861" s="90">
        <v>0</v>
      </c>
      <c r="BB861" s="90">
        <v>8.3427562044337857E-3</v>
      </c>
      <c r="BC861" s="90">
        <v>5.374994278735163</v>
      </c>
      <c r="BD861" s="90">
        <v>0</v>
      </c>
      <c r="BE861" s="90">
        <v>5.374994278735163</v>
      </c>
      <c r="BF861" s="90">
        <v>0</v>
      </c>
      <c r="BG861" s="90">
        <v>0</v>
      </c>
      <c r="BH861" s="90">
        <v>0</v>
      </c>
      <c r="BI861" s="90">
        <v>0</v>
      </c>
      <c r="BJ861" s="90">
        <v>0</v>
      </c>
      <c r="BK861" s="90">
        <v>0</v>
      </c>
      <c r="BL861" s="90">
        <v>0</v>
      </c>
      <c r="BM861" s="90">
        <v>0</v>
      </c>
      <c r="BN861" s="90">
        <v>0</v>
      </c>
      <c r="BO861" s="90">
        <v>5.374994278735163</v>
      </c>
      <c r="BP861" s="90">
        <v>0</v>
      </c>
      <c r="BQ861" s="90">
        <v>0</v>
      </c>
      <c r="BR861" s="90">
        <v>0</v>
      </c>
      <c r="BS861" s="90">
        <v>0</v>
      </c>
      <c r="BT861" s="90">
        <v>0</v>
      </c>
      <c r="BU861" s="90">
        <v>0</v>
      </c>
      <c r="BV861" s="90">
        <v>0</v>
      </c>
      <c r="BW861" s="90">
        <v>0</v>
      </c>
      <c r="BX861" s="90">
        <v>0</v>
      </c>
      <c r="BY861" s="90">
        <v>0</v>
      </c>
      <c r="GV861" s="254"/>
      <c r="GW861" s="254"/>
    </row>
    <row r="862" spans="45:205" x14ac:dyDescent="0.25">
      <c r="AS862" s="90" t="s">
        <v>1087</v>
      </c>
      <c r="AT862" s="90" t="s">
        <v>155</v>
      </c>
      <c r="AU862" s="90" t="s">
        <v>725</v>
      </c>
      <c r="AV862" s="90">
        <v>2022</v>
      </c>
      <c r="AW862" s="90">
        <v>0.93457943925233644</v>
      </c>
      <c r="AX862" s="90">
        <v>0</v>
      </c>
      <c r="AY862" s="90">
        <v>0</v>
      </c>
      <c r="AZ862" s="90">
        <v>0</v>
      </c>
      <c r="BA862" s="90">
        <v>0</v>
      </c>
      <c r="BB862" s="90">
        <v>0</v>
      </c>
      <c r="BC862" s="90">
        <v>0</v>
      </c>
      <c r="BD862" s="90">
        <v>0</v>
      </c>
      <c r="BE862" s="90">
        <v>0</v>
      </c>
      <c r="BF862" s="90">
        <v>7.9733365630799014E-3</v>
      </c>
      <c r="BG862" s="90">
        <v>5.1983633879298248</v>
      </c>
      <c r="BH862" s="90">
        <v>0</v>
      </c>
      <c r="BI862" s="90">
        <v>5.1983633879298248</v>
      </c>
      <c r="BJ862" s="90">
        <v>0</v>
      </c>
      <c r="BK862" s="90">
        <v>0</v>
      </c>
      <c r="BL862" s="90">
        <v>0</v>
      </c>
      <c r="BM862" s="90">
        <v>0</v>
      </c>
      <c r="BN862" s="90">
        <v>0</v>
      </c>
      <c r="BO862" s="90">
        <v>0</v>
      </c>
      <c r="BP862" s="90">
        <v>4.8582835401213318</v>
      </c>
      <c r="BQ862" s="90">
        <v>0</v>
      </c>
      <c r="BR862" s="90">
        <v>7.9733365630799014E-3</v>
      </c>
      <c r="BS862" s="90">
        <v>7.4517164140933661E-3</v>
      </c>
      <c r="BT862" s="90">
        <v>5.1983633879298248</v>
      </c>
      <c r="BU862" s="90">
        <v>4.8582835401213318</v>
      </c>
      <c r="BV862" s="90">
        <v>0</v>
      </c>
      <c r="BW862" s="90">
        <v>0</v>
      </c>
      <c r="BX862" s="90">
        <v>5.1983633879298248</v>
      </c>
      <c r="BY862" s="90">
        <v>4.8582835401213318</v>
      </c>
      <c r="GV862" s="254"/>
      <c r="GW862" s="254"/>
    </row>
    <row r="863" spans="45:205" x14ac:dyDescent="0.25">
      <c r="AS863" s="90" t="s">
        <v>1087</v>
      </c>
      <c r="AT863" s="90" t="s">
        <v>155</v>
      </c>
      <c r="AU863" s="90" t="s">
        <v>725</v>
      </c>
      <c r="AV863" s="90">
        <v>2023</v>
      </c>
      <c r="AW863" s="90">
        <v>0.87343872827321156</v>
      </c>
      <c r="AX863" s="90">
        <v>0</v>
      </c>
      <c r="AY863" s="90">
        <v>0</v>
      </c>
      <c r="AZ863" s="90">
        <v>0</v>
      </c>
      <c r="BA863" s="90">
        <v>0</v>
      </c>
      <c r="BB863" s="90">
        <v>0</v>
      </c>
      <c r="BC863" s="90">
        <v>0</v>
      </c>
      <c r="BD863" s="90">
        <v>0</v>
      </c>
      <c r="BE863" s="90">
        <v>0</v>
      </c>
      <c r="BF863" s="90">
        <v>0</v>
      </c>
      <c r="BG863" s="90">
        <v>0</v>
      </c>
      <c r="BH863" s="90">
        <v>0</v>
      </c>
      <c r="BI863" s="90">
        <v>0</v>
      </c>
      <c r="BJ863" s="90">
        <v>1.2074431734134247E-2</v>
      </c>
      <c r="BK863" s="90">
        <v>8.1606132038566574</v>
      </c>
      <c r="BL863" s="90">
        <v>0</v>
      </c>
      <c r="BM863" s="90">
        <v>8.1606132038566574</v>
      </c>
      <c r="BN863" s="90">
        <v>0</v>
      </c>
      <c r="BO863" s="90">
        <v>0</v>
      </c>
      <c r="BP863" s="90">
        <v>0</v>
      </c>
      <c r="BQ863" s="90">
        <v>7.1277956187061378</v>
      </c>
      <c r="BR863" s="90">
        <v>0</v>
      </c>
      <c r="BS863" s="90">
        <v>0</v>
      </c>
      <c r="BT863" s="90">
        <v>0</v>
      </c>
      <c r="BU863" s="90">
        <v>0</v>
      </c>
      <c r="BV863" s="90">
        <v>0</v>
      </c>
      <c r="BW863" s="90">
        <v>0</v>
      </c>
      <c r="BX863" s="90">
        <v>0</v>
      </c>
      <c r="BY863" s="90">
        <v>0</v>
      </c>
      <c r="GV863" s="254"/>
      <c r="GW863" s="254"/>
    </row>
    <row r="864" spans="45:205" x14ac:dyDescent="0.25">
      <c r="AS864" s="90" t="s">
        <v>1087</v>
      </c>
      <c r="AT864" s="90" t="s">
        <v>155</v>
      </c>
      <c r="AU864" s="90" t="s">
        <v>726</v>
      </c>
      <c r="AV864" s="90">
        <v>2020</v>
      </c>
      <c r="AW864" s="90">
        <v>1</v>
      </c>
      <c r="AX864" s="90">
        <v>1.9877989962677855E-3</v>
      </c>
      <c r="AY864" s="90">
        <v>1.0991898546582266</v>
      </c>
      <c r="AZ864" s="90">
        <v>0</v>
      </c>
      <c r="BA864" s="90">
        <v>1.0991898546582266</v>
      </c>
      <c r="BB864" s="90">
        <v>0</v>
      </c>
      <c r="BC864" s="90">
        <v>0</v>
      </c>
      <c r="BD864" s="90">
        <v>0</v>
      </c>
      <c r="BE864" s="90">
        <v>0</v>
      </c>
      <c r="BF864" s="90">
        <v>0</v>
      </c>
      <c r="BG864" s="90">
        <v>0</v>
      </c>
      <c r="BH864" s="90">
        <v>0</v>
      </c>
      <c r="BI864" s="90">
        <v>0</v>
      </c>
      <c r="BJ864" s="90">
        <v>0</v>
      </c>
      <c r="BK864" s="90">
        <v>0</v>
      </c>
      <c r="BL864" s="90">
        <v>0</v>
      </c>
      <c r="BM864" s="90">
        <v>0</v>
      </c>
      <c r="BN864" s="90">
        <v>1.0991898546582266</v>
      </c>
      <c r="BO864" s="90">
        <v>0</v>
      </c>
      <c r="BP864" s="90">
        <v>0</v>
      </c>
      <c r="BQ864" s="90">
        <v>0</v>
      </c>
      <c r="BR864" s="90">
        <v>0</v>
      </c>
      <c r="BS864" s="90">
        <v>0</v>
      </c>
      <c r="BT864" s="90">
        <v>0</v>
      </c>
      <c r="BU864" s="90">
        <v>0</v>
      </c>
      <c r="BV864" s="90">
        <v>0</v>
      </c>
      <c r="BW864" s="90">
        <v>0</v>
      </c>
      <c r="BX864" s="90">
        <v>0</v>
      </c>
      <c r="BY864" s="90">
        <v>0</v>
      </c>
      <c r="GV864" s="254"/>
      <c r="GW864" s="254"/>
    </row>
    <row r="865" spans="45:205" x14ac:dyDescent="0.25">
      <c r="AS865" s="90" t="s">
        <v>1087</v>
      </c>
      <c r="AT865" s="90" t="s">
        <v>155</v>
      </c>
      <c r="AU865" s="90" t="s">
        <v>726</v>
      </c>
      <c r="AV865" s="90">
        <v>2021</v>
      </c>
      <c r="AW865" s="90">
        <v>1</v>
      </c>
      <c r="AX865" s="90">
        <v>0</v>
      </c>
      <c r="AY865" s="90">
        <v>0</v>
      </c>
      <c r="AZ865" s="90">
        <v>0</v>
      </c>
      <c r="BA865" s="90">
        <v>0</v>
      </c>
      <c r="BB865" s="90">
        <v>1.9877989962677855E-3</v>
      </c>
      <c r="BC865" s="90">
        <v>1.0991898546582266</v>
      </c>
      <c r="BD865" s="90">
        <v>0</v>
      </c>
      <c r="BE865" s="90">
        <v>1.0991898546582266</v>
      </c>
      <c r="BF865" s="90">
        <v>0</v>
      </c>
      <c r="BG865" s="90">
        <v>0</v>
      </c>
      <c r="BH865" s="90">
        <v>0</v>
      </c>
      <c r="BI865" s="90">
        <v>0</v>
      </c>
      <c r="BJ865" s="90">
        <v>0</v>
      </c>
      <c r="BK865" s="90">
        <v>0</v>
      </c>
      <c r="BL865" s="90">
        <v>0</v>
      </c>
      <c r="BM865" s="90">
        <v>0</v>
      </c>
      <c r="BN865" s="90">
        <v>0</v>
      </c>
      <c r="BO865" s="90">
        <v>1.0991898546582266</v>
      </c>
      <c r="BP865" s="90">
        <v>0</v>
      </c>
      <c r="BQ865" s="90">
        <v>0</v>
      </c>
      <c r="BR865" s="90">
        <v>0</v>
      </c>
      <c r="BS865" s="90">
        <v>0</v>
      </c>
      <c r="BT865" s="90">
        <v>0</v>
      </c>
      <c r="BU865" s="90">
        <v>0</v>
      </c>
      <c r="BV865" s="90">
        <v>0</v>
      </c>
      <c r="BW865" s="90">
        <v>0</v>
      </c>
      <c r="BX865" s="90">
        <v>0</v>
      </c>
      <c r="BY865" s="90">
        <v>0</v>
      </c>
      <c r="GV865" s="254"/>
      <c r="GW865" s="254"/>
    </row>
    <row r="866" spans="45:205" x14ac:dyDescent="0.25">
      <c r="AS866" s="90" t="s">
        <v>1087</v>
      </c>
      <c r="AT866" s="90" t="s">
        <v>155</v>
      </c>
      <c r="AU866" s="90" t="s">
        <v>726</v>
      </c>
      <c r="AV866" s="90">
        <v>2022</v>
      </c>
      <c r="AW866" s="90">
        <v>0.93457943925233644</v>
      </c>
      <c r="AX866" s="90">
        <v>0</v>
      </c>
      <c r="AY866" s="90">
        <v>0</v>
      </c>
      <c r="AZ866" s="90">
        <v>0</v>
      </c>
      <c r="BA866" s="90">
        <v>0</v>
      </c>
      <c r="BB866" s="90">
        <v>0</v>
      </c>
      <c r="BC866" s="90">
        <v>0</v>
      </c>
      <c r="BD866" s="90">
        <v>0</v>
      </c>
      <c r="BE866" s="90">
        <v>0</v>
      </c>
      <c r="BF866" s="90">
        <v>2.8640644036677697E-3</v>
      </c>
      <c r="BG866" s="90">
        <v>1.4567151845913429</v>
      </c>
      <c r="BH866" s="90">
        <v>0</v>
      </c>
      <c r="BI866" s="90">
        <v>1.4567151845913429</v>
      </c>
      <c r="BJ866" s="90">
        <v>0</v>
      </c>
      <c r="BK866" s="90">
        <v>0</v>
      </c>
      <c r="BL866" s="90">
        <v>0</v>
      </c>
      <c r="BM866" s="90">
        <v>0</v>
      </c>
      <c r="BN866" s="90">
        <v>0</v>
      </c>
      <c r="BO866" s="90">
        <v>0</v>
      </c>
      <c r="BP866" s="90">
        <v>1.361416060365741</v>
      </c>
      <c r="BQ866" s="90">
        <v>0</v>
      </c>
      <c r="BR866" s="90">
        <v>2.8640644036677697E-3</v>
      </c>
      <c r="BS866" s="90">
        <v>2.6766957043624015E-3</v>
      </c>
      <c r="BT866" s="90">
        <v>1.4567151845913429</v>
      </c>
      <c r="BU866" s="90">
        <v>1.361416060365741</v>
      </c>
      <c r="BV866" s="90">
        <v>0</v>
      </c>
      <c r="BW866" s="90">
        <v>0</v>
      </c>
      <c r="BX866" s="90">
        <v>1.4567151845913429</v>
      </c>
      <c r="BY866" s="90">
        <v>1.361416060365741</v>
      </c>
      <c r="GV866" s="254"/>
      <c r="GW866" s="254"/>
    </row>
    <row r="867" spans="45:205" x14ac:dyDescent="0.25">
      <c r="AS867" s="90" t="s">
        <v>1087</v>
      </c>
      <c r="AT867" s="90" t="s">
        <v>155</v>
      </c>
      <c r="AU867" s="90" t="s">
        <v>726</v>
      </c>
      <c r="AV867" s="90">
        <v>2023</v>
      </c>
      <c r="AW867" s="90">
        <v>0.87343872827321156</v>
      </c>
      <c r="AX867" s="90">
        <v>0</v>
      </c>
      <c r="AY867" s="90">
        <v>0</v>
      </c>
      <c r="AZ867" s="90">
        <v>0</v>
      </c>
      <c r="BA867" s="90">
        <v>0</v>
      </c>
      <c r="BB867" s="90">
        <v>0</v>
      </c>
      <c r="BC867" s="90">
        <v>0</v>
      </c>
      <c r="BD867" s="90">
        <v>0</v>
      </c>
      <c r="BE867" s="90">
        <v>0</v>
      </c>
      <c r="BF867" s="90">
        <v>0</v>
      </c>
      <c r="BG867" s="90">
        <v>0</v>
      </c>
      <c r="BH867" s="90">
        <v>0</v>
      </c>
      <c r="BI867" s="90">
        <v>0</v>
      </c>
      <c r="BJ867" s="90">
        <v>4.3371993456767198E-3</v>
      </c>
      <c r="BK867" s="90">
        <v>2.2868150085649366</v>
      </c>
      <c r="BL867" s="90">
        <v>0</v>
      </c>
      <c r="BM867" s="90">
        <v>2.2868150085649366</v>
      </c>
      <c r="BN867" s="90">
        <v>0</v>
      </c>
      <c r="BO867" s="90">
        <v>0</v>
      </c>
      <c r="BP867" s="90">
        <v>0</v>
      </c>
      <c r="BQ867" s="90">
        <v>1.9973927928770516</v>
      </c>
      <c r="BR867" s="90">
        <v>0</v>
      </c>
      <c r="BS867" s="90">
        <v>0</v>
      </c>
      <c r="BT867" s="90">
        <v>0</v>
      </c>
      <c r="BU867" s="90">
        <v>0</v>
      </c>
      <c r="BV867" s="90">
        <v>0</v>
      </c>
      <c r="BW867" s="90">
        <v>0</v>
      </c>
      <c r="BX867" s="90">
        <v>0</v>
      </c>
      <c r="BY867" s="90">
        <v>0</v>
      </c>
      <c r="GV867" s="254"/>
      <c r="GW867" s="254"/>
    </row>
    <row r="868" spans="45:205" x14ac:dyDescent="0.25">
      <c r="AS868" s="90" t="s">
        <v>1087</v>
      </c>
      <c r="AT868" s="90" t="s">
        <v>155</v>
      </c>
      <c r="AU868" s="90" t="s">
        <v>727</v>
      </c>
      <c r="AV868" s="90">
        <v>2020</v>
      </c>
      <c r="AW868" s="90">
        <v>1</v>
      </c>
      <c r="AX868" s="90">
        <v>6.1065228900877193E-3</v>
      </c>
      <c r="AY868" s="90">
        <v>3.4446507345804993</v>
      </c>
      <c r="AZ868" s="90">
        <v>0</v>
      </c>
      <c r="BA868" s="90">
        <v>3.4446507345804993</v>
      </c>
      <c r="BB868" s="90">
        <v>0</v>
      </c>
      <c r="BC868" s="90">
        <v>0</v>
      </c>
      <c r="BD868" s="90">
        <v>0</v>
      </c>
      <c r="BE868" s="90">
        <v>0</v>
      </c>
      <c r="BF868" s="90">
        <v>0</v>
      </c>
      <c r="BG868" s="90">
        <v>0</v>
      </c>
      <c r="BH868" s="90">
        <v>0</v>
      </c>
      <c r="BI868" s="90">
        <v>0</v>
      </c>
      <c r="BJ868" s="90">
        <v>0</v>
      </c>
      <c r="BK868" s="90">
        <v>0</v>
      </c>
      <c r="BL868" s="90">
        <v>0</v>
      </c>
      <c r="BM868" s="90">
        <v>0</v>
      </c>
      <c r="BN868" s="90">
        <v>3.4446507345804993</v>
      </c>
      <c r="BO868" s="90">
        <v>0</v>
      </c>
      <c r="BP868" s="90">
        <v>0</v>
      </c>
      <c r="BQ868" s="90">
        <v>0</v>
      </c>
      <c r="BR868" s="90">
        <v>0</v>
      </c>
      <c r="BS868" s="90">
        <v>0</v>
      </c>
      <c r="BT868" s="90">
        <v>0</v>
      </c>
      <c r="BU868" s="90">
        <v>0</v>
      </c>
      <c r="BV868" s="90">
        <v>0</v>
      </c>
      <c r="BW868" s="90">
        <v>0</v>
      </c>
      <c r="BX868" s="90">
        <v>0</v>
      </c>
      <c r="BY868" s="90">
        <v>0</v>
      </c>
      <c r="GV868" s="254"/>
      <c r="GW868" s="254"/>
    </row>
    <row r="869" spans="45:205" x14ac:dyDescent="0.25">
      <c r="AS869" s="90" t="s">
        <v>1087</v>
      </c>
      <c r="AT869" s="90" t="s">
        <v>155</v>
      </c>
      <c r="AU869" s="90" t="s">
        <v>727</v>
      </c>
      <c r="AV869" s="90">
        <v>2021</v>
      </c>
      <c r="AW869" s="90">
        <v>1</v>
      </c>
      <c r="AX869" s="90">
        <v>0</v>
      </c>
      <c r="AY869" s="90">
        <v>0</v>
      </c>
      <c r="AZ869" s="90">
        <v>0</v>
      </c>
      <c r="BA869" s="90">
        <v>0</v>
      </c>
      <c r="BB869" s="90">
        <v>6.1065228900877193E-3</v>
      </c>
      <c r="BC869" s="90">
        <v>3.4446507345804993</v>
      </c>
      <c r="BD869" s="90">
        <v>0</v>
      </c>
      <c r="BE869" s="90">
        <v>3.4446507345804993</v>
      </c>
      <c r="BF869" s="90">
        <v>0</v>
      </c>
      <c r="BG869" s="90">
        <v>0</v>
      </c>
      <c r="BH869" s="90">
        <v>0</v>
      </c>
      <c r="BI869" s="90">
        <v>0</v>
      </c>
      <c r="BJ869" s="90">
        <v>0</v>
      </c>
      <c r="BK869" s="90">
        <v>0</v>
      </c>
      <c r="BL869" s="90">
        <v>0</v>
      </c>
      <c r="BM869" s="90">
        <v>0</v>
      </c>
      <c r="BN869" s="90">
        <v>0</v>
      </c>
      <c r="BO869" s="90">
        <v>3.4446507345804993</v>
      </c>
      <c r="BP869" s="90">
        <v>0</v>
      </c>
      <c r="BQ869" s="90">
        <v>0</v>
      </c>
      <c r="BR869" s="90">
        <v>0</v>
      </c>
      <c r="BS869" s="90">
        <v>0</v>
      </c>
      <c r="BT869" s="90">
        <v>0</v>
      </c>
      <c r="BU869" s="90">
        <v>0</v>
      </c>
      <c r="BV869" s="90">
        <v>0</v>
      </c>
      <c r="BW869" s="90">
        <v>0</v>
      </c>
      <c r="BX869" s="90">
        <v>0</v>
      </c>
      <c r="BY869" s="90">
        <v>0</v>
      </c>
      <c r="GV869" s="254"/>
      <c r="GW869" s="254"/>
    </row>
    <row r="870" spans="45:205" x14ac:dyDescent="0.25">
      <c r="AS870" s="90" t="s">
        <v>1087</v>
      </c>
      <c r="AT870" s="90" t="s">
        <v>155</v>
      </c>
      <c r="AU870" s="90" t="s">
        <v>727</v>
      </c>
      <c r="AV870" s="90">
        <v>2022</v>
      </c>
      <c r="AW870" s="90">
        <v>0.93457943925233644</v>
      </c>
      <c r="AX870" s="90">
        <v>0</v>
      </c>
      <c r="AY870" s="90">
        <v>0</v>
      </c>
      <c r="AZ870" s="90">
        <v>0</v>
      </c>
      <c r="BA870" s="90">
        <v>0</v>
      </c>
      <c r="BB870" s="90">
        <v>0</v>
      </c>
      <c r="BC870" s="90">
        <v>0</v>
      </c>
      <c r="BD870" s="90">
        <v>0</v>
      </c>
      <c r="BE870" s="90">
        <v>0</v>
      </c>
      <c r="BF870" s="90">
        <v>5.6673888219810238E-3</v>
      </c>
      <c r="BG870" s="90">
        <v>3.1865886806627342</v>
      </c>
      <c r="BH870" s="90">
        <v>0</v>
      </c>
      <c r="BI870" s="90">
        <v>3.1865886806627342</v>
      </c>
      <c r="BJ870" s="90">
        <v>0</v>
      </c>
      <c r="BK870" s="90">
        <v>0</v>
      </c>
      <c r="BL870" s="90">
        <v>0</v>
      </c>
      <c r="BM870" s="90">
        <v>0</v>
      </c>
      <c r="BN870" s="90">
        <v>0</v>
      </c>
      <c r="BO870" s="90">
        <v>0</v>
      </c>
      <c r="BP870" s="90">
        <v>2.9781202623016205</v>
      </c>
      <c r="BQ870" s="90">
        <v>0</v>
      </c>
      <c r="BR870" s="90">
        <v>5.6673888219810238E-3</v>
      </c>
      <c r="BS870" s="90">
        <v>5.296625067271985E-3</v>
      </c>
      <c r="BT870" s="90">
        <v>3.1865886806627342</v>
      </c>
      <c r="BU870" s="90">
        <v>2.9781202623016205</v>
      </c>
      <c r="BV870" s="90">
        <v>0</v>
      </c>
      <c r="BW870" s="90">
        <v>0</v>
      </c>
      <c r="BX870" s="90">
        <v>3.1865886806627342</v>
      </c>
      <c r="BY870" s="90">
        <v>2.9781202623016205</v>
      </c>
      <c r="GV870" s="254"/>
      <c r="GW870" s="254"/>
    </row>
    <row r="871" spans="45:205" x14ac:dyDescent="0.25">
      <c r="AS871" s="90" t="s">
        <v>1087</v>
      </c>
      <c r="AT871" s="90" t="s">
        <v>155</v>
      </c>
      <c r="AU871" s="90" t="s">
        <v>727</v>
      </c>
      <c r="AV871" s="90">
        <v>2023</v>
      </c>
      <c r="AW871" s="90">
        <v>0.87343872827321156</v>
      </c>
      <c r="AX871" s="90">
        <v>0</v>
      </c>
      <c r="AY871" s="90">
        <v>0</v>
      </c>
      <c r="AZ871" s="90">
        <v>0</v>
      </c>
      <c r="BA871" s="90">
        <v>0</v>
      </c>
      <c r="BB871" s="90">
        <v>0</v>
      </c>
      <c r="BC871" s="90">
        <v>0</v>
      </c>
      <c r="BD871" s="90">
        <v>0</v>
      </c>
      <c r="BE871" s="90">
        <v>0</v>
      </c>
      <c r="BF871" s="90">
        <v>0</v>
      </c>
      <c r="BG871" s="90">
        <v>0</v>
      </c>
      <c r="BH871" s="90">
        <v>0</v>
      </c>
      <c r="BI871" s="90">
        <v>0</v>
      </c>
      <c r="BJ871" s="90">
        <v>8.5824170220869748E-3</v>
      </c>
      <c r="BK871" s="90">
        <v>5.0024392796157384</v>
      </c>
      <c r="BL871" s="90">
        <v>0</v>
      </c>
      <c r="BM871" s="90">
        <v>5.0024392796157384</v>
      </c>
      <c r="BN871" s="90">
        <v>0</v>
      </c>
      <c r="BO871" s="90">
        <v>0</v>
      </c>
      <c r="BP871" s="90">
        <v>0</v>
      </c>
      <c r="BQ871" s="90">
        <v>4.3693242026515309</v>
      </c>
      <c r="BR871" s="90">
        <v>0</v>
      </c>
      <c r="BS871" s="90">
        <v>0</v>
      </c>
      <c r="BT871" s="90">
        <v>0</v>
      </c>
      <c r="BU871" s="90">
        <v>0</v>
      </c>
      <c r="BV871" s="90">
        <v>0</v>
      </c>
      <c r="BW871" s="90">
        <v>0</v>
      </c>
      <c r="BX871" s="90">
        <v>0</v>
      </c>
      <c r="BY871" s="90">
        <v>0</v>
      </c>
      <c r="GV871" s="254"/>
      <c r="GW871" s="254"/>
    </row>
    <row r="872" spans="45:205" x14ac:dyDescent="0.25">
      <c r="AS872" s="90" t="s">
        <v>1087</v>
      </c>
      <c r="AT872" s="90" t="s">
        <v>155</v>
      </c>
      <c r="AU872" s="90" t="s">
        <v>728</v>
      </c>
      <c r="AV872" s="90">
        <v>2020</v>
      </c>
      <c r="AW872" s="90">
        <v>1</v>
      </c>
      <c r="AX872" s="90">
        <v>2.9038809502761873E-3</v>
      </c>
      <c r="AY872" s="90">
        <v>1.3580364022426354</v>
      </c>
      <c r="AZ872" s="90">
        <v>0</v>
      </c>
      <c r="BA872" s="90">
        <v>1.3580364022426354</v>
      </c>
      <c r="BB872" s="90">
        <v>0</v>
      </c>
      <c r="BC872" s="90">
        <v>0</v>
      </c>
      <c r="BD872" s="90">
        <v>0</v>
      </c>
      <c r="BE872" s="90">
        <v>0</v>
      </c>
      <c r="BF872" s="90">
        <v>0</v>
      </c>
      <c r="BG872" s="90">
        <v>0</v>
      </c>
      <c r="BH872" s="90">
        <v>0</v>
      </c>
      <c r="BI872" s="90">
        <v>0</v>
      </c>
      <c r="BJ872" s="90">
        <v>0</v>
      </c>
      <c r="BK872" s="90">
        <v>0</v>
      </c>
      <c r="BL872" s="90">
        <v>0</v>
      </c>
      <c r="BM872" s="90">
        <v>0</v>
      </c>
      <c r="BN872" s="90">
        <v>1.3580364022426354</v>
      </c>
      <c r="BO872" s="90">
        <v>0</v>
      </c>
      <c r="BP872" s="90">
        <v>0</v>
      </c>
      <c r="BQ872" s="90">
        <v>0</v>
      </c>
      <c r="BR872" s="90">
        <v>0</v>
      </c>
      <c r="BS872" s="90">
        <v>0</v>
      </c>
      <c r="BT872" s="90">
        <v>0</v>
      </c>
      <c r="BU872" s="90">
        <v>0</v>
      </c>
      <c r="BV872" s="90">
        <v>0</v>
      </c>
      <c r="BW872" s="90">
        <v>0</v>
      </c>
      <c r="BX872" s="90">
        <v>0</v>
      </c>
      <c r="BY872" s="90">
        <v>0</v>
      </c>
      <c r="GV872" s="254"/>
      <c r="GW872" s="254"/>
    </row>
    <row r="873" spans="45:205" x14ac:dyDescent="0.25">
      <c r="AS873" s="90" t="s">
        <v>1087</v>
      </c>
      <c r="AT873" s="90" t="s">
        <v>155</v>
      </c>
      <c r="AU873" s="90" t="s">
        <v>728</v>
      </c>
      <c r="AV873" s="90">
        <v>2021</v>
      </c>
      <c r="AW873" s="90">
        <v>1</v>
      </c>
      <c r="AX873" s="90">
        <v>0</v>
      </c>
      <c r="AY873" s="90">
        <v>0</v>
      </c>
      <c r="AZ873" s="90">
        <v>0</v>
      </c>
      <c r="BA873" s="90">
        <v>0</v>
      </c>
      <c r="BB873" s="90">
        <v>2.9038809502761873E-3</v>
      </c>
      <c r="BC873" s="90">
        <v>1.3580364022426354</v>
      </c>
      <c r="BD873" s="90">
        <v>0</v>
      </c>
      <c r="BE873" s="90">
        <v>1.3580364022426354</v>
      </c>
      <c r="BF873" s="90">
        <v>0</v>
      </c>
      <c r="BG873" s="90">
        <v>0</v>
      </c>
      <c r="BH873" s="90">
        <v>0</v>
      </c>
      <c r="BI873" s="90">
        <v>0</v>
      </c>
      <c r="BJ873" s="90">
        <v>0</v>
      </c>
      <c r="BK873" s="90">
        <v>0</v>
      </c>
      <c r="BL873" s="90">
        <v>0</v>
      </c>
      <c r="BM873" s="90">
        <v>0</v>
      </c>
      <c r="BN873" s="90">
        <v>0</v>
      </c>
      <c r="BO873" s="90">
        <v>1.3580364022426354</v>
      </c>
      <c r="BP873" s="90">
        <v>0</v>
      </c>
      <c r="BQ873" s="90">
        <v>0</v>
      </c>
      <c r="BR873" s="90">
        <v>0</v>
      </c>
      <c r="BS873" s="90">
        <v>0</v>
      </c>
      <c r="BT873" s="90">
        <v>0</v>
      </c>
      <c r="BU873" s="90">
        <v>0</v>
      </c>
      <c r="BV873" s="90">
        <v>0</v>
      </c>
      <c r="BW873" s="90">
        <v>0</v>
      </c>
      <c r="BX873" s="90">
        <v>0</v>
      </c>
      <c r="BY873" s="90">
        <v>0</v>
      </c>
      <c r="GV873" s="254"/>
      <c r="GW873" s="254"/>
    </row>
    <row r="874" spans="45:205" x14ac:dyDescent="0.25">
      <c r="AS874" s="90" t="s">
        <v>1087</v>
      </c>
      <c r="AT874" s="90" t="s">
        <v>155</v>
      </c>
      <c r="AU874" s="90" t="s">
        <v>728</v>
      </c>
      <c r="AV874" s="90">
        <v>2022</v>
      </c>
      <c r="AW874" s="90">
        <v>0.93457943925233644</v>
      </c>
      <c r="AX874" s="90">
        <v>0</v>
      </c>
      <c r="AY874" s="90">
        <v>0</v>
      </c>
      <c r="AZ874" s="90">
        <v>0</v>
      </c>
      <c r="BA874" s="90">
        <v>0</v>
      </c>
      <c r="BB874" s="90">
        <v>0</v>
      </c>
      <c r="BC874" s="90">
        <v>0</v>
      </c>
      <c r="BD874" s="90">
        <v>0</v>
      </c>
      <c r="BE874" s="90">
        <v>0</v>
      </c>
      <c r="BF874" s="90">
        <v>3.3530275420712132E-3</v>
      </c>
      <c r="BG874" s="90">
        <v>1.5259383792456569</v>
      </c>
      <c r="BH874" s="90">
        <v>0</v>
      </c>
      <c r="BI874" s="90">
        <v>1.5259383792456569</v>
      </c>
      <c r="BJ874" s="90">
        <v>0</v>
      </c>
      <c r="BK874" s="90">
        <v>0</v>
      </c>
      <c r="BL874" s="90">
        <v>0</v>
      </c>
      <c r="BM874" s="90">
        <v>0</v>
      </c>
      <c r="BN874" s="90">
        <v>0</v>
      </c>
      <c r="BO874" s="90">
        <v>0</v>
      </c>
      <c r="BP874" s="90">
        <v>1.4261106348090251</v>
      </c>
      <c r="BQ874" s="90">
        <v>0</v>
      </c>
      <c r="BR874" s="90">
        <v>3.3530275420712132E-3</v>
      </c>
      <c r="BS874" s="90">
        <v>3.1336706000665545E-3</v>
      </c>
      <c r="BT874" s="90">
        <v>1.5259383792456569</v>
      </c>
      <c r="BU874" s="90">
        <v>1.4261106348090251</v>
      </c>
      <c r="BV874" s="90">
        <v>0</v>
      </c>
      <c r="BW874" s="90">
        <v>0</v>
      </c>
      <c r="BX874" s="90">
        <v>1.5259383792456569</v>
      </c>
      <c r="BY874" s="90">
        <v>1.4261106348090251</v>
      </c>
      <c r="GV874" s="254"/>
      <c r="GW874" s="254"/>
    </row>
    <row r="875" spans="45:205" x14ac:dyDescent="0.25">
      <c r="AS875" s="90" t="s">
        <v>1087</v>
      </c>
      <c r="AT875" s="90" t="s">
        <v>155</v>
      </c>
      <c r="AU875" s="90" t="s">
        <v>728</v>
      </c>
      <c r="AV875" s="90">
        <v>2023</v>
      </c>
      <c r="AW875" s="90">
        <v>0.87343872827321156</v>
      </c>
      <c r="AX875" s="90">
        <v>0</v>
      </c>
      <c r="AY875" s="90">
        <v>0</v>
      </c>
      <c r="AZ875" s="90">
        <v>0</v>
      </c>
      <c r="BA875" s="90">
        <v>0</v>
      </c>
      <c r="BB875" s="90">
        <v>0</v>
      </c>
      <c r="BC875" s="90">
        <v>0</v>
      </c>
      <c r="BD875" s="90">
        <v>0</v>
      </c>
      <c r="BE875" s="90">
        <v>0</v>
      </c>
      <c r="BF875" s="90">
        <v>0</v>
      </c>
      <c r="BG875" s="90">
        <v>0</v>
      </c>
      <c r="BH875" s="90">
        <v>0</v>
      </c>
      <c r="BI875" s="90">
        <v>0</v>
      </c>
      <c r="BJ875" s="90">
        <v>5.0776612575064994E-3</v>
      </c>
      <c r="BK875" s="90">
        <v>2.395481199968732</v>
      </c>
      <c r="BL875" s="90">
        <v>0</v>
      </c>
      <c r="BM875" s="90">
        <v>2.395481199968732</v>
      </c>
      <c r="BN875" s="90">
        <v>0</v>
      </c>
      <c r="BO875" s="90">
        <v>0</v>
      </c>
      <c r="BP875" s="90">
        <v>0</v>
      </c>
      <c r="BQ875" s="90">
        <v>2.0923060529030759</v>
      </c>
      <c r="BR875" s="90">
        <v>0</v>
      </c>
      <c r="BS875" s="90">
        <v>0</v>
      </c>
      <c r="BT875" s="90">
        <v>0</v>
      </c>
      <c r="BU875" s="90">
        <v>0</v>
      </c>
      <c r="BV875" s="90">
        <v>0</v>
      </c>
      <c r="BW875" s="90">
        <v>0</v>
      </c>
      <c r="BX875" s="90">
        <v>0</v>
      </c>
      <c r="BY875" s="90">
        <v>0</v>
      </c>
      <c r="GV875" s="254"/>
      <c r="GW875" s="254"/>
    </row>
    <row r="876" spans="45:205" x14ac:dyDescent="0.25">
      <c r="AS876" s="90" t="s">
        <v>1087</v>
      </c>
      <c r="AT876" s="90" t="s">
        <v>155</v>
      </c>
      <c r="AU876" s="90" t="s">
        <v>729</v>
      </c>
      <c r="AV876" s="90">
        <v>2020</v>
      </c>
      <c r="AW876" s="90">
        <v>1</v>
      </c>
      <c r="AX876" s="90">
        <v>1.1533534499424963E-2</v>
      </c>
      <c r="AY876" s="90">
        <v>4.0404699983733749</v>
      </c>
      <c r="AZ876" s="90">
        <v>0</v>
      </c>
      <c r="BA876" s="90">
        <v>4.0404699983733749</v>
      </c>
      <c r="BB876" s="90">
        <v>0</v>
      </c>
      <c r="BC876" s="90">
        <v>0</v>
      </c>
      <c r="BD876" s="90">
        <v>0</v>
      </c>
      <c r="BE876" s="90">
        <v>0</v>
      </c>
      <c r="BF876" s="90">
        <v>0</v>
      </c>
      <c r="BG876" s="90">
        <v>0</v>
      </c>
      <c r="BH876" s="90">
        <v>0</v>
      </c>
      <c r="BI876" s="90">
        <v>0</v>
      </c>
      <c r="BJ876" s="90">
        <v>0</v>
      </c>
      <c r="BK876" s="90">
        <v>0</v>
      </c>
      <c r="BL876" s="90">
        <v>0</v>
      </c>
      <c r="BM876" s="90">
        <v>0</v>
      </c>
      <c r="BN876" s="90">
        <v>4.0404699983733749</v>
      </c>
      <c r="BO876" s="90">
        <v>0</v>
      </c>
      <c r="BP876" s="90">
        <v>0</v>
      </c>
      <c r="BQ876" s="90">
        <v>0</v>
      </c>
      <c r="BR876" s="90">
        <v>0</v>
      </c>
      <c r="BS876" s="90">
        <v>0</v>
      </c>
      <c r="BT876" s="90">
        <v>0</v>
      </c>
      <c r="BU876" s="90">
        <v>0</v>
      </c>
      <c r="BV876" s="90">
        <v>0</v>
      </c>
      <c r="BW876" s="90">
        <v>0</v>
      </c>
      <c r="BX876" s="90">
        <v>0</v>
      </c>
      <c r="BY876" s="90">
        <v>0</v>
      </c>
      <c r="GV876" s="254"/>
      <c r="GW876" s="254"/>
    </row>
    <row r="877" spans="45:205" x14ac:dyDescent="0.25">
      <c r="AS877" s="90" t="s">
        <v>1087</v>
      </c>
      <c r="AT877" s="90" t="s">
        <v>155</v>
      </c>
      <c r="AU877" s="90" t="s">
        <v>729</v>
      </c>
      <c r="AV877" s="90">
        <v>2021</v>
      </c>
      <c r="AW877" s="90">
        <v>1</v>
      </c>
      <c r="AX877" s="90">
        <v>0</v>
      </c>
      <c r="AY877" s="90">
        <v>0</v>
      </c>
      <c r="AZ877" s="90">
        <v>0</v>
      </c>
      <c r="BA877" s="90">
        <v>0</v>
      </c>
      <c r="BB877" s="90">
        <v>1.1533534499424963E-2</v>
      </c>
      <c r="BC877" s="90">
        <v>4.0404699983733749</v>
      </c>
      <c r="BD877" s="90">
        <v>0</v>
      </c>
      <c r="BE877" s="90">
        <v>4.0404699983733749</v>
      </c>
      <c r="BF877" s="90">
        <v>0</v>
      </c>
      <c r="BG877" s="90">
        <v>0</v>
      </c>
      <c r="BH877" s="90">
        <v>0</v>
      </c>
      <c r="BI877" s="90">
        <v>0</v>
      </c>
      <c r="BJ877" s="90">
        <v>0</v>
      </c>
      <c r="BK877" s="90">
        <v>0</v>
      </c>
      <c r="BL877" s="90">
        <v>0</v>
      </c>
      <c r="BM877" s="90">
        <v>0</v>
      </c>
      <c r="BN877" s="90">
        <v>0</v>
      </c>
      <c r="BO877" s="90">
        <v>4.0404699983733749</v>
      </c>
      <c r="BP877" s="90">
        <v>0</v>
      </c>
      <c r="BQ877" s="90">
        <v>0</v>
      </c>
      <c r="BR877" s="90">
        <v>0</v>
      </c>
      <c r="BS877" s="90">
        <v>0</v>
      </c>
      <c r="BT877" s="90">
        <v>0</v>
      </c>
      <c r="BU877" s="90">
        <v>0</v>
      </c>
      <c r="BV877" s="90">
        <v>0</v>
      </c>
      <c r="BW877" s="90">
        <v>0</v>
      </c>
      <c r="BX877" s="90">
        <v>0</v>
      </c>
      <c r="BY877" s="90">
        <v>0</v>
      </c>
      <c r="GV877" s="254"/>
      <c r="GW877" s="254"/>
    </row>
    <row r="878" spans="45:205" x14ac:dyDescent="0.25">
      <c r="AS878" s="90" t="s">
        <v>1087</v>
      </c>
      <c r="AT878" s="90" t="s">
        <v>155</v>
      </c>
      <c r="AU878" s="90" t="s">
        <v>729</v>
      </c>
      <c r="AV878" s="90">
        <v>2022</v>
      </c>
      <c r="AW878" s="90">
        <v>0.93457943925233644</v>
      </c>
      <c r="AX878" s="90">
        <v>0</v>
      </c>
      <c r="AY878" s="90">
        <v>0</v>
      </c>
      <c r="AZ878" s="90">
        <v>0</v>
      </c>
      <c r="BA878" s="90">
        <v>0</v>
      </c>
      <c r="BB878" s="90">
        <v>0</v>
      </c>
      <c r="BC878" s="90">
        <v>0</v>
      </c>
      <c r="BD878" s="90">
        <v>0</v>
      </c>
      <c r="BE878" s="90">
        <v>0</v>
      </c>
      <c r="BF878" s="90">
        <v>9.3768866112518435E-3</v>
      </c>
      <c r="BG878" s="90">
        <v>3.3244230500823542</v>
      </c>
      <c r="BH878" s="90">
        <v>0</v>
      </c>
      <c r="BI878" s="90">
        <v>3.3244230500823542</v>
      </c>
      <c r="BJ878" s="90">
        <v>0</v>
      </c>
      <c r="BK878" s="90">
        <v>0</v>
      </c>
      <c r="BL878" s="90">
        <v>0</v>
      </c>
      <c r="BM878" s="90">
        <v>0</v>
      </c>
      <c r="BN878" s="90">
        <v>0</v>
      </c>
      <c r="BO878" s="90">
        <v>0</v>
      </c>
      <c r="BP878" s="90">
        <v>3.1069374299835086</v>
      </c>
      <c r="BQ878" s="90">
        <v>0</v>
      </c>
      <c r="BR878" s="90">
        <v>9.3768866112518435E-3</v>
      </c>
      <c r="BS878" s="90">
        <v>8.7634454310764887E-3</v>
      </c>
      <c r="BT878" s="90">
        <v>3.3244230500823542</v>
      </c>
      <c r="BU878" s="90">
        <v>3.1069374299835086</v>
      </c>
      <c r="BV878" s="90">
        <v>0</v>
      </c>
      <c r="BW878" s="90">
        <v>0</v>
      </c>
      <c r="BX878" s="90">
        <v>3.3244230500823542</v>
      </c>
      <c r="BY878" s="90">
        <v>3.1069374299835086</v>
      </c>
      <c r="GV878" s="254"/>
      <c r="GW878" s="254"/>
    </row>
    <row r="879" spans="45:205" x14ac:dyDescent="0.25">
      <c r="AS879" s="90" t="s">
        <v>1087</v>
      </c>
      <c r="AT879" s="90" t="s">
        <v>155</v>
      </c>
      <c r="AU879" s="90" t="s">
        <v>729</v>
      </c>
      <c r="AV879" s="90">
        <v>2023</v>
      </c>
      <c r="AW879" s="90">
        <v>0.87343872827321156</v>
      </c>
      <c r="AX879" s="90">
        <v>0</v>
      </c>
      <c r="AY879" s="90">
        <v>0</v>
      </c>
      <c r="AZ879" s="90">
        <v>0</v>
      </c>
      <c r="BA879" s="90">
        <v>0</v>
      </c>
      <c r="BB879" s="90">
        <v>0</v>
      </c>
      <c r="BC879" s="90">
        <v>0</v>
      </c>
      <c r="BD879" s="90">
        <v>0</v>
      </c>
      <c r="BE879" s="90">
        <v>0</v>
      </c>
      <c r="BF879" s="90">
        <v>0</v>
      </c>
      <c r="BG879" s="90">
        <v>0</v>
      </c>
      <c r="BH879" s="90">
        <v>0</v>
      </c>
      <c r="BI879" s="90">
        <v>0</v>
      </c>
      <c r="BJ879" s="90">
        <v>1.4199899423603861E-2</v>
      </c>
      <c r="BK879" s="90">
        <v>5.2188105158909996</v>
      </c>
      <c r="BL879" s="90">
        <v>0</v>
      </c>
      <c r="BM879" s="90">
        <v>5.2188105158909996</v>
      </c>
      <c r="BN879" s="90">
        <v>0</v>
      </c>
      <c r="BO879" s="90">
        <v>0</v>
      </c>
      <c r="BP879" s="90">
        <v>0</v>
      </c>
      <c r="BQ879" s="90">
        <v>4.5583112200986982</v>
      </c>
      <c r="BR879" s="90">
        <v>0</v>
      </c>
      <c r="BS879" s="90">
        <v>0</v>
      </c>
      <c r="BT879" s="90">
        <v>0</v>
      </c>
      <c r="BU879" s="90">
        <v>0</v>
      </c>
      <c r="BV879" s="90">
        <v>0</v>
      </c>
      <c r="BW879" s="90">
        <v>0</v>
      </c>
      <c r="BX879" s="90">
        <v>0</v>
      </c>
      <c r="BY879" s="90">
        <v>0</v>
      </c>
      <c r="GV879" s="254"/>
      <c r="GW879" s="254"/>
    </row>
    <row r="880" spans="45:205" x14ac:dyDescent="0.25">
      <c r="AS880" s="90" t="s">
        <v>1087</v>
      </c>
      <c r="AT880" s="90" t="s">
        <v>155</v>
      </c>
      <c r="AU880" s="90" t="s">
        <v>730</v>
      </c>
      <c r="AV880" s="90">
        <v>2020</v>
      </c>
      <c r="AW880" s="90">
        <v>1</v>
      </c>
      <c r="AX880" s="90">
        <v>1.5886904611456913E-2</v>
      </c>
      <c r="AY880" s="90">
        <v>4.2405479672021418</v>
      </c>
      <c r="AZ880" s="90">
        <v>0</v>
      </c>
      <c r="BA880" s="90">
        <v>4.2405479672021418</v>
      </c>
      <c r="BB880" s="90">
        <v>0</v>
      </c>
      <c r="BC880" s="90">
        <v>0</v>
      </c>
      <c r="BD880" s="90">
        <v>0</v>
      </c>
      <c r="BE880" s="90">
        <v>0</v>
      </c>
      <c r="BF880" s="90">
        <v>0</v>
      </c>
      <c r="BG880" s="90">
        <v>0</v>
      </c>
      <c r="BH880" s="90">
        <v>0</v>
      </c>
      <c r="BI880" s="90">
        <v>0</v>
      </c>
      <c r="BJ880" s="90">
        <v>0</v>
      </c>
      <c r="BK880" s="90">
        <v>0</v>
      </c>
      <c r="BL880" s="90">
        <v>0</v>
      </c>
      <c r="BM880" s="90">
        <v>0</v>
      </c>
      <c r="BN880" s="90">
        <v>4.2405479672021418</v>
      </c>
      <c r="BO880" s="90">
        <v>0</v>
      </c>
      <c r="BP880" s="90">
        <v>0</v>
      </c>
      <c r="BQ880" s="90">
        <v>0</v>
      </c>
      <c r="BR880" s="90">
        <v>0</v>
      </c>
      <c r="BS880" s="90">
        <v>0</v>
      </c>
      <c r="BT880" s="90">
        <v>0</v>
      </c>
      <c r="BU880" s="90">
        <v>0</v>
      </c>
      <c r="BV880" s="90">
        <v>0</v>
      </c>
      <c r="BW880" s="90">
        <v>0</v>
      </c>
      <c r="BX880" s="90">
        <v>0</v>
      </c>
      <c r="BY880" s="90">
        <v>0</v>
      </c>
      <c r="GV880" s="254"/>
      <c r="GW880" s="254"/>
    </row>
    <row r="881" spans="45:205" x14ac:dyDescent="0.25">
      <c r="AS881" s="90" t="s">
        <v>1087</v>
      </c>
      <c r="AT881" s="90" t="s">
        <v>155</v>
      </c>
      <c r="AU881" s="90" t="s">
        <v>730</v>
      </c>
      <c r="AV881" s="90">
        <v>2021</v>
      </c>
      <c r="AW881" s="90">
        <v>1</v>
      </c>
      <c r="AX881" s="90">
        <v>0</v>
      </c>
      <c r="AY881" s="90">
        <v>0</v>
      </c>
      <c r="AZ881" s="90">
        <v>0</v>
      </c>
      <c r="BA881" s="90">
        <v>0</v>
      </c>
      <c r="BB881" s="90">
        <v>1.5886904611456913E-2</v>
      </c>
      <c r="BC881" s="90">
        <v>4.2405479672021418</v>
      </c>
      <c r="BD881" s="90">
        <v>0</v>
      </c>
      <c r="BE881" s="90">
        <v>4.2405479672021418</v>
      </c>
      <c r="BF881" s="90">
        <v>0</v>
      </c>
      <c r="BG881" s="90">
        <v>0</v>
      </c>
      <c r="BH881" s="90">
        <v>0</v>
      </c>
      <c r="BI881" s="90">
        <v>0</v>
      </c>
      <c r="BJ881" s="90">
        <v>0</v>
      </c>
      <c r="BK881" s="90">
        <v>0</v>
      </c>
      <c r="BL881" s="90">
        <v>0</v>
      </c>
      <c r="BM881" s="90">
        <v>0</v>
      </c>
      <c r="BN881" s="90">
        <v>0</v>
      </c>
      <c r="BO881" s="90">
        <v>4.2405479672021418</v>
      </c>
      <c r="BP881" s="90">
        <v>0</v>
      </c>
      <c r="BQ881" s="90">
        <v>0</v>
      </c>
      <c r="BR881" s="90">
        <v>0</v>
      </c>
      <c r="BS881" s="90">
        <v>0</v>
      </c>
      <c r="BT881" s="90">
        <v>0</v>
      </c>
      <c r="BU881" s="90">
        <v>0</v>
      </c>
      <c r="BV881" s="90">
        <v>0</v>
      </c>
      <c r="BW881" s="90">
        <v>0</v>
      </c>
      <c r="BX881" s="90">
        <v>0</v>
      </c>
      <c r="BY881" s="90">
        <v>0</v>
      </c>
      <c r="GV881" s="254"/>
      <c r="GW881" s="254"/>
    </row>
    <row r="882" spans="45:205" x14ac:dyDescent="0.25">
      <c r="AS882" s="90" t="s">
        <v>1087</v>
      </c>
      <c r="AT882" s="90" t="s">
        <v>155</v>
      </c>
      <c r="AU882" s="90" t="s">
        <v>730</v>
      </c>
      <c r="AV882" s="90">
        <v>2022</v>
      </c>
      <c r="AW882" s="90">
        <v>0.93457943925233644</v>
      </c>
      <c r="AX882" s="90">
        <v>0</v>
      </c>
      <c r="AY882" s="90">
        <v>0</v>
      </c>
      <c r="AZ882" s="90">
        <v>0</v>
      </c>
      <c r="BA882" s="90">
        <v>0</v>
      </c>
      <c r="BB882" s="90">
        <v>0</v>
      </c>
      <c r="BC882" s="90">
        <v>0</v>
      </c>
      <c r="BD882" s="90">
        <v>0</v>
      </c>
      <c r="BE882" s="90">
        <v>0</v>
      </c>
      <c r="BF882" s="90">
        <v>1.3467843739016251E-2</v>
      </c>
      <c r="BG882" s="90">
        <v>3.7176713137667239</v>
      </c>
      <c r="BH882" s="90">
        <v>0</v>
      </c>
      <c r="BI882" s="90">
        <v>3.7176713137667239</v>
      </c>
      <c r="BJ882" s="90">
        <v>0</v>
      </c>
      <c r="BK882" s="90">
        <v>0</v>
      </c>
      <c r="BL882" s="90">
        <v>0</v>
      </c>
      <c r="BM882" s="90">
        <v>0</v>
      </c>
      <c r="BN882" s="90">
        <v>0</v>
      </c>
      <c r="BO882" s="90">
        <v>0</v>
      </c>
      <c r="BP882" s="90">
        <v>3.4744591717446016</v>
      </c>
      <c r="BQ882" s="90">
        <v>0</v>
      </c>
      <c r="BR882" s="90">
        <v>1.3467843739016251E-2</v>
      </c>
      <c r="BS882" s="90">
        <v>1.2586769849547898E-2</v>
      </c>
      <c r="BT882" s="90">
        <v>3.7176713137667239</v>
      </c>
      <c r="BU882" s="90">
        <v>3.4744591717446016</v>
      </c>
      <c r="BV882" s="90">
        <v>0</v>
      </c>
      <c r="BW882" s="90">
        <v>0</v>
      </c>
      <c r="BX882" s="90">
        <v>3.7176713137667239</v>
      </c>
      <c r="BY882" s="90">
        <v>3.4744591717446016</v>
      </c>
      <c r="GV882" s="254"/>
      <c r="GW882" s="254"/>
    </row>
    <row r="883" spans="45:205" x14ac:dyDescent="0.25">
      <c r="AS883" s="90" t="s">
        <v>1087</v>
      </c>
      <c r="AT883" s="90" t="s">
        <v>155</v>
      </c>
      <c r="AU883" s="90" t="s">
        <v>730</v>
      </c>
      <c r="AV883" s="90">
        <v>2023</v>
      </c>
      <c r="AW883" s="90">
        <v>0.87343872827321156</v>
      </c>
      <c r="AX883" s="90">
        <v>0</v>
      </c>
      <c r="AY883" s="90">
        <v>0</v>
      </c>
      <c r="AZ883" s="90">
        <v>0</v>
      </c>
      <c r="BA883" s="90">
        <v>0</v>
      </c>
      <c r="BB883" s="90">
        <v>0</v>
      </c>
      <c r="BC883" s="90">
        <v>0</v>
      </c>
      <c r="BD883" s="90">
        <v>0</v>
      </c>
      <c r="BE883" s="90">
        <v>0</v>
      </c>
      <c r="BF883" s="90">
        <v>0</v>
      </c>
      <c r="BG883" s="90">
        <v>0</v>
      </c>
      <c r="BH883" s="90">
        <v>0</v>
      </c>
      <c r="BI883" s="90">
        <v>0</v>
      </c>
      <c r="BJ883" s="90">
        <v>2.0395045229336762E-2</v>
      </c>
      <c r="BK883" s="90">
        <v>5.836154598167532</v>
      </c>
      <c r="BL883" s="90">
        <v>0</v>
      </c>
      <c r="BM883" s="90">
        <v>5.836154598167532</v>
      </c>
      <c r="BN883" s="90">
        <v>0</v>
      </c>
      <c r="BO883" s="90">
        <v>0</v>
      </c>
      <c r="BP883" s="90">
        <v>0</v>
      </c>
      <c r="BQ883" s="90">
        <v>5.0975234502293052</v>
      </c>
      <c r="BR883" s="90">
        <v>0</v>
      </c>
      <c r="BS883" s="90">
        <v>0</v>
      </c>
      <c r="BT883" s="90">
        <v>0</v>
      </c>
      <c r="BU883" s="90">
        <v>0</v>
      </c>
      <c r="BV883" s="90">
        <v>0</v>
      </c>
      <c r="BW883" s="90">
        <v>0</v>
      </c>
      <c r="BX883" s="90">
        <v>0</v>
      </c>
      <c r="BY883" s="90">
        <v>0</v>
      </c>
      <c r="GV883" s="254"/>
      <c r="GW883" s="254"/>
    </row>
    <row r="884" spans="45:205" x14ac:dyDescent="0.25">
      <c r="AS884" s="90" t="s">
        <v>1087</v>
      </c>
      <c r="AT884" s="90" t="s">
        <v>155</v>
      </c>
      <c r="AU884" s="90" t="s">
        <v>731</v>
      </c>
      <c r="AV884" s="90">
        <v>2020</v>
      </c>
      <c r="AW884" s="90">
        <v>1</v>
      </c>
      <c r="AX884" s="90">
        <v>1.1420268538169904E-2</v>
      </c>
      <c r="AY884" s="90">
        <v>4.0097229787284254</v>
      </c>
      <c r="AZ884" s="90">
        <v>0</v>
      </c>
      <c r="BA884" s="90">
        <v>4.0097229787284254</v>
      </c>
      <c r="BB884" s="90">
        <v>0</v>
      </c>
      <c r="BC884" s="90">
        <v>0</v>
      </c>
      <c r="BD884" s="90">
        <v>0</v>
      </c>
      <c r="BE884" s="90">
        <v>0</v>
      </c>
      <c r="BF884" s="90">
        <v>0</v>
      </c>
      <c r="BG884" s="90">
        <v>0</v>
      </c>
      <c r="BH884" s="90">
        <v>0</v>
      </c>
      <c r="BI884" s="90">
        <v>0</v>
      </c>
      <c r="BJ884" s="90">
        <v>0</v>
      </c>
      <c r="BK884" s="90">
        <v>0</v>
      </c>
      <c r="BL884" s="90">
        <v>0</v>
      </c>
      <c r="BM884" s="90">
        <v>0</v>
      </c>
      <c r="BN884" s="90">
        <v>4.0097229787284254</v>
      </c>
      <c r="BO884" s="90">
        <v>0</v>
      </c>
      <c r="BP884" s="90">
        <v>0</v>
      </c>
      <c r="BQ884" s="90">
        <v>0</v>
      </c>
      <c r="BR884" s="90">
        <v>0</v>
      </c>
      <c r="BS884" s="90">
        <v>0</v>
      </c>
      <c r="BT884" s="90">
        <v>0</v>
      </c>
      <c r="BU884" s="90">
        <v>0</v>
      </c>
      <c r="BV884" s="90">
        <v>0</v>
      </c>
      <c r="BW884" s="90">
        <v>0</v>
      </c>
      <c r="BX884" s="90">
        <v>0</v>
      </c>
      <c r="BY884" s="90">
        <v>0</v>
      </c>
      <c r="GV884" s="254"/>
      <c r="GW884" s="254"/>
    </row>
    <row r="885" spans="45:205" x14ac:dyDescent="0.25">
      <c r="AS885" s="90" t="s">
        <v>1087</v>
      </c>
      <c r="AT885" s="90" t="s">
        <v>155</v>
      </c>
      <c r="AU885" s="90" t="s">
        <v>731</v>
      </c>
      <c r="AV885" s="90">
        <v>2021</v>
      </c>
      <c r="AW885" s="90">
        <v>1</v>
      </c>
      <c r="AX885" s="90">
        <v>0</v>
      </c>
      <c r="AY885" s="90">
        <v>0</v>
      </c>
      <c r="AZ885" s="90">
        <v>0</v>
      </c>
      <c r="BA885" s="90">
        <v>0</v>
      </c>
      <c r="BB885" s="90">
        <v>1.1420268538169904E-2</v>
      </c>
      <c r="BC885" s="90">
        <v>4.0097229787284254</v>
      </c>
      <c r="BD885" s="90">
        <v>0</v>
      </c>
      <c r="BE885" s="90">
        <v>4.0097229787284254</v>
      </c>
      <c r="BF885" s="90">
        <v>0</v>
      </c>
      <c r="BG885" s="90">
        <v>0</v>
      </c>
      <c r="BH885" s="90">
        <v>0</v>
      </c>
      <c r="BI885" s="90">
        <v>0</v>
      </c>
      <c r="BJ885" s="90">
        <v>0</v>
      </c>
      <c r="BK885" s="90">
        <v>0</v>
      </c>
      <c r="BL885" s="90">
        <v>0</v>
      </c>
      <c r="BM885" s="90">
        <v>0</v>
      </c>
      <c r="BN885" s="90">
        <v>0</v>
      </c>
      <c r="BO885" s="90">
        <v>4.0097229787284254</v>
      </c>
      <c r="BP885" s="90">
        <v>0</v>
      </c>
      <c r="BQ885" s="90">
        <v>0</v>
      </c>
      <c r="BR885" s="90">
        <v>0</v>
      </c>
      <c r="BS885" s="90">
        <v>0</v>
      </c>
      <c r="BT885" s="90">
        <v>0</v>
      </c>
      <c r="BU885" s="90">
        <v>0</v>
      </c>
      <c r="BV885" s="90">
        <v>0</v>
      </c>
      <c r="BW885" s="90">
        <v>0</v>
      </c>
      <c r="BX885" s="90">
        <v>0</v>
      </c>
      <c r="BY885" s="90">
        <v>0</v>
      </c>
      <c r="GV885" s="254"/>
      <c r="GW885" s="254"/>
    </row>
    <row r="886" spans="45:205" x14ac:dyDescent="0.25">
      <c r="AS886" s="90" t="s">
        <v>1087</v>
      </c>
      <c r="AT886" s="90" t="s">
        <v>155</v>
      </c>
      <c r="AU886" s="90" t="s">
        <v>731</v>
      </c>
      <c r="AV886" s="90">
        <v>2022</v>
      </c>
      <c r="AW886" s="90">
        <v>0.93457943925233644</v>
      </c>
      <c r="AX886" s="90">
        <v>0</v>
      </c>
      <c r="AY886" s="90">
        <v>0</v>
      </c>
      <c r="AZ886" s="90">
        <v>0</v>
      </c>
      <c r="BA886" s="90">
        <v>0</v>
      </c>
      <c r="BB886" s="90">
        <v>0</v>
      </c>
      <c r="BC886" s="90">
        <v>0</v>
      </c>
      <c r="BD886" s="90">
        <v>0</v>
      </c>
      <c r="BE886" s="90">
        <v>0</v>
      </c>
      <c r="BF886" s="90">
        <v>1.4223373107520943E-2</v>
      </c>
      <c r="BG886" s="90">
        <v>4.3820051531576816</v>
      </c>
      <c r="BH886" s="90">
        <v>0</v>
      </c>
      <c r="BI886" s="90">
        <v>4.3820051531576816</v>
      </c>
      <c r="BJ886" s="90">
        <v>0</v>
      </c>
      <c r="BK886" s="90">
        <v>0</v>
      </c>
      <c r="BL886" s="90">
        <v>0</v>
      </c>
      <c r="BM886" s="90">
        <v>0</v>
      </c>
      <c r="BN886" s="90">
        <v>0</v>
      </c>
      <c r="BO886" s="90">
        <v>0</v>
      </c>
      <c r="BP886" s="90">
        <v>4.095331918838955</v>
      </c>
      <c r="BQ886" s="90">
        <v>0</v>
      </c>
      <c r="BR886" s="90">
        <v>1.4223373107520943E-2</v>
      </c>
      <c r="BS886" s="90">
        <v>1.3292872063103684E-2</v>
      </c>
      <c r="BT886" s="90">
        <v>4.3820051531576816</v>
      </c>
      <c r="BU886" s="90">
        <v>4.095331918838955</v>
      </c>
      <c r="BV886" s="90">
        <v>0</v>
      </c>
      <c r="BW886" s="90">
        <v>0</v>
      </c>
      <c r="BX886" s="90">
        <v>4.3820051531576816</v>
      </c>
      <c r="BY886" s="90">
        <v>4.095331918838955</v>
      </c>
      <c r="GV886" s="254"/>
      <c r="GW886" s="254"/>
    </row>
    <row r="887" spans="45:205" x14ac:dyDescent="0.25">
      <c r="AS887" s="90" t="s">
        <v>1087</v>
      </c>
      <c r="AT887" s="90" t="s">
        <v>155</v>
      </c>
      <c r="AU887" s="90" t="s">
        <v>731</v>
      </c>
      <c r="AV887" s="90">
        <v>2023</v>
      </c>
      <c r="AW887" s="90">
        <v>0.87343872827321156</v>
      </c>
      <c r="AX887" s="90">
        <v>0</v>
      </c>
      <c r="AY887" s="90">
        <v>0</v>
      </c>
      <c r="AZ887" s="90">
        <v>0</v>
      </c>
      <c r="BA887" s="90">
        <v>0</v>
      </c>
      <c r="BB887" s="90">
        <v>0</v>
      </c>
      <c r="BC887" s="90">
        <v>0</v>
      </c>
      <c r="BD887" s="90">
        <v>0</v>
      </c>
      <c r="BE887" s="90">
        <v>0</v>
      </c>
      <c r="BF887" s="90">
        <v>0</v>
      </c>
      <c r="BG887" s="90">
        <v>0</v>
      </c>
      <c r="BH887" s="90">
        <v>0</v>
      </c>
      <c r="BI887" s="90">
        <v>0</v>
      </c>
      <c r="BJ887" s="90">
        <v>2.1539182029655105E-2</v>
      </c>
      <c r="BK887" s="90">
        <v>6.8790546278817812</v>
      </c>
      <c r="BL887" s="90">
        <v>0</v>
      </c>
      <c r="BM887" s="90">
        <v>6.8790546278817812</v>
      </c>
      <c r="BN887" s="90">
        <v>0</v>
      </c>
      <c r="BO887" s="90">
        <v>0</v>
      </c>
      <c r="BP887" s="90">
        <v>0</v>
      </c>
      <c r="BQ887" s="90">
        <v>6.0084327258990138</v>
      </c>
      <c r="BR887" s="90">
        <v>0</v>
      </c>
      <c r="BS887" s="90">
        <v>0</v>
      </c>
      <c r="BT887" s="90">
        <v>0</v>
      </c>
      <c r="BU887" s="90">
        <v>0</v>
      </c>
      <c r="BV887" s="90">
        <v>0</v>
      </c>
      <c r="BW887" s="90">
        <v>0</v>
      </c>
      <c r="BX887" s="90">
        <v>0</v>
      </c>
      <c r="BY887" s="90">
        <v>0</v>
      </c>
      <c r="GV887" s="254"/>
      <c r="GW887" s="254"/>
    </row>
    <row r="888" spans="45:205" x14ac:dyDescent="0.25">
      <c r="AS888" s="90" t="s">
        <v>1087</v>
      </c>
      <c r="AT888" s="90" t="s">
        <v>155</v>
      </c>
      <c r="AU888" s="90" t="s">
        <v>732</v>
      </c>
      <c r="AV888" s="90">
        <v>2020</v>
      </c>
      <c r="AW888" s="90">
        <v>1</v>
      </c>
      <c r="AX888" s="90">
        <v>3.517247587156483E-3</v>
      </c>
      <c r="AY888" s="90">
        <v>1.184274350252229</v>
      </c>
      <c r="AZ888" s="90">
        <v>0</v>
      </c>
      <c r="BA888" s="90">
        <v>1.184274350252229</v>
      </c>
      <c r="BB888" s="90">
        <v>0</v>
      </c>
      <c r="BC888" s="90">
        <v>0</v>
      </c>
      <c r="BD888" s="90">
        <v>0</v>
      </c>
      <c r="BE888" s="90">
        <v>0</v>
      </c>
      <c r="BF888" s="90">
        <v>0</v>
      </c>
      <c r="BG888" s="90">
        <v>0</v>
      </c>
      <c r="BH888" s="90">
        <v>0</v>
      </c>
      <c r="BI888" s="90">
        <v>0</v>
      </c>
      <c r="BJ888" s="90">
        <v>0</v>
      </c>
      <c r="BK888" s="90">
        <v>0</v>
      </c>
      <c r="BL888" s="90">
        <v>0</v>
      </c>
      <c r="BM888" s="90">
        <v>0</v>
      </c>
      <c r="BN888" s="90">
        <v>1.184274350252229</v>
      </c>
      <c r="BO888" s="90">
        <v>0</v>
      </c>
      <c r="BP888" s="90">
        <v>0</v>
      </c>
      <c r="BQ888" s="90">
        <v>0</v>
      </c>
      <c r="BR888" s="90">
        <v>0</v>
      </c>
      <c r="BS888" s="90">
        <v>0</v>
      </c>
      <c r="BT888" s="90">
        <v>0</v>
      </c>
      <c r="BU888" s="90">
        <v>0</v>
      </c>
      <c r="BV888" s="90">
        <v>0</v>
      </c>
      <c r="BW888" s="90">
        <v>0</v>
      </c>
      <c r="BX888" s="90">
        <v>0</v>
      </c>
      <c r="BY888" s="90">
        <v>0</v>
      </c>
      <c r="GV888" s="254"/>
      <c r="GW888" s="254"/>
    </row>
    <row r="889" spans="45:205" x14ac:dyDescent="0.25">
      <c r="AS889" s="90" t="s">
        <v>1087</v>
      </c>
      <c r="AT889" s="90" t="s">
        <v>155</v>
      </c>
      <c r="AU889" s="90" t="s">
        <v>732</v>
      </c>
      <c r="AV889" s="90">
        <v>2021</v>
      </c>
      <c r="AW889" s="90">
        <v>1</v>
      </c>
      <c r="AX889" s="90">
        <v>0</v>
      </c>
      <c r="AY889" s="90">
        <v>0</v>
      </c>
      <c r="AZ889" s="90">
        <v>0</v>
      </c>
      <c r="BA889" s="90">
        <v>0</v>
      </c>
      <c r="BB889" s="90">
        <v>3.517247587156483E-3</v>
      </c>
      <c r="BC889" s="90">
        <v>1.184274350252229</v>
      </c>
      <c r="BD889" s="90">
        <v>0</v>
      </c>
      <c r="BE889" s="90">
        <v>1.184274350252229</v>
      </c>
      <c r="BF889" s="90">
        <v>0</v>
      </c>
      <c r="BG889" s="90">
        <v>0</v>
      </c>
      <c r="BH889" s="90">
        <v>0</v>
      </c>
      <c r="BI889" s="90">
        <v>0</v>
      </c>
      <c r="BJ889" s="90">
        <v>0</v>
      </c>
      <c r="BK889" s="90">
        <v>0</v>
      </c>
      <c r="BL889" s="90">
        <v>0</v>
      </c>
      <c r="BM889" s="90">
        <v>0</v>
      </c>
      <c r="BN889" s="90">
        <v>0</v>
      </c>
      <c r="BO889" s="90">
        <v>1.184274350252229</v>
      </c>
      <c r="BP889" s="90">
        <v>0</v>
      </c>
      <c r="BQ889" s="90">
        <v>0</v>
      </c>
      <c r="BR889" s="90">
        <v>0</v>
      </c>
      <c r="BS889" s="90">
        <v>0</v>
      </c>
      <c r="BT889" s="90">
        <v>0</v>
      </c>
      <c r="BU889" s="90">
        <v>0</v>
      </c>
      <c r="BV889" s="90">
        <v>0</v>
      </c>
      <c r="BW889" s="90">
        <v>0</v>
      </c>
      <c r="BX889" s="90">
        <v>0</v>
      </c>
      <c r="BY889" s="90">
        <v>0</v>
      </c>
      <c r="GV889" s="254"/>
      <c r="GW889" s="254"/>
    </row>
    <row r="890" spans="45:205" x14ac:dyDescent="0.25">
      <c r="AS890" s="90" t="s">
        <v>1087</v>
      </c>
      <c r="AT890" s="90" t="s">
        <v>155</v>
      </c>
      <c r="AU890" s="90" t="s">
        <v>732</v>
      </c>
      <c r="AV890" s="90">
        <v>2022</v>
      </c>
      <c r="AW890" s="90">
        <v>0.93457943925233644</v>
      </c>
      <c r="AX890" s="90">
        <v>0</v>
      </c>
      <c r="AY890" s="90">
        <v>0</v>
      </c>
      <c r="AZ890" s="90">
        <v>0</v>
      </c>
      <c r="BA890" s="90">
        <v>0</v>
      </c>
      <c r="BB890" s="90">
        <v>0</v>
      </c>
      <c r="BC890" s="90">
        <v>0</v>
      </c>
      <c r="BD890" s="90">
        <v>0</v>
      </c>
      <c r="BE890" s="90">
        <v>0</v>
      </c>
      <c r="BF890" s="90">
        <v>5.537867431146903E-3</v>
      </c>
      <c r="BG890" s="90">
        <v>1.966112359421688</v>
      </c>
      <c r="BH890" s="90">
        <v>0</v>
      </c>
      <c r="BI890" s="90">
        <v>1.966112359421688</v>
      </c>
      <c r="BJ890" s="90">
        <v>0</v>
      </c>
      <c r="BK890" s="90">
        <v>0</v>
      </c>
      <c r="BL890" s="90">
        <v>0</v>
      </c>
      <c r="BM890" s="90">
        <v>0</v>
      </c>
      <c r="BN890" s="90">
        <v>0</v>
      </c>
      <c r="BO890" s="90">
        <v>0</v>
      </c>
      <c r="BP890" s="90">
        <v>1.8374881863754093</v>
      </c>
      <c r="BQ890" s="90">
        <v>0</v>
      </c>
      <c r="BR890" s="90">
        <v>5.537867431146903E-3</v>
      </c>
      <c r="BS890" s="90">
        <v>5.1755770384550497E-3</v>
      </c>
      <c r="BT890" s="90">
        <v>1.966112359421688</v>
      </c>
      <c r="BU890" s="90">
        <v>1.8374881863754093</v>
      </c>
      <c r="BV890" s="90">
        <v>0</v>
      </c>
      <c r="BW890" s="90">
        <v>0</v>
      </c>
      <c r="BX890" s="90">
        <v>1.966112359421688</v>
      </c>
      <c r="BY890" s="90">
        <v>1.8374881863754093</v>
      </c>
      <c r="GV890" s="254"/>
      <c r="GW890" s="254"/>
    </row>
    <row r="891" spans="45:205" x14ac:dyDescent="0.25">
      <c r="AS891" s="90" t="s">
        <v>1087</v>
      </c>
      <c r="AT891" s="90" t="s">
        <v>155</v>
      </c>
      <c r="AU891" s="90" t="s">
        <v>732</v>
      </c>
      <c r="AV891" s="90">
        <v>2023</v>
      </c>
      <c r="AW891" s="90">
        <v>0.87343872827321156</v>
      </c>
      <c r="AX891" s="90">
        <v>0</v>
      </c>
      <c r="AY891" s="90">
        <v>0</v>
      </c>
      <c r="AZ891" s="90">
        <v>0</v>
      </c>
      <c r="BA891" s="90">
        <v>0</v>
      </c>
      <c r="BB891" s="90">
        <v>0</v>
      </c>
      <c r="BC891" s="90">
        <v>0</v>
      </c>
      <c r="BD891" s="90">
        <v>0</v>
      </c>
      <c r="BE891" s="90">
        <v>0</v>
      </c>
      <c r="BF891" s="90">
        <v>0</v>
      </c>
      <c r="BG891" s="90">
        <v>0</v>
      </c>
      <c r="BH891" s="90">
        <v>0</v>
      </c>
      <c r="BI891" s="90">
        <v>0</v>
      </c>
      <c r="BJ891" s="90">
        <v>8.3862761493965852E-3</v>
      </c>
      <c r="BK891" s="90">
        <v>3.0864863952523649</v>
      </c>
      <c r="BL891" s="90">
        <v>0</v>
      </c>
      <c r="BM891" s="90">
        <v>3.0864863952523649</v>
      </c>
      <c r="BN891" s="90">
        <v>0</v>
      </c>
      <c r="BO891" s="90">
        <v>0</v>
      </c>
      <c r="BP891" s="90">
        <v>0</v>
      </c>
      <c r="BQ891" s="90">
        <v>2.6958567519017946</v>
      </c>
      <c r="BR891" s="90">
        <v>0</v>
      </c>
      <c r="BS891" s="90">
        <v>0</v>
      </c>
      <c r="BT891" s="90">
        <v>0</v>
      </c>
      <c r="BU891" s="90">
        <v>0</v>
      </c>
      <c r="BV891" s="90">
        <v>0</v>
      </c>
      <c r="BW891" s="90">
        <v>0</v>
      </c>
      <c r="BX891" s="90">
        <v>0</v>
      </c>
      <c r="BY891" s="90">
        <v>0</v>
      </c>
      <c r="GV891" s="254"/>
      <c r="GW891" s="254"/>
    </row>
    <row r="892" spans="45:205" x14ac:dyDescent="0.25">
      <c r="AS892" s="90" t="s">
        <v>1087</v>
      </c>
      <c r="AT892" s="90" t="s">
        <v>155</v>
      </c>
      <c r="AU892" s="90" t="s">
        <v>735</v>
      </c>
      <c r="AV892" s="90">
        <v>2020</v>
      </c>
      <c r="AW892" s="90">
        <v>1</v>
      </c>
      <c r="AX892" s="90">
        <v>1.707124747101606E-3</v>
      </c>
      <c r="AY892" s="90">
        <v>0.71732045483516327</v>
      </c>
      <c r="AZ892" s="90">
        <v>0</v>
      </c>
      <c r="BA892" s="90">
        <v>0.71732045483516327</v>
      </c>
      <c r="BB892" s="90">
        <v>0</v>
      </c>
      <c r="BC892" s="90">
        <v>0</v>
      </c>
      <c r="BD892" s="90">
        <v>0</v>
      </c>
      <c r="BE892" s="90">
        <v>0</v>
      </c>
      <c r="BF892" s="90">
        <v>0</v>
      </c>
      <c r="BG892" s="90">
        <v>0</v>
      </c>
      <c r="BH892" s="90">
        <v>0</v>
      </c>
      <c r="BI892" s="90">
        <v>0</v>
      </c>
      <c r="BJ892" s="90">
        <v>0</v>
      </c>
      <c r="BK892" s="90">
        <v>0</v>
      </c>
      <c r="BL892" s="90">
        <v>0</v>
      </c>
      <c r="BM892" s="90">
        <v>0</v>
      </c>
      <c r="BN892" s="90">
        <v>0.71732045483516327</v>
      </c>
      <c r="BO892" s="90">
        <v>0</v>
      </c>
      <c r="BP892" s="90">
        <v>0</v>
      </c>
      <c r="BQ892" s="90">
        <v>0</v>
      </c>
      <c r="BR892" s="90">
        <v>0</v>
      </c>
      <c r="BS892" s="90">
        <v>0</v>
      </c>
      <c r="BT892" s="90">
        <v>0</v>
      </c>
      <c r="BU892" s="90">
        <v>0</v>
      </c>
      <c r="BV892" s="90">
        <v>0</v>
      </c>
      <c r="BW892" s="90">
        <v>0</v>
      </c>
      <c r="BX892" s="90">
        <v>0</v>
      </c>
      <c r="BY892" s="90">
        <v>0</v>
      </c>
      <c r="GV892" s="254"/>
      <c r="GW892" s="254"/>
    </row>
    <row r="893" spans="45:205" x14ac:dyDescent="0.25">
      <c r="AS893" s="90" t="s">
        <v>1087</v>
      </c>
      <c r="AT893" s="90" t="s">
        <v>155</v>
      </c>
      <c r="AU893" s="90" t="s">
        <v>735</v>
      </c>
      <c r="AV893" s="90">
        <v>2021</v>
      </c>
      <c r="AW893" s="90">
        <v>1</v>
      </c>
      <c r="AX893" s="90">
        <v>0</v>
      </c>
      <c r="AY893" s="90">
        <v>0</v>
      </c>
      <c r="AZ893" s="90">
        <v>0</v>
      </c>
      <c r="BA893" s="90">
        <v>0</v>
      </c>
      <c r="BB893" s="90">
        <v>1.707124747101606E-3</v>
      </c>
      <c r="BC893" s="90">
        <v>0.71732045483516327</v>
      </c>
      <c r="BD893" s="90">
        <v>0</v>
      </c>
      <c r="BE893" s="90">
        <v>0.71732045483516327</v>
      </c>
      <c r="BF893" s="90">
        <v>0</v>
      </c>
      <c r="BG893" s="90">
        <v>0</v>
      </c>
      <c r="BH893" s="90">
        <v>0</v>
      </c>
      <c r="BI893" s="90">
        <v>0</v>
      </c>
      <c r="BJ893" s="90">
        <v>0</v>
      </c>
      <c r="BK893" s="90">
        <v>0</v>
      </c>
      <c r="BL893" s="90">
        <v>0</v>
      </c>
      <c r="BM893" s="90">
        <v>0</v>
      </c>
      <c r="BN893" s="90">
        <v>0</v>
      </c>
      <c r="BO893" s="90">
        <v>0.71732045483516327</v>
      </c>
      <c r="BP893" s="90">
        <v>0</v>
      </c>
      <c r="BQ893" s="90">
        <v>0</v>
      </c>
      <c r="BR893" s="90">
        <v>0</v>
      </c>
      <c r="BS893" s="90">
        <v>0</v>
      </c>
      <c r="BT893" s="90">
        <v>0</v>
      </c>
      <c r="BU893" s="90">
        <v>0</v>
      </c>
      <c r="BV893" s="90">
        <v>0</v>
      </c>
      <c r="BW893" s="90">
        <v>0</v>
      </c>
      <c r="BX893" s="90">
        <v>0</v>
      </c>
      <c r="BY893" s="90">
        <v>0</v>
      </c>
      <c r="GV893" s="254"/>
      <c r="GW893" s="254"/>
    </row>
    <row r="894" spans="45:205" x14ac:dyDescent="0.25">
      <c r="AS894" s="90" t="s">
        <v>1087</v>
      </c>
      <c r="AT894" s="90" t="s">
        <v>155</v>
      </c>
      <c r="AU894" s="90" t="s">
        <v>735</v>
      </c>
      <c r="AV894" s="90">
        <v>2022</v>
      </c>
      <c r="AW894" s="90">
        <v>0.93457943925233644</v>
      </c>
      <c r="AX894" s="90">
        <v>0</v>
      </c>
      <c r="AY894" s="90">
        <v>0</v>
      </c>
      <c r="AZ894" s="90">
        <v>0</v>
      </c>
      <c r="BA894" s="90">
        <v>0</v>
      </c>
      <c r="BB894" s="90">
        <v>0</v>
      </c>
      <c r="BC894" s="90">
        <v>0</v>
      </c>
      <c r="BD894" s="90">
        <v>0</v>
      </c>
      <c r="BE894" s="90">
        <v>0</v>
      </c>
      <c r="BF894" s="90">
        <v>1.1571679592989896E-3</v>
      </c>
      <c r="BG894" s="90">
        <v>0.38561369536929435</v>
      </c>
      <c r="BH894" s="90">
        <v>0</v>
      </c>
      <c r="BI894" s="90">
        <v>0.38561369536929435</v>
      </c>
      <c r="BJ894" s="90">
        <v>0</v>
      </c>
      <c r="BK894" s="90">
        <v>0</v>
      </c>
      <c r="BL894" s="90">
        <v>0</v>
      </c>
      <c r="BM894" s="90">
        <v>0</v>
      </c>
      <c r="BN894" s="90">
        <v>0</v>
      </c>
      <c r="BO894" s="90">
        <v>0</v>
      </c>
      <c r="BP894" s="90">
        <v>0.36038663118625641</v>
      </c>
      <c r="BQ894" s="90">
        <v>0</v>
      </c>
      <c r="BR894" s="90">
        <v>1.1571679592989896E-3</v>
      </c>
      <c r="BS894" s="90">
        <v>1.0814653825224202E-3</v>
      </c>
      <c r="BT894" s="90">
        <v>0.38561369536929435</v>
      </c>
      <c r="BU894" s="90">
        <v>0.36038663118625641</v>
      </c>
      <c r="BV894" s="90">
        <v>0</v>
      </c>
      <c r="BW894" s="90">
        <v>0</v>
      </c>
      <c r="BX894" s="90">
        <v>0.38561369536929435</v>
      </c>
      <c r="BY894" s="90">
        <v>0.36038663118625641</v>
      </c>
      <c r="GV894" s="254"/>
      <c r="GW894" s="254"/>
    </row>
    <row r="895" spans="45:205" x14ac:dyDescent="0.25">
      <c r="AS895" s="90" t="s">
        <v>1087</v>
      </c>
      <c r="AT895" s="90" t="s">
        <v>155</v>
      </c>
      <c r="AU895" s="90" t="s">
        <v>735</v>
      </c>
      <c r="AV895" s="90">
        <v>2023</v>
      </c>
      <c r="AW895" s="90">
        <v>0.87343872827321156</v>
      </c>
      <c r="AX895" s="90">
        <v>0</v>
      </c>
      <c r="AY895" s="90">
        <v>0</v>
      </c>
      <c r="AZ895" s="90">
        <v>0</v>
      </c>
      <c r="BA895" s="90">
        <v>0</v>
      </c>
      <c r="BB895" s="90">
        <v>0</v>
      </c>
      <c r="BC895" s="90">
        <v>0</v>
      </c>
      <c r="BD895" s="90">
        <v>0</v>
      </c>
      <c r="BE895" s="90">
        <v>0</v>
      </c>
      <c r="BF895" s="90">
        <v>0</v>
      </c>
      <c r="BG895" s="90">
        <v>0</v>
      </c>
      <c r="BH895" s="90">
        <v>0</v>
      </c>
      <c r="BI895" s="90">
        <v>0</v>
      </c>
      <c r="BJ895" s="90">
        <v>1.7523586793238282E-3</v>
      </c>
      <c r="BK895" s="90">
        <v>0.60535245049553832</v>
      </c>
      <c r="BL895" s="90">
        <v>0</v>
      </c>
      <c r="BM895" s="90">
        <v>0.60535245049553832</v>
      </c>
      <c r="BN895" s="90">
        <v>0</v>
      </c>
      <c r="BO895" s="90">
        <v>0</v>
      </c>
      <c r="BP895" s="90">
        <v>0</v>
      </c>
      <c r="BQ895" s="90">
        <v>0.52873827451789523</v>
      </c>
      <c r="BR895" s="90">
        <v>0</v>
      </c>
      <c r="BS895" s="90">
        <v>0</v>
      </c>
      <c r="BT895" s="90">
        <v>0</v>
      </c>
      <c r="BU895" s="90">
        <v>0</v>
      </c>
      <c r="BV895" s="90">
        <v>0</v>
      </c>
      <c r="BW895" s="90">
        <v>0</v>
      </c>
      <c r="BX895" s="90">
        <v>0</v>
      </c>
      <c r="BY895" s="90">
        <v>0</v>
      </c>
      <c r="GV895" s="254"/>
      <c r="GW895" s="254"/>
    </row>
    <row r="896" spans="45:205" x14ac:dyDescent="0.25">
      <c r="AS896" s="90" t="s">
        <v>1087</v>
      </c>
      <c r="AT896" s="90" t="s">
        <v>155</v>
      </c>
      <c r="AU896" s="90" t="s">
        <v>736</v>
      </c>
      <c r="AV896" s="90">
        <v>2020</v>
      </c>
      <c r="AW896" s="90">
        <v>1</v>
      </c>
      <c r="AX896" s="90">
        <v>2.2889841248963698E-2</v>
      </c>
      <c r="AY896" s="90">
        <v>3.0558897553192201</v>
      </c>
      <c r="AZ896" s="90">
        <v>0</v>
      </c>
      <c r="BA896" s="90">
        <v>3.0558897553192201</v>
      </c>
      <c r="BB896" s="90">
        <v>0</v>
      </c>
      <c r="BC896" s="90">
        <v>0</v>
      </c>
      <c r="BD896" s="90">
        <v>0</v>
      </c>
      <c r="BE896" s="90">
        <v>0</v>
      </c>
      <c r="BF896" s="90">
        <v>0</v>
      </c>
      <c r="BG896" s="90">
        <v>0</v>
      </c>
      <c r="BH896" s="90">
        <v>0</v>
      </c>
      <c r="BI896" s="90">
        <v>0</v>
      </c>
      <c r="BJ896" s="90">
        <v>0</v>
      </c>
      <c r="BK896" s="90">
        <v>0</v>
      </c>
      <c r="BL896" s="90">
        <v>0</v>
      </c>
      <c r="BM896" s="90">
        <v>0</v>
      </c>
      <c r="BN896" s="90">
        <v>3.0558897553192201</v>
      </c>
      <c r="BO896" s="90">
        <v>0</v>
      </c>
      <c r="BP896" s="90">
        <v>0</v>
      </c>
      <c r="BQ896" s="90">
        <v>0</v>
      </c>
      <c r="BR896" s="90">
        <v>0</v>
      </c>
      <c r="BS896" s="90">
        <v>0</v>
      </c>
      <c r="BT896" s="90">
        <v>0</v>
      </c>
      <c r="BU896" s="90">
        <v>0</v>
      </c>
      <c r="BV896" s="90">
        <v>0</v>
      </c>
      <c r="BW896" s="90">
        <v>0</v>
      </c>
      <c r="BX896" s="90">
        <v>0</v>
      </c>
      <c r="BY896" s="90">
        <v>0</v>
      </c>
      <c r="GV896" s="254"/>
      <c r="GW896" s="254"/>
    </row>
    <row r="897" spans="45:205" x14ac:dyDescent="0.25">
      <c r="AS897" s="90" t="s">
        <v>1087</v>
      </c>
      <c r="AT897" s="90" t="s">
        <v>155</v>
      </c>
      <c r="AU897" s="90" t="s">
        <v>736</v>
      </c>
      <c r="AV897" s="90">
        <v>2021</v>
      </c>
      <c r="AW897" s="90">
        <v>1</v>
      </c>
      <c r="AX897" s="90">
        <v>0</v>
      </c>
      <c r="AY897" s="90">
        <v>0</v>
      </c>
      <c r="AZ897" s="90">
        <v>0</v>
      </c>
      <c r="BA897" s="90">
        <v>0</v>
      </c>
      <c r="BB897" s="90">
        <v>2.2889841248963698E-2</v>
      </c>
      <c r="BC897" s="90">
        <v>3.0558897553192201</v>
      </c>
      <c r="BD897" s="90">
        <v>0</v>
      </c>
      <c r="BE897" s="90">
        <v>3.0558897553192201</v>
      </c>
      <c r="BF897" s="90">
        <v>0</v>
      </c>
      <c r="BG897" s="90">
        <v>0</v>
      </c>
      <c r="BH897" s="90">
        <v>0</v>
      </c>
      <c r="BI897" s="90">
        <v>0</v>
      </c>
      <c r="BJ897" s="90">
        <v>0</v>
      </c>
      <c r="BK897" s="90">
        <v>0</v>
      </c>
      <c r="BL897" s="90">
        <v>0</v>
      </c>
      <c r="BM897" s="90">
        <v>0</v>
      </c>
      <c r="BN897" s="90">
        <v>0</v>
      </c>
      <c r="BO897" s="90">
        <v>3.0558897553192201</v>
      </c>
      <c r="BP897" s="90">
        <v>0</v>
      </c>
      <c r="BQ897" s="90">
        <v>0</v>
      </c>
      <c r="BR897" s="90">
        <v>0</v>
      </c>
      <c r="BS897" s="90">
        <v>0</v>
      </c>
      <c r="BT897" s="90">
        <v>0</v>
      </c>
      <c r="BU897" s="90">
        <v>0</v>
      </c>
      <c r="BV897" s="90">
        <v>0</v>
      </c>
      <c r="BW897" s="90">
        <v>0</v>
      </c>
      <c r="BX897" s="90">
        <v>0</v>
      </c>
      <c r="BY897" s="90">
        <v>0</v>
      </c>
      <c r="GV897" s="254"/>
      <c r="GW897" s="254"/>
    </row>
    <row r="898" spans="45:205" x14ac:dyDescent="0.25">
      <c r="AS898" s="90" t="s">
        <v>1087</v>
      </c>
      <c r="AT898" s="90" t="s">
        <v>155</v>
      </c>
      <c r="AU898" s="90" t="s">
        <v>736</v>
      </c>
      <c r="AV898" s="90">
        <v>2022</v>
      </c>
      <c r="AW898" s="90">
        <v>0.93457943925233644</v>
      </c>
      <c r="AX898" s="90">
        <v>0</v>
      </c>
      <c r="AY898" s="90">
        <v>0</v>
      </c>
      <c r="AZ898" s="90">
        <v>0</v>
      </c>
      <c r="BA898" s="90">
        <v>0</v>
      </c>
      <c r="BB898" s="90">
        <v>0</v>
      </c>
      <c r="BC898" s="90">
        <v>0</v>
      </c>
      <c r="BD898" s="90">
        <v>0</v>
      </c>
      <c r="BE898" s="90">
        <v>0</v>
      </c>
      <c r="BF898" s="90">
        <v>2.1552146837745065E-2</v>
      </c>
      <c r="BG898" s="90">
        <v>2.8838893446051297</v>
      </c>
      <c r="BH898" s="90">
        <v>0</v>
      </c>
      <c r="BI898" s="90">
        <v>2.8838893446051297</v>
      </c>
      <c r="BJ898" s="90">
        <v>0</v>
      </c>
      <c r="BK898" s="90">
        <v>0</v>
      </c>
      <c r="BL898" s="90">
        <v>0</v>
      </c>
      <c r="BM898" s="90">
        <v>0</v>
      </c>
      <c r="BN898" s="90">
        <v>0</v>
      </c>
      <c r="BO898" s="90">
        <v>0</v>
      </c>
      <c r="BP898" s="90">
        <v>2.69522368654685</v>
      </c>
      <c r="BQ898" s="90">
        <v>0</v>
      </c>
      <c r="BR898" s="90">
        <v>2.1552146837745065E-2</v>
      </c>
      <c r="BS898" s="90">
        <v>2.0142193306303801E-2</v>
      </c>
      <c r="BT898" s="90">
        <v>2.8838893446051297</v>
      </c>
      <c r="BU898" s="90">
        <v>2.69522368654685</v>
      </c>
      <c r="BV898" s="90">
        <v>0</v>
      </c>
      <c r="BW898" s="90">
        <v>0</v>
      </c>
      <c r="BX898" s="90">
        <v>2.8838893446051297</v>
      </c>
      <c r="BY898" s="90">
        <v>2.69522368654685</v>
      </c>
      <c r="GV898" s="254"/>
      <c r="GW898" s="254"/>
    </row>
    <row r="899" spans="45:205" x14ac:dyDescent="0.25">
      <c r="AS899" s="90" t="s">
        <v>1087</v>
      </c>
      <c r="AT899" s="90" t="s">
        <v>155</v>
      </c>
      <c r="AU899" s="90" t="s">
        <v>736</v>
      </c>
      <c r="AV899" s="90">
        <v>2023</v>
      </c>
      <c r="AW899" s="90">
        <v>0.87343872827321156</v>
      </c>
      <c r="AX899" s="90">
        <v>0</v>
      </c>
      <c r="AY899" s="90">
        <v>0</v>
      </c>
      <c r="AZ899" s="90">
        <v>0</v>
      </c>
      <c r="BA899" s="90">
        <v>0</v>
      </c>
      <c r="BB899" s="90">
        <v>0</v>
      </c>
      <c r="BC899" s="90">
        <v>0</v>
      </c>
      <c r="BD899" s="90">
        <v>0</v>
      </c>
      <c r="BE899" s="90">
        <v>0</v>
      </c>
      <c r="BF899" s="90">
        <v>0</v>
      </c>
      <c r="BG899" s="90">
        <v>0</v>
      </c>
      <c r="BH899" s="90">
        <v>0</v>
      </c>
      <c r="BI899" s="90">
        <v>0</v>
      </c>
      <c r="BJ899" s="90">
        <v>3.2637519269081233E-2</v>
      </c>
      <c r="BK899" s="90">
        <v>4.5272464770816034</v>
      </c>
      <c r="BL899" s="90">
        <v>0</v>
      </c>
      <c r="BM899" s="90">
        <v>4.5272464770816034</v>
      </c>
      <c r="BN899" s="90">
        <v>0</v>
      </c>
      <c r="BO899" s="90">
        <v>0</v>
      </c>
      <c r="BP899" s="90">
        <v>0</v>
      </c>
      <c r="BQ899" s="90">
        <v>3.9542724055215328</v>
      </c>
      <c r="BR899" s="90">
        <v>0</v>
      </c>
      <c r="BS899" s="90">
        <v>0</v>
      </c>
      <c r="BT899" s="90">
        <v>0</v>
      </c>
      <c r="BU899" s="90">
        <v>0</v>
      </c>
      <c r="BV899" s="90">
        <v>0</v>
      </c>
      <c r="BW899" s="90">
        <v>0</v>
      </c>
      <c r="BX899" s="90">
        <v>0</v>
      </c>
      <c r="BY899" s="90">
        <v>0</v>
      </c>
      <c r="GV899" s="254"/>
      <c r="GW899" s="254"/>
    </row>
    <row r="900" spans="45:205" x14ac:dyDescent="0.25">
      <c r="AS900" s="90" t="s">
        <v>1087</v>
      </c>
      <c r="AT900" s="90" t="s">
        <v>155</v>
      </c>
      <c r="AU900" s="90" t="s">
        <v>737</v>
      </c>
      <c r="AV900" s="90">
        <v>2020</v>
      </c>
      <c r="AW900" s="90">
        <v>1</v>
      </c>
      <c r="AX900" s="90">
        <v>2.9253640388220023E-2</v>
      </c>
      <c r="AY900" s="90">
        <v>3.8767470453517552</v>
      </c>
      <c r="AZ900" s="90">
        <v>0</v>
      </c>
      <c r="BA900" s="90">
        <v>3.8767470453517552</v>
      </c>
      <c r="BB900" s="90">
        <v>0</v>
      </c>
      <c r="BC900" s="90">
        <v>0</v>
      </c>
      <c r="BD900" s="90">
        <v>0</v>
      </c>
      <c r="BE900" s="90">
        <v>0</v>
      </c>
      <c r="BF900" s="90">
        <v>0</v>
      </c>
      <c r="BG900" s="90">
        <v>0</v>
      </c>
      <c r="BH900" s="90">
        <v>0</v>
      </c>
      <c r="BI900" s="90">
        <v>0</v>
      </c>
      <c r="BJ900" s="90">
        <v>0</v>
      </c>
      <c r="BK900" s="90">
        <v>0</v>
      </c>
      <c r="BL900" s="90">
        <v>0</v>
      </c>
      <c r="BM900" s="90">
        <v>0</v>
      </c>
      <c r="BN900" s="90">
        <v>3.8767470453517552</v>
      </c>
      <c r="BO900" s="90">
        <v>0</v>
      </c>
      <c r="BP900" s="90">
        <v>0</v>
      </c>
      <c r="BQ900" s="90">
        <v>0</v>
      </c>
      <c r="BR900" s="90">
        <v>0</v>
      </c>
      <c r="BS900" s="90">
        <v>0</v>
      </c>
      <c r="BT900" s="90">
        <v>0</v>
      </c>
      <c r="BU900" s="90">
        <v>0</v>
      </c>
      <c r="BV900" s="90">
        <v>0</v>
      </c>
      <c r="BW900" s="90">
        <v>0</v>
      </c>
      <c r="BX900" s="90">
        <v>0</v>
      </c>
      <c r="BY900" s="90">
        <v>0</v>
      </c>
      <c r="GV900" s="254"/>
      <c r="GW900" s="254"/>
    </row>
    <row r="901" spans="45:205" x14ac:dyDescent="0.25">
      <c r="AS901" s="90" t="s">
        <v>1087</v>
      </c>
      <c r="AT901" s="90" t="s">
        <v>155</v>
      </c>
      <c r="AU901" s="90" t="s">
        <v>737</v>
      </c>
      <c r="AV901" s="90">
        <v>2021</v>
      </c>
      <c r="AW901" s="90">
        <v>1</v>
      </c>
      <c r="AX901" s="90">
        <v>0</v>
      </c>
      <c r="AY901" s="90">
        <v>0</v>
      </c>
      <c r="AZ901" s="90">
        <v>0</v>
      </c>
      <c r="BA901" s="90">
        <v>0</v>
      </c>
      <c r="BB901" s="90">
        <v>2.9253640388220023E-2</v>
      </c>
      <c r="BC901" s="90">
        <v>3.8767470453517552</v>
      </c>
      <c r="BD901" s="90">
        <v>0</v>
      </c>
      <c r="BE901" s="90">
        <v>3.8767470453517552</v>
      </c>
      <c r="BF901" s="90">
        <v>0</v>
      </c>
      <c r="BG901" s="90">
        <v>0</v>
      </c>
      <c r="BH901" s="90">
        <v>0</v>
      </c>
      <c r="BI901" s="90">
        <v>0</v>
      </c>
      <c r="BJ901" s="90">
        <v>0</v>
      </c>
      <c r="BK901" s="90">
        <v>0</v>
      </c>
      <c r="BL901" s="90">
        <v>0</v>
      </c>
      <c r="BM901" s="90">
        <v>0</v>
      </c>
      <c r="BN901" s="90">
        <v>0</v>
      </c>
      <c r="BO901" s="90">
        <v>3.8767470453517552</v>
      </c>
      <c r="BP901" s="90">
        <v>0</v>
      </c>
      <c r="BQ901" s="90">
        <v>0</v>
      </c>
      <c r="BR901" s="90">
        <v>0</v>
      </c>
      <c r="BS901" s="90">
        <v>0</v>
      </c>
      <c r="BT901" s="90">
        <v>0</v>
      </c>
      <c r="BU901" s="90">
        <v>0</v>
      </c>
      <c r="BV901" s="90">
        <v>0</v>
      </c>
      <c r="BW901" s="90">
        <v>0</v>
      </c>
      <c r="BX901" s="90">
        <v>0</v>
      </c>
      <c r="BY901" s="90">
        <v>0</v>
      </c>
      <c r="GV901" s="254"/>
      <c r="GW901" s="254"/>
    </row>
    <row r="902" spans="45:205" x14ac:dyDescent="0.25">
      <c r="AS902" s="90" t="s">
        <v>1087</v>
      </c>
      <c r="AT902" s="90" t="s">
        <v>155</v>
      </c>
      <c r="AU902" s="90" t="s">
        <v>737</v>
      </c>
      <c r="AV902" s="90">
        <v>2022</v>
      </c>
      <c r="AW902" s="90">
        <v>0.93457943925233644</v>
      </c>
      <c r="AX902" s="90">
        <v>0</v>
      </c>
      <c r="AY902" s="90">
        <v>0</v>
      </c>
      <c r="AZ902" s="90">
        <v>0</v>
      </c>
      <c r="BA902" s="90">
        <v>0</v>
      </c>
      <c r="BB902" s="90">
        <v>0</v>
      </c>
      <c r="BC902" s="90">
        <v>0</v>
      </c>
      <c r="BD902" s="90">
        <v>0</v>
      </c>
      <c r="BE902" s="90">
        <v>0</v>
      </c>
      <c r="BF902" s="90">
        <v>3.0318883013497073E-2</v>
      </c>
      <c r="BG902" s="90">
        <v>3.9513950470451324</v>
      </c>
      <c r="BH902" s="90">
        <v>0</v>
      </c>
      <c r="BI902" s="90">
        <v>3.9513950470451324</v>
      </c>
      <c r="BJ902" s="90">
        <v>0</v>
      </c>
      <c r="BK902" s="90">
        <v>0</v>
      </c>
      <c r="BL902" s="90">
        <v>0</v>
      </c>
      <c r="BM902" s="90">
        <v>0</v>
      </c>
      <c r="BN902" s="90">
        <v>0</v>
      </c>
      <c r="BO902" s="90">
        <v>0</v>
      </c>
      <c r="BP902" s="90">
        <v>3.6928925673318993</v>
      </c>
      <c r="BQ902" s="90">
        <v>0</v>
      </c>
      <c r="BR902" s="90">
        <v>3.0318883013497073E-2</v>
      </c>
      <c r="BS902" s="90">
        <v>2.8335404685511281E-2</v>
      </c>
      <c r="BT902" s="90">
        <v>3.9513950470451324</v>
      </c>
      <c r="BU902" s="90">
        <v>3.6928925673318993</v>
      </c>
      <c r="BV902" s="90">
        <v>0</v>
      </c>
      <c r="BW902" s="90">
        <v>0</v>
      </c>
      <c r="BX902" s="90">
        <v>3.9513950470451324</v>
      </c>
      <c r="BY902" s="90">
        <v>3.6928925673318993</v>
      </c>
      <c r="GV902" s="254"/>
      <c r="GW902" s="254"/>
    </row>
    <row r="903" spans="45:205" x14ac:dyDescent="0.25">
      <c r="AS903" s="90" t="s">
        <v>1087</v>
      </c>
      <c r="AT903" s="90" t="s">
        <v>155</v>
      </c>
      <c r="AU903" s="90" t="s">
        <v>737</v>
      </c>
      <c r="AV903" s="90">
        <v>2023</v>
      </c>
      <c r="AW903" s="90">
        <v>0.87343872827321156</v>
      </c>
      <c r="AX903" s="90">
        <v>0</v>
      </c>
      <c r="AY903" s="90">
        <v>0</v>
      </c>
      <c r="AZ903" s="90">
        <v>0</v>
      </c>
      <c r="BA903" s="90">
        <v>0</v>
      </c>
      <c r="BB903" s="90">
        <v>0</v>
      </c>
      <c r="BC903" s="90">
        <v>0</v>
      </c>
      <c r="BD903" s="90">
        <v>0</v>
      </c>
      <c r="BE903" s="90">
        <v>0</v>
      </c>
      <c r="BF903" s="90">
        <v>0</v>
      </c>
      <c r="BG903" s="90">
        <v>0</v>
      </c>
      <c r="BH903" s="90">
        <v>0</v>
      </c>
      <c r="BI903" s="90">
        <v>0</v>
      </c>
      <c r="BJ903" s="90">
        <v>4.591343665295676E-2</v>
      </c>
      <c r="BK903" s="90">
        <v>6.2030609169249296</v>
      </c>
      <c r="BL903" s="90">
        <v>0</v>
      </c>
      <c r="BM903" s="90">
        <v>6.2030609169249296</v>
      </c>
      <c r="BN903" s="90">
        <v>0</v>
      </c>
      <c r="BO903" s="90">
        <v>0</v>
      </c>
      <c r="BP903" s="90">
        <v>0</v>
      </c>
      <c r="BQ903" s="90">
        <v>5.4179936386801719</v>
      </c>
      <c r="BR903" s="90">
        <v>0</v>
      </c>
      <c r="BS903" s="90">
        <v>0</v>
      </c>
      <c r="BT903" s="90">
        <v>0</v>
      </c>
      <c r="BU903" s="90">
        <v>0</v>
      </c>
      <c r="BV903" s="90">
        <v>0</v>
      </c>
      <c r="BW903" s="90">
        <v>0</v>
      </c>
      <c r="BX903" s="90">
        <v>0</v>
      </c>
      <c r="BY903" s="90">
        <v>0</v>
      </c>
      <c r="GV903" s="254"/>
      <c r="GW903" s="254"/>
    </row>
    <row r="904" spans="45:205" x14ac:dyDescent="0.25">
      <c r="AS904" s="90" t="s">
        <v>1087</v>
      </c>
      <c r="AT904" s="90" t="s">
        <v>155</v>
      </c>
      <c r="AU904" s="90" t="s">
        <v>738</v>
      </c>
      <c r="AV904" s="90">
        <v>2020</v>
      </c>
      <c r="AW904" s="90">
        <v>1</v>
      </c>
      <c r="AX904" s="90">
        <v>1.2617018019069058E-2</v>
      </c>
      <c r="AY904" s="90">
        <v>1.7087533988665928</v>
      </c>
      <c r="AZ904" s="90">
        <v>0</v>
      </c>
      <c r="BA904" s="90">
        <v>1.7087533988665928</v>
      </c>
      <c r="BB904" s="90">
        <v>0</v>
      </c>
      <c r="BC904" s="90">
        <v>0</v>
      </c>
      <c r="BD904" s="90">
        <v>0</v>
      </c>
      <c r="BE904" s="90">
        <v>0</v>
      </c>
      <c r="BF904" s="90">
        <v>0</v>
      </c>
      <c r="BG904" s="90">
        <v>0</v>
      </c>
      <c r="BH904" s="90">
        <v>0</v>
      </c>
      <c r="BI904" s="90">
        <v>0</v>
      </c>
      <c r="BJ904" s="90">
        <v>0</v>
      </c>
      <c r="BK904" s="90">
        <v>0</v>
      </c>
      <c r="BL904" s="90">
        <v>0</v>
      </c>
      <c r="BM904" s="90">
        <v>0</v>
      </c>
      <c r="BN904" s="90">
        <v>1.7087533988665928</v>
      </c>
      <c r="BO904" s="90">
        <v>0</v>
      </c>
      <c r="BP904" s="90">
        <v>0</v>
      </c>
      <c r="BQ904" s="90">
        <v>0</v>
      </c>
      <c r="BR904" s="90">
        <v>0</v>
      </c>
      <c r="BS904" s="90">
        <v>0</v>
      </c>
      <c r="BT904" s="90">
        <v>0</v>
      </c>
      <c r="BU904" s="90">
        <v>0</v>
      </c>
      <c r="BV904" s="90">
        <v>0</v>
      </c>
      <c r="BW904" s="90">
        <v>0</v>
      </c>
      <c r="BX904" s="90">
        <v>0</v>
      </c>
      <c r="BY904" s="90">
        <v>0</v>
      </c>
      <c r="GV904" s="254"/>
      <c r="GW904" s="254"/>
    </row>
    <row r="905" spans="45:205" x14ac:dyDescent="0.25">
      <c r="AS905" s="90" t="s">
        <v>1087</v>
      </c>
      <c r="AT905" s="90" t="s">
        <v>155</v>
      </c>
      <c r="AU905" s="90" t="s">
        <v>738</v>
      </c>
      <c r="AV905" s="90">
        <v>2021</v>
      </c>
      <c r="AW905" s="90">
        <v>1</v>
      </c>
      <c r="AX905" s="90">
        <v>0</v>
      </c>
      <c r="AY905" s="90">
        <v>0</v>
      </c>
      <c r="AZ905" s="90">
        <v>0</v>
      </c>
      <c r="BA905" s="90">
        <v>0</v>
      </c>
      <c r="BB905" s="90">
        <v>1.2617018019069058E-2</v>
      </c>
      <c r="BC905" s="90">
        <v>1.7087533988665928</v>
      </c>
      <c r="BD905" s="90">
        <v>0</v>
      </c>
      <c r="BE905" s="90">
        <v>1.7087533988665928</v>
      </c>
      <c r="BF905" s="90">
        <v>0</v>
      </c>
      <c r="BG905" s="90">
        <v>0</v>
      </c>
      <c r="BH905" s="90">
        <v>0</v>
      </c>
      <c r="BI905" s="90">
        <v>0</v>
      </c>
      <c r="BJ905" s="90">
        <v>0</v>
      </c>
      <c r="BK905" s="90">
        <v>0</v>
      </c>
      <c r="BL905" s="90">
        <v>0</v>
      </c>
      <c r="BM905" s="90">
        <v>0</v>
      </c>
      <c r="BN905" s="90">
        <v>0</v>
      </c>
      <c r="BO905" s="90">
        <v>1.7087533988665928</v>
      </c>
      <c r="BP905" s="90">
        <v>0</v>
      </c>
      <c r="BQ905" s="90">
        <v>0</v>
      </c>
      <c r="BR905" s="90">
        <v>0</v>
      </c>
      <c r="BS905" s="90">
        <v>0</v>
      </c>
      <c r="BT905" s="90">
        <v>0</v>
      </c>
      <c r="BU905" s="90">
        <v>0</v>
      </c>
      <c r="BV905" s="90">
        <v>0</v>
      </c>
      <c r="BW905" s="90">
        <v>0</v>
      </c>
      <c r="BX905" s="90">
        <v>0</v>
      </c>
      <c r="BY905" s="90">
        <v>0</v>
      </c>
      <c r="GV905" s="254"/>
      <c r="GW905" s="254"/>
    </row>
    <row r="906" spans="45:205" x14ac:dyDescent="0.25">
      <c r="AS906" s="90" t="s">
        <v>1087</v>
      </c>
      <c r="AT906" s="90" t="s">
        <v>155</v>
      </c>
      <c r="AU906" s="90" t="s">
        <v>738</v>
      </c>
      <c r="AV906" s="90">
        <v>2022</v>
      </c>
      <c r="AW906" s="90">
        <v>0.93457943925233644</v>
      </c>
      <c r="AX906" s="90">
        <v>0</v>
      </c>
      <c r="AY906" s="90">
        <v>0</v>
      </c>
      <c r="AZ906" s="90">
        <v>0</v>
      </c>
      <c r="BA906" s="90">
        <v>0</v>
      </c>
      <c r="BB906" s="90">
        <v>0</v>
      </c>
      <c r="BC906" s="90">
        <v>0</v>
      </c>
      <c r="BD906" s="90">
        <v>0</v>
      </c>
      <c r="BE906" s="90">
        <v>0</v>
      </c>
      <c r="BF906" s="90">
        <v>1.0975958419838193E-2</v>
      </c>
      <c r="BG906" s="90">
        <v>1.5557553821668102</v>
      </c>
      <c r="BH906" s="90">
        <v>0</v>
      </c>
      <c r="BI906" s="90">
        <v>1.5557553821668102</v>
      </c>
      <c r="BJ906" s="90">
        <v>0</v>
      </c>
      <c r="BK906" s="90">
        <v>0</v>
      </c>
      <c r="BL906" s="90">
        <v>0</v>
      </c>
      <c r="BM906" s="90">
        <v>0</v>
      </c>
      <c r="BN906" s="90">
        <v>0</v>
      </c>
      <c r="BO906" s="90">
        <v>0</v>
      </c>
      <c r="BP906" s="90">
        <v>1.4539769926792618</v>
      </c>
      <c r="BQ906" s="90">
        <v>0</v>
      </c>
      <c r="BR906" s="90">
        <v>1.0975958419838193E-2</v>
      </c>
      <c r="BS906" s="90">
        <v>1.025790506526934E-2</v>
      </c>
      <c r="BT906" s="90">
        <v>1.5557553821668102</v>
      </c>
      <c r="BU906" s="90">
        <v>1.4539769926792618</v>
      </c>
      <c r="BV906" s="90">
        <v>0</v>
      </c>
      <c r="BW906" s="90">
        <v>0</v>
      </c>
      <c r="BX906" s="90">
        <v>1.5557553821668102</v>
      </c>
      <c r="BY906" s="90">
        <v>1.4539769926792618</v>
      </c>
      <c r="GV906" s="254"/>
      <c r="GW906" s="254"/>
    </row>
    <row r="907" spans="45:205" x14ac:dyDescent="0.25">
      <c r="AS907" s="90" t="s">
        <v>1087</v>
      </c>
      <c r="AT907" s="90" t="s">
        <v>155</v>
      </c>
      <c r="AU907" s="90" t="s">
        <v>738</v>
      </c>
      <c r="AV907" s="90">
        <v>2023</v>
      </c>
      <c r="AW907" s="90">
        <v>0.87343872827321156</v>
      </c>
      <c r="AX907" s="90">
        <v>0</v>
      </c>
      <c r="AY907" s="90">
        <v>0</v>
      </c>
      <c r="AZ907" s="90">
        <v>0</v>
      </c>
      <c r="BA907" s="90">
        <v>0</v>
      </c>
      <c r="BB907" s="90">
        <v>0</v>
      </c>
      <c r="BC907" s="90">
        <v>0</v>
      </c>
      <c r="BD907" s="90">
        <v>0</v>
      </c>
      <c r="BE907" s="90">
        <v>0</v>
      </c>
      <c r="BF907" s="90">
        <v>0</v>
      </c>
      <c r="BG907" s="90">
        <v>0</v>
      </c>
      <c r="BH907" s="90">
        <v>0</v>
      </c>
      <c r="BI907" s="90">
        <v>0</v>
      </c>
      <c r="BJ907" s="90">
        <v>1.6621455724156704E-2</v>
      </c>
      <c r="BK907" s="90">
        <v>2.442292498930617</v>
      </c>
      <c r="BL907" s="90">
        <v>0</v>
      </c>
      <c r="BM907" s="90">
        <v>2.442292498930617</v>
      </c>
      <c r="BN907" s="90">
        <v>0</v>
      </c>
      <c r="BO907" s="90">
        <v>0</v>
      </c>
      <c r="BP907" s="90">
        <v>0</v>
      </c>
      <c r="BQ907" s="90">
        <v>2.1331928543371621</v>
      </c>
      <c r="BR907" s="90">
        <v>0</v>
      </c>
      <c r="BS907" s="90">
        <v>0</v>
      </c>
      <c r="BT907" s="90">
        <v>0</v>
      </c>
      <c r="BU907" s="90">
        <v>0</v>
      </c>
      <c r="BV907" s="90">
        <v>0</v>
      </c>
      <c r="BW907" s="90">
        <v>0</v>
      </c>
      <c r="BX907" s="90">
        <v>0</v>
      </c>
      <c r="BY907" s="90">
        <v>0</v>
      </c>
      <c r="GV907" s="254"/>
      <c r="GW907" s="254"/>
    </row>
    <row r="908" spans="45:205" x14ac:dyDescent="0.25">
      <c r="AS908" s="90" t="s">
        <v>1087</v>
      </c>
      <c r="AT908" s="90" t="s">
        <v>155</v>
      </c>
      <c r="AU908" s="90" t="s">
        <v>739</v>
      </c>
      <c r="AV908" s="90">
        <v>2020</v>
      </c>
      <c r="AW908" s="90">
        <v>1</v>
      </c>
      <c r="AX908" s="90">
        <v>1.0887755494906788E-2</v>
      </c>
      <c r="AY908" s="90">
        <v>1.7249546691398541</v>
      </c>
      <c r="AZ908" s="90">
        <v>0</v>
      </c>
      <c r="BA908" s="90">
        <v>1.7249546691398541</v>
      </c>
      <c r="BB908" s="90">
        <v>0</v>
      </c>
      <c r="BC908" s="90">
        <v>0</v>
      </c>
      <c r="BD908" s="90">
        <v>0</v>
      </c>
      <c r="BE908" s="90">
        <v>0</v>
      </c>
      <c r="BF908" s="90">
        <v>0</v>
      </c>
      <c r="BG908" s="90">
        <v>0</v>
      </c>
      <c r="BH908" s="90">
        <v>0</v>
      </c>
      <c r="BI908" s="90">
        <v>0</v>
      </c>
      <c r="BJ908" s="90">
        <v>0</v>
      </c>
      <c r="BK908" s="90">
        <v>0</v>
      </c>
      <c r="BL908" s="90">
        <v>0</v>
      </c>
      <c r="BM908" s="90">
        <v>0</v>
      </c>
      <c r="BN908" s="90">
        <v>1.7249546691398541</v>
      </c>
      <c r="BO908" s="90">
        <v>0</v>
      </c>
      <c r="BP908" s="90">
        <v>0</v>
      </c>
      <c r="BQ908" s="90">
        <v>0</v>
      </c>
      <c r="BR908" s="90">
        <v>0</v>
      </c>
      <c r="BS908" s="90">
        <v>0</v>
      </c>
      <c r="BT908" s="90">
        <v>0</v>
      </c>
      <c r="BU908" s="90">
        <v>0</v>
      </c>
      <c r="BV908" s="90">
        <v>0</v>
      </c>
      <c r="BW908" s="90">
        <v>0</v>
      </c>
      <c r="BX908" s="90">
        <v>0</v>
      </c>
      <c r="BY908" s="90">
        <v>0</v>
      </c>
      <c r="GV908" s="254"/>
      <c r="GW908" s="254"/>
    </row>
    <row r="909" spans="45:205" x14ac:dyDescent="0.25">
      <c r="AS909" s="90" t="s">
        <v>1087</v>
      </c>
      <c r="AT909" s="90" t="s">
        <v>155</v>
      </c>
      <c r="AU909" s="90" t="s">
        <v>739</v>
      </c>
      <c r="AV909" s="90">
        <v>2021</v>
      </c>
      <c r="AW909" s="90">
        <v>1</v>
      </c>
      <c r="AX909" s="90">
        <v>0</v>
      </c>
      <c r="AY909" s="90">
        <v>0</v>
      </c>
      <c r="AZ909" s="90">
        <v>0</v>
      </c>
      <c r="BA909" s="90">
        <v>0</v>
      </c>
      <c r="BB909" s="90">
        <v>1.0887755494906788E-2</v>
      </c>
      <c r="BC909" s="90">
        <v>1.7249546691398541</v>
      </c>
      <c r="BD909" s="90">
        <v>0</v>
      </c>
      <c r="BE909" s="90">
        <v>1.7249546691398541</v>
      </c>
      <c r="BF909" s="90">
        <v>0</v>
      </c>
      <c r="BG909" s="90">
        <v>0</v>
      </c>
      <c r="BH909" s="90">
        <v>0</v>
      </c>
      <c r="BI909" s="90">
        <v>0</v>
      </c>
      <c r="BJ909" s="90">
        <v>0</v>
      </c>
      <c r="BK909" s="90">
        <v>0</v>
      </c>
      <c r="BL909" s="90">
        <v>0</v>
      </c>
      <c r="BM909" s="90">
        <v>0</v>
      </c>
      <c r="BN909" s="90">
        <v>0</v>
      </c>
      <c r="BO909" s="90">
        <v>1.7249546691398541</v>
      </c>
      <c r="BP909" s="90">
        <v>0</v>
      </c>
      <c r="BQ909" s="90">
        <v>0</v>
      </c>
      <c r="BR909" s="90">
        <v>0</v>
      </c>
      <c r="BS909" s="90">
        <v>0</v>
      </c>
      <c r="BT909" s="90">
        <v>0</v>
      </c>
      <c r="BU909" s="90">
        <v>0</v>
      </c>
      <c r="BV909" s="90">
        <v>0</v>
      </c>
      <c r="BW909" s="90">
        <v>0</v>
      </c>
      <c r="BX909" s="90">
        <v>0</v>
      </c>
      <c r="BY909" s="90">
        <v>0</v>
      </c>
      <c r="GV909" s="254"/>
      <c r="GW909" s="254"/>
    </row>
    <row r="910" spans="45:205" x14ac:dyDescent="0.25">
      <c r="AS910" s="90" t="s">
        <v>1087</v>
      </c>
      <c r="AT910" s="90" t="s">
        <v>155</v>
      </c>
      <c r="AU910" s="90" t="s">
        <v>739</v>
      </c>
      <c r="AV910" s="90">
        <v>2022</v>
      </c>
      <c r="AW910" s="90">
        <v>0.93457943925233644</v>
      </c>
      <c r="AX910" s="90">
        <v>0</v>
      </c>
      <c r="AY910" s="90">
        <v>0</v>
      </c>
      <c r="AZ910" s="90">
        <v>0</v>
      </c>
      <c r="BA910" s="90">
        <v>0</v>
      </c>
      <c r="BB910" s="90">
        <v>0</v>
      </c>
      <c r="BC910" s="90">
        <v>0</v>
      </c>
      <c r="BD910" s="90">
        <v>0</v>
      </c>
      <c r="BE910" s="90">
        <v>0</v>
      </c>
      <c r="BF910" s="90">
        <v>1.137416045102653E-2</v>
      </c>
      <c r="BG910" s="90">
        <v>1.7971748505820668</v>
      </c>
      <c r="BH910" s="90">
        <v>0</v>
      </c>
      <c r="BI910" s="90">
        <v>1.7971748505820668</v>
      </c>
      <c r="BJ910" s="90">
        <v>0</v>
      </c>
      <c r="BK910" s="90">
        <v>0</v>
      </c>
      <c r="BL910" s="90">
        <v>0</v>
      </c>
      <c r="BM910" s="90">
        <v>0</v>
      </c>
      <c r="BN910" s="90">
        <v>0</v>
      </c>
      <c r="BO910" s="90">
        <v>0</v>
      </c>
      <c r="BP910" s="90">
        <v>1.6796026640953896</v>
      </c>
      <c r="BQ910" s="90">
        <v>0</v>
      </c>
      <c r="BR910" s="90">
        <v>1.137416045102653E-2</v>
      </c>
      <c r="BS910" s="90">
        <v>1.0630056496286476E-2</v>
      </c>
      <c r="BT910" s="90">
        <v>1.7971748505820668</v>
      </c>
      <c r="BU910" s="90">
        <v>1.6796026640953896</v>
      </c>
      <c r="BV910" s="90">
        <v>0</v>
      </c>
      <c r="BW910" s="90">
        <v>0</v>
      </c>
      <c r="BX910" s="90">
        <v>1.7971748505820668</v>
      </c>
      <c r="BY910" s="90">
        <v>1.6796026640953896</v>
      </c>
      <c r="GV910" s="254"/>
      <c r="GW910" s="254"/>
    </row>
    <row r="911" spans="45:205" x14ac:dyDescent="0.25">
      <c r="AS911" s="90" t="s">
        <v>1087</v>
      </c>
      <c r="AT911" s="90" t="s">
        <v>155</v>
      </c>
      <c r="AU911" s="90" t="s">
        <v>739</v>
      </c>
      <c r="AV911" s="90">
        <v>2023</v>
      </c>
      <c r="AW911" s="90">
        <v>0.87343872827321156</v>
      </c>
      <c r="AX911" s="90">
        <v>0</v>
      </c>
      <c r="AY911" s="90">
        <v>0</v>
      </c>
      <c r="AZ911" s="90">
        <v>0</v>
      </c>
      <c r="BA911" s="90">
        <v>0</v>
      </c>
      <c r="BB911" s="90">
        <v>0</v>
      </c>
      <c r="BC911" s="90">
        <v>0</v>
      </c>
      <c r="BD911" s="90">
        <v>0</v>
      </c>
      <c r="BE911" s="90">
        <v>0</v>
      </c>
      <c r="BF911" s="90">
        <v>0</v>
      </c>
      <c r="BG911" s="90">
        <v>0</v>
      </c>
      <c r="BH911" s="90">
        <v>0</v>
      </c>
      <c r="BI911" s="90">
        <v>0</v>
      </c>
      <c r="BJ911" s="90">
        <v>1.7224473445024105E-2</v>
      </c>
      <c r="BK911" s="90">
        <v>2.8212779000468218</v>
      </c>
      <c r="BL911" s="90">
        <v>0</v>
      </c>
      <c r="BM911" s="90">
        <v>2.8212779000468218</v>
      </c>
      <c r="BN911" s="90">
        <v>0</v>
      </c>
      <c r="BO911" s="90">
        <v>0</v>
      </c>
      <c r="BP911" s="90">
        <v>0</v>
      </c>
      <c r="BQ911" s="90">
        <v>2.4642133811222129</v>
      </c>
      <c r="BR911" s="90">
        <v>0</v>
      </c>
      <c r="BS911" s="90">
        <v>0</v>
      </c>
      <c r="BT911" s="90">
        <v>0</v>
      </c>
      <c r="BU911" s="90">
        <v>0</v>
      </c>
      <c r="BV911" s="90">
        <v>0</v>
      </c>
      <c r="BW911" s="90">
        <v>0</v>
      </c>
      <c r="BX911" s="90">
        <v>0</v>
      </c>
      <c r="BY911" s="90">
        <v>0</v>
      </c>
      <c r="GV911" s="254"/>
      <c r="GW911" s="254"/>
    </row>
    <row r="912" spans="45:205" x14ac:dyDescent="0.25">
      <c r="AS912" s="90" t="s">
        <v>1087</v>
      </c>
      <c r="AT912" s="90" t="s">
        <v>155</v>
      </c>
      <c r="AU912" s="90" t="s">
        <v>740</v>
      </c>
      <c r="AV912" s="90">
        <v>2020</v>
      </c>
      <c r="AW912" s="90">
        <v>1</v>
      </c>
      <c r="AX912" s="90">
        <v>5.3748643216189581E-3</v>
      </c>
      <c r="AY912" s="90">
        <v>0.69467358354778619</v>
      </c>
      <c r="AZ912" s="90">
        <v>0</v>
      </c>
      <c r="BA912" s="90">
        <v>0.69467358354778619</v>
      </c>
      <c r="BB912" s="90">
        <v>0</v>
      </c>
      <c r="BC912" s="90">
        <v>0</v>
      </c>
      <c r="BD912" s="90">
        <v>0</v>
      </c>
      <c r="BE912" s="90">
        <v>0</v>
      </c>
      <c r="BF912" s="90">
        <v>0</v>
      </c>
      <c r="BG912" s="90">
        <v>0</v>
      </c>
      <c r="BH912" s="90">
        <v>0</v>
      </c>
      <c r="BI912" s="90">
        <v>0</v>
      </c>
      <c r="BJ912" s="90">
        <v>0</v>
      </c>
      <c r="BK912" s="90">
        <v>0</v>
      </c>
      <c r="BL912" s="90">
        <v>0</v>
      </c>
      <c r="BM912" s="90">
        <v>0</v>
      </c>
      <c r="BN912" s="90">
        <v>0.69467358354778619</v>
      </c>
      <c r="BO912" s="90">
        <v>0</v>
      </c>
      <c r="BP912" s="90">
        <v>0</v>
      </c>
      <c r="BQ912" s="90">
        <v>0</v>
      </c>
      <c r="BR912" s="90">
        <v>0</v>
      </c>
      <c r="BS912" s="90">
        <v>0</v>
      </c>
      <c r="BT912" s="90">
        <v>0</v>
      </c>
      <c r="BU912" s="90">
        <v>0</v>
      </c>
      <c r="BV912" s="90">
        <v>0</v>
      </c>
      <c r="BW912" s="90">
        <v>0</v>
      </c>
      <c r="BX912" s="90">
        <v>0</v>
      </c>
      <c r="BY912" s="90">
        <v>0</v>
      </c>
      <c r="GV912" s="254"/>
      <c r="GW912" s="254"/>
    </row>
    <row r="913" spans="45:205" x14ac:dyDescent="0.25">
      <c r="AS913" s="90" t="s">
        <v>1087</v>
      </c>
      <c r="AT913" s="90" t="s">
        <v>155</v>
      </c>
      <c r="AU913" s="90" t="s">
        <v>740</v>
      </c>
      <c r="AV913" s="90">
        <v>2021</v>
      </c>
      <c r="AW913" s="90">
        <v>1</v>
      </c>
      <c r="AX913" s="90">
        <v>0</v>
      </c>
      <c r="AY913" s="90">
        <v>0</v>
      </c>
      <c r="AZ913" s="90">
        <v>0</v>
      </c>
      <c r="BA913" s="90">
        <v>0</v>
      </c>
      <c r="BB913" s="90">
        <v>5.3748643216189581E-3</v>
      </c>
      <c r="BC913" s="90">
        <v>0.69467358354778619</v>
      </c>
      <c r="BD913" s="90">
        <v>0</v>
      </c>
      <c r="BE913" s="90">
        <v>0.69467358354778619</v>
      </c>
      <c r="BF913" s="90">
        <v>0</v>
      </c>
      <c r="BG913" s="90">
        <v>0</v>
      </c>
      <c r="BH913" s="90">
        <v>0</v>
      </c>
      <c r="BI913" s="90">
        <v>0</v>
      </c>
      <c r="BJ913" s="90">
        <v>0</v>
      </c>
      <c r="BK913" s="90">
        <v>0</v>
      </c>
      <c r="BL913" s="90">
        <v>0</v>
      </c>
      <c r="BM913" s="90">
        <v>0</v>
      </c>
      <c r="BN913" s="90">
        <v>0</v>
      </c>
      <c r="BO913" s="90">
        <v>0.69467358354778619</v>
      </c>
      <c r="BP913" s="90">
        <v>0</v>
      </c>
      <c r="BQ913" s="90">
        <v>0</v>
      </c>
      <c r="BR913" s="90">
        <v>0</v>
      </c>
      <c r="BS913" s="90">
        <v>0</v>
      </c>
      <c r="BT913" s="90">
        <v>0</v>
      </c>
      <c r="BU913" s="90">
        <v>0</v>
      </c>
      <c r="BV913" s="90">
        <v>0</v>
      </c>
      <c r="BW913" s="90">
        <v>0</v>
      </c>
      <c r="BX913" s="90">
        <v>0</v>
      </c>
      <c r="BY913" s="90">
        <v>0</v>
      </c>
      <c r="GV913" s="254"/>
      <c r="GW913" s="254"/>
    </row>
    <row r="914" spans="45:205" x14ac:dyDescent="0.25">
      <c r="AS914" s="90" t="s">
        <v>1087</v>
      </c>
      <c r="AT914" s="90" t="s">
        <v>155</v>
      </c>
      <c r="AU914" s="90" t="s">
        <v>740</v>
      </c>
      <c r="AV914" s="90">
        <v>2022</v>
      </c>
      <c r="AW914" s="90">
        <v>0.93457943925233644</v>
      </c>
      <c r="AX914" s="90">
        <v>0</v>
      </c>
      <c r="AY914" s="90">
        <v>0</v>
      </c>
      <c r="AZ914" s="90">
        <v>0</v>
      </c>
      <c r="BA914" s="90">
        <v>0</v>
      </c>
      <c r="BB914" s="90">
        <v>0</v>
      </c>
      <c r="BC914" s="90">
        <v>0</v>
      </c>
      <c r="BD914" s="90">
        <v>0</v>
      </c>
      <c r="BE914" s="90">
        <v>0</v>
      </c>
      <c r="BF914" s="90">
        <v>6.8422790419127135E-3</v>
      </c>
      <c r="BG914" s="90">
        <v>0.75508648152418267</v>
      </c>
      <c r="BH914" s="90">
        <v>0</v>
      </c>
      <c r="BI914" s="90">
        <v>0.75508648152418267</v>
      </c>
      <c r="BJ914" s="90">
        <v>0</v>
      </c>
      <c r="BK914" s="90">
        <v>0</v>
      </c>
      <c r="BL914" s="90">
        <v>0</v>
      </c>
      <c r="BM914" s="90">
        <v>0</v>
      </c>
      <c r="BN914" s="90">
        <v>0</v>
      </c>
      <c r="BO914" s="90">
        <v>0</v>
      </c>
      <c r="BP914" s="90">
        <v>0.7056883004898904</v>
      </c>
      <c r="BQ914" s="90">
        <v>0</v>
      </c>
      <c r="BR914" s="90">
        <v>6.8422790419127135E-3</v>
      </c>
      <c r="BS914" s="90">
        <v>6.3946533101987973E-3</v>
      </c>
      <c r="BT914" s="90">
        <v>0.75508648152418267</v>
      </c>
      <c r="BU914" s="90">
        <v>0.7056883004898904</v>
      </c>
      <c r="BV914" s="90">
        <v>0</v>
      </c>
      <c r="BW914" s="90">
        <v>0</v>
      </c>
      <c r="BX914" s="90">
        <v>0.75508648152418267</v>
      </c>
      <c r="BY914" s="90">
        <v>0.7056883004898904</v>
      </c>
      <c r="GV914" s="254"/>
      <c r="GW914" s="254"/>
    </row>
    <row r="915" spans="45:205" x14ac:dyDescent="0.25">
      <c r="AS915" s="90" t="s">
        <v>1087</v>
      </c>
      <c r="AT915" s="90" t="s">
        <v>155</v>
      </c>
      <c r="AU915" s="90" t="s">
        <v>740</v>
      </c>
      <c r="AV915" s="90">
        <v>2023</v>
      </c>
      <c r="AW915" s="90">
        <v>0.87343872827321156</v>
      </c>
      <c r="AX915" s="90">
        <v>0</v>
      </c>
      <c r="AY915" s="90">
        <v>0</v>
      </c>
      <c r="AZ915" s="90">
        <v>0</v>
      </c>
      <c r="BA915" s="90">
        <v>0</v>
      </c>
      <c r="BB915" s="90">
        <v>0</v>
      </c>
      <c r="BC915" s="90">
        <v>0</v>
      </c>
      <c r="BD915" s="90">
        <v>0</v>
      </c>
      <c r="BE915" s="90">
        <v>0</v>
      </c>
      <c r="BF915" s="90">
        <v>0</v>
      </c>
      <c r="BG915" s="90">
        <v>0</v>
      </c>
      <c r="BH915" s="90">
        <v>0</v>
      </c>
      <c r="BI915" s="90">
        <v>0</v>
      </c>
      <c r="BJ915" s="90">
        <v>1.036161342793736E-2</v>
      </c>
      <c r="BK915" s="90">
        <v>1.1853631450449309</v>
      </c>
      <c r="BL915" s="90">
        <v>0</v>
      </c>
      <c r="BM915" s="90">
        <v>1.1853631450449309</v>
      </c>
      <c r="BN915" s="90">
        <v>0</v>
      </c>
      <c r="BO915" s="90">
        <v>0</v>
      </c>
      <c r="BP915" s="90">
        <v>0</v>
      </c>
      <c r="BQ915" s="90">
        <v>1.0353420779499789</v>
      </c>
      <c r="BR915" s="90">
        <v>0</v>
      </c>
      <c r="BS915" s="90">
        <v>0</v>
      </c>
      <c r="BT915" s="90">
        <v>0</v>
      </c>
      <c r="BU915" s="90">
        <v>0</v>
      </c>
      <c r="BV915" s="90">
        <v>0</v>
      </c>
      <c r="BW915" s="90">
        <v>0</v>
      </c>
      <c r="BX915" s="90">
        <v>0</v>
      </c>
      <c r="BY915" s="90">
        <v>0</v>
      </c>
      <c r="GV915" s="254"/>
      <c r="GW915" s="254"/>
    </row>
    <row r="916" spans="45:205" x14ac:dyDescent="0.25">
      <c r="AS916" s="90" t="s">
        <v>1087</v>
      </c>
      <c r="AT916" s="90" t="s">
        <v>155</v>
      </c>
      <c r="AU916" s="90" t="s">
        <v>741</v>
      </c>
      <c r="AV916" s="90">
        <v>2020</v>
      </c>
      <c r="AW916" s="90">
        <v>1</v>
      </c>
      <c r="AX916" s="90">
        <v>3.100043170389119E-2</v>
      </c>
      <c r="AY916" s="90">
        <v>1.6103922789711669</v>
      </c>
      <c r="AZ916" s="90">
        <v>0</v>
      </c>
      <c r="BA916" s="90">
        <v>1.6103922789711669</v>
      </c>
      <c r="BB916" s="90">
        <v>0</v>
      </c>
      <c r="BC916" s="90">
        <v>0</v>
      </c>
      <c r="BD916" s="90">
        <v>0</v>
      </c>
      <c r="BE916" s="90">
        <v>0</v>
      </c>
      <c r="BF916" s="90">
        <v>0</v>
      </c>
      <c r="BG916" s="90">
        <v>0</v>
      </c>
      <c r="BH916" s="90">
        <v>0</v>
      </c>
      <c r="BI916" s="90">
        <v>0</v>
      </c>
      <c r="BJ916" s="90">
        <v>0</v>
      </c>
      <c r="BK916" s="90">
        <v>0</v>
      </c>
      <c r="BL916" s="90">
        <v>0</v>
      </c>
      <c r="BM916" s="90">
        <v>0</v>
      </c>
      <c r="BN916" s="90">
        <v>1.6103922789711669</v>
      </c>
      <c r="BO916" s="90">
        <v>0</v>
      </c>
      <c r="BP916" s="90">
        <v>0</v>
      </c>
      <c r="BQ916" s="90">
        <v>0</v>
      </c>
      <c r="BR916" s="90">
        <v>0</v>
      </c>
      <c r="BS916" s="90">
        <v>0</v>
      </c>
      <c r="BT916" s="90">
        <v>0</v>
      </c>
      <c r="BU916" s="90">
        <v>0</v>
      </c>
      <c r="BV916" s="90">
        <v>0</v>
      </c>
      <c r="BW916" s="90">
        <v>0</v>
      </c>
      <c r="BX916" s="90">
        <v>0</v>
      </c>
      <c r="BY916" s="90">
        <v>0</v>
      </c>
      <c r="GV916" s="254"/>
      <c r="GW916" s="254"/>
    </row>
    <row r="917" spans="45:205" x14ac:dyDescent="0.25">
      <c r="AS917" s="90" t="s">
        <v>1087</v>
      </c>
      <c r="AT917" s="90" t="s">
        <v>155</v>
      </c>
      <c r="AU917" s="90" t="s">
        <v>741</v>
      </c>
      <c r="AV917" s="90">
        <v>2021</v>
      </c>
      <c r="AW917" s="90">
        <v>1</v>
      </c>
      <c r="AX917" s="90">
        <v>0</v>
      </c>
      <c r="AY917" s="90">
        <v>0</v>
      </c>
      <c r="AZ917" s="90">
        <v>0</v>
      </c>
      <c r="BA917" s="90">
        <v>0</v>
      </c>
      <c r="BB917" s="90">
        <v>3.100043170389119E-2</v>
      </c>
      <c r="BC917" s="90">
        <v>1.6103922789711669</v>
      </c>
      <c r="BD917" s="90">
        <v>0</v>
      </c>
      <c r="BE917" s="90">
        <v>1.6103922789711669</v>
      </c>
      <c r="BF917" s="90">
        <v>0</v>
      </c>
      <c r="BG917" s="90">
        <v>0</v>
      </c>
      <c r="BH917" s="90">
        <v>0</v>
      </c>
      <c r="BI917" s="90">
        <v>0</v>
      </c>
      <c r="BJ917" s="90">
        <v>0</v>
      </c>
      <c r="BK917" s="90">
        <v>0</v>
      </c>
      <c r="BL917" s="90">
        <v>0</v>
      </c>
      <c r="BM917" s="90">
        <v>0</v>
      </c>
      <c r="BN917" s="90">
        <v>0</v>
      </c>
      <c r="BO917" s="90">
        <v>1.6103922789711669</v>
      </c>
      <c r="BP917" s="90">
        <v>0</v>
      </c>
      <c r="BQ917" s="90">
        <v>0</v>
      </c>
      <c r="BR917" s="90">
        <v>0</v>
      </c>
      <c r="BS917" s="90">
        <v>0</v>
      </c>
      <c r="BT917" s="90">
        <v>0</v>
      </c>
      <c r="BU917" s="90">
        <v>0</v>
      </c>
      <c r="BV917" s="90">
        <v>0</v>
      </c>
      <c r="BW917" s="90">
        <v>0</v>
      </c>
      <c r="BX917" s="90">
        <v>0</v>
      </c>
      <c r="BY917" s="90">
        <v>0</v>
      </c>
      <c r="GV917" s="254"/>
      <c r="GW917" s="254"/>
    </row>
    <row r="918" spans="45:205" x14ac:dyDescent="0.25">
      <c r="AS918" s="90" t="s">
        <v>1087</v>
      </c>
      <c r="AT918" s="90" t="s">
        <v>155</v>
      </c>
      <c r="AU918" s="90" t="s">
        <v>741</v>
      </c>
      <c r="AV918" s="90">
        <v>2022</v>
      </c>
      <c r="AW918" s="90">
        <v>0.93457943925233644</v>
      </c>
      <c r="AX918" s="90">
        <v>0</v>
      </c>
      <c r="AY918" s="90">
        <v>0</v>
      </c>
      <c r="AZ918" s="90">
        <v>0</v>
      </c>
      <c r="BA918" s="90">
        <v>0</v>
      </c>
      <c r="BB918" s="90">
        <v>0</v>
      </c>
      <c r="BC918" s="90">
        <v>0</v>
      </c>
      <c r="BD918" s="90">
        <v>0</v>
      </c>
      <c r="BE918" s="90">
        <v>0</v>
      </c>
      <c r="BF918" s="90">
        <v>3.0943522447928928E-2</v>
      </c>
      <c r="BG918" s="90">
        <v>1.590182368050886</v>
      </c>
      <c r="BH918" s="90">
        <v>0</v>
      </c>
      <c r="BI918" s="90">
        <v>1.590182368050886</v>
      </c>
      <c r="BJ918" s="90">
        <v>0</v>
      </c>
      <c r="BK918" s="90">
        <v>0</v>
      </c>
      <c r="BL918" s="90">
        <v>0</v>
      </c>
      <c r="BM918" s="90">
        <v>0</v>
      </c>
      <c r="BN918" s="90">
        <v>0</v>
      </c>
      <c r="BO918" s="90">
        <v>0</v>
      </c>
      <c r="BP918" s="90">
        <v>1.4861517458419495</v>
      </c>
      <c r="BQ918" s="90">
        <v>0</v>
      </c>
      <c r="BR918" s="90">
        <v>3.0943522447928928E-2</v>
      </c>
      <c r="BS918" s="90">
        <v>2.8919179857877501E-2</v>
      </c>
      <c r="BT918" s="90">
        <v>1.590182368050886</v>
      </c>
      <c r="BU918" s="90">
        <v>1.4861517458419495</v>
      </c>
      <c r="BV918" s="90">
        <v>0</v>
      </c>
      <c r="BW918" s="90">
        <v>0</v>
      </c>
      <c r="BX918" s="90">
        <v>1.590182368050886</v>
      </c>
      <c r="BY918" s="90">
        <v>1.4861517458419495</v>
      </c>
      <c r="GV918" s="254"/>
      <c r="GW918" s="254"/>
    </row>
    <row r="919" spans="45:205" x14ac:dyDescent="0.25">
      <c r="AS919" s="90" t="s">
        <v>1087</v>
      </c>
      <c r="AT919" s="90" t="s">
        <v>155</v>
      </c>
      <c r="AU919" s="90" t="s">
        <v>741</v>
      </c>
      <c r="AV919" s="90">
        <v>2023</v>
      </c>
      <c r="AW919" s="90">
        <v>0.87343872827321156</v>
      </c>
      <c r="AX919" s="90">
        <v>0</v>
      </c>
      <c r="AY919" s="90">
        <v>0</v>
      </c>
      <c r="AZ919" s="90">
        <v>0</v>
      </c>
      <c r="BA919" s="90">
        <v>0</v>
      </c>
      <c r="BB919" s="90">
        <v>0</v>
      </c>
      <c r="BC919" s="90">
        <v>0</v>
      </c>
      <c r="BD919" s="90">
        <v>0</v>
      </c>
      <c r="BE919" s="90">
        <v>0</v>
      </c>
      <c r="BF919" s="90">
        <v>0</v>
      </c>
      <c r="BG919" s="90">
        <v>0</v>
      </c>
      <c r="BH919" s="90">
        <v>0</v>
      </c>
      <c r="BI919" s="90">
        <v>0</v>
      </c>
      <c r="BJ919" s="90">
        <v>4.6859360125498892E-2</v>
      </c>
      <c r="BK919" s="90">
        <v>2.4963314155069907</v>
      </c>
      <c r="BL919" s="90">
        <v>0</v>
      </c>
      <c r="BM919" s="90">
        <v>2.4963314155069907</v>
      </c>
      <c r="BN919" s="90">
        <v>0</v>
      </c>
      <c r="BO919" s="90">
        <v>0</v>
      </c>
      <c r="BP919" s="90">
        <v>0</v>
      </c>
      <c r="BQ919" s="90">
        <v>2.1803925369088919</v>
      </c>
      <c r="BR919" s="90">
        <v>0</v>
      </c>
      <c r="BS919" s="90">
        <v>0</v>
      </c>
      <c r="BT919" s="90">
        <v>0</v>
      </c>
      <c r="BU919" s="90">
        <v>0</v>
      </c>
      <c r="BV919" s="90">
        <v>0</v>
      </c>
      <c r="BW919" s="90">
        <v>0</v>
      </c>
      <c r="BX919" s="90">
        <v>0</v>
      </c>
      <c r="BY919" s="90">
        <v>0</v>
      </c>
      <c r="GV919" s="254"/>
      <c r="GW919" s="254"/>
    </row>
    <row r="920" spans="45:205" x14ac:dyDescent="0.25">
      <c r="AS920" s="90" t="s">
        <v>1087</v>
      </c>
      <c r="AT920" s="90" t="s">
        <v>155</v>
      </c>
      <c r="AU920" s="90" t="s">
        <v>742</v>
      </c>
      <c r="AV920" s="90">
        <v>2020</v>
      </c>
      <c r="AW920" s="90">
        <v>1</v>
      </c>
      <c r="AX920" s="90">
        <v>2.8110293121637847E-2</v>
      </c>
      <c r="AY920" s="90">
        <v>1.2544121140560429</v>
      </c>
      <c r="AZ920" s="90">
        <v>0</v>
      </c>
      <c r="BA920" s="90">
        <v>1.2544121140560429</v>
      </c>
      <c r="BB920" s="90">
        <v>0</v>
      </c>
      <c r="BC920" s="90">
        <v>0</v>
      </c>
      <c r="BD920" s="90">
        <v>0</v>
      </c>
      <c r="BE920" s="90">
        <v>0</v>
      </c>
      <c r="BF920" s="90">
        <v>0</v>
      </c>
      <c r="BG920" s="90">
        <v>0</v>
      </c>
      <c r="BH920" s="90">
        <v>0</v>
      </c>
      <c r="BI920" s="90">
        <v>0</v>
      </c>
      <c r="BJ920" s="90">
        <v>0</v>
      </c>
      <c r="BK920" s="90">
        <v>0</v>
      </c>
      <c r="BL920" s="90">
        <v>0</v>
      </c>
      <c r="BM920" s="90">
        <v>0</v>
      </c>
      <c r="BN920" s="90">
        <v>1.2544121140560429</v>
      </c>
      <c r="BO920" s="90">
        <v>0</v>
      </c>
      <c r="BP920" s="90">
        <v>0</v>
      </c>
      <c r="BQ920" s="90">
        <v>0</v>
      </c>
      <c r="BR920" s="90">
        <v>0</v>
      </c>
      <c r="BS920" s="90">
        <v>0</v>
      </c>
      <c r="BT920" s="90">
        <v>0</v>
      </c>
      <c r="BU920" s="90">
        <v>0</v>
      </c>
      <c r="BV920" s="90">
        <v>0</v>
      </c>
      <c r="BW920" s="90">
        <v>0</v>
      </c>
      <c r="BX920" s="90">
        <v>0</v>
      </c>
      <c r="BY920" s="90">
        <v>0</v>
      </c>
      <c r="GV920" s="254"/>
      <c r="GW920" s="254"/>
    </row>
    <row r="921" spans="45:205" x14ac:dyDescent="0.25">
      <c r="AS921" s="90" t="s">
        <v>1087</v>
      </c>
      <c r="AT921" s="90" t="s">
        <v>155</v>
      </c>
      <c r="AU921" s="90" t="s">
        <v>742</v>
      </c>
      <c r="AV921" s="90">
        <v>2021</v>
      </c>
      <c r="AW921" s="90">
        <v>1</v>
      </c>
      <c r="AX921" s="90">
        <v>0</v>
      </c>
      <c r="AY921" s="90">
        <v>0</v>
      </c>
      <c r="AZ921" s="90">
        <v>0</v>
      </c>
      <c r="BA921" s="90">
        <v>0</v>
      </c>
      <c r="BB921" s="90">
        <v>2.8110293121637847E-2</v>
      </c>
      <c r="BC921" s="90">
        <v>1.2544121140560429</v>
      </c>
      <c r="BD921" s="90">
        <v>0</v>
      </c>
      <c r="BE921" s="90">
        <v>1.2544121140560429</v>
      </c>
      <c r="BF921" s="90">
        <v>0</v>
      </c>
      <c r="BG921" s="90">
        <v>0</v>
      </c>
      <c r="BH921" s="90">
        <v>0</v>
      </c>
      <c r="BI921" s="90">
        <v>0</v>
      </c>
      <c r="BJ921" s="90">
        <v>0</v>
      </c>
      <c r="BK921" s="90">
        <v>0</v>
      </c>
      <c r="BL921" s="90">
        <v>0</v>
      </c>
      <c r="BM921" s="90">
        <v>0</v>
      </c>
      <c r="BN921" s="90">
        <v>0</v>
      </c>
      <c r="BO921" s="90">
        <v>1.2544121140560429</v>
      </c>
      <c r="BP921" s="90">
        <v>0</v>
      </c>
      <c r="BQ921" s="90">
        <v>0</v>
      </c>
      <c r="BR921" s="90">
        <v>0</v>
      </c>
      <c r="BS921" s="90">
        <v>0</v>
      </c>
      <c r="BT921" s="90">
        <v>0</v>
      </c>
      <c r="BU921" s="90">
        <v>0</v>
      </c>
      <c r="BV921" s="90">
        <v>0</v>
      </c>
      <c r="BW921" s="90">
        <v>0</v>
      </c>
      <c r="BX921" s="90">
        <v>0</v>
      </c>
      <c r="BY921" s="90">
        <v>0</v>
      </c>
      <c r="GV921" s="254"/>
      <c r="GW921" s="254"/>
    </row>
    <row r="922" spans="45:205" x14ac:dyDescent="0.25">
      <c r="AS922" s="90" t="s">
        <v>1087</v>
      </c>
      <c r="AT922" s="90" t="s">
        <v>155</v>
      </c>
      <c r="AU922" s="90" t="s">
        <v>742</v>
      </c>
      <c r="AV922" s="90">
        <v>2022</v>
      </c>
      <c r="AW922" s="90">
        <v>0.93457943925233644</v>
      </c>
      <c r="AX922" s="90">
        <v>0</v>
      </c>
      <c r="AY922" s="90">
        <v>0</v>
      </c>
      <c r="AZ922" s="90">
        <v>0</v>
      </c>
      <c r="BA922" s="90">
        <v>0</v>
      </c>
      <c r="BB922" s="90">
        <v>0</v>
      </c>
      <c r="BC922" s="90">
        <v>0</v>
      </c>
      <c r="BD922" s="90">
        <v>0</v>
      </c>
      <c r="BE922" s="90">
        <v>0</v>
      </c>
      <c r="BF922" s="90">
        <v>2.9130181420366774E-2</v>
      </c>
      <c r="BG922" s="90">
        <v>1.2944808098949832</v>
      </c>
      <c r="BH922" s="90">
        <v>0</v>
      </c>
      <c r="BI922" s="90">
        <v>1.2944808098949832</v>
      </c>
      <c r="BJ922" s="90">
        <v>0</v>
      </c>
      <c r="BK922" s="90">
        <v>0</v>
      </c>
      <c r="BL922" s="90">
        <v>0</v>
      </c>
      <c r="BM922" s="90">
        <v>0</v>
      </c>
      <c r="BN922" s="90">
        <v>0</v>
      </c>
      <c r="BO922" s="90">
        <v>0</v>
      </c>
      <c r="BP922" s="90">
        <v>1.2097951494345638</v>
      </c>
      <c r="BQ922" s="90">
        <v>0</v>
      </c>
      <c r="BR922" s="90">
        <v>2.9130181420366774E-2</v>
      </c>
      <c r="BS922" s="90">
        <v>2.7224468617165209E-2</v>
      </c>
      <c r="BT922" s="90">
        <v>1.2944808098949832</v>
      </c>
      <c r="BU922" s="90">
        <v>1.2097951494345638</v>
      </c>
      <c r="BV922" s="90">
        <v>0</v>
      </c>
      <c r="BW922" s="90">
        <v>0</v>
      </c>
      <c r="BX922" s="90">
        <v>1.2944808098949832</v>
      </c>
      <c r="BY922" s="90">
        <v>1.2097951494345638</v>
      </c>
      <c r="GV922" s="254"/>
      <c r="GW922" s="254"/>
    </row>
    <row r="923" spans="45:205" x14ac:dyDescent="0.25">
      <c r="AS923" s="90" t="s">
        <v>1087</v>
      </c>
      <c r="AT923" s="90" t="s">
        <v>155</v>
      </c>
      <c r="AU923" s="90" t="s">
        <v>742</v>
      </c>
      <c r="AV923" s="90">
        <v>2023</v>
      </c>
      <c r="AW923" s="90">
        <v>0.87343872827321156</v>
      </c>
      <c r="AX923" s="90">
        <v>0</v>
      </c>
      <c r="AY923" s="90">
        <v>0</v>
      </c>
      <c r="AZ923" s="90">
        <v>0</v>
      </c>
      <c r="BA923" s="90">
        <v>0</v>
      </c>
      <c r="BB923" s="90">
        <v>0</v>
      </c>
      <c r="BC923" s="90">
        <v>0</v>
      </c>
      <c r="BD923" s="90">
        <v>0</v>
      </c>
      <c r="BE923" s="90">
        <v>0</v>
      </c>
      <c r="BF923" s="90">
        <v>0</v>
      </c>
      <c r="BG923" s="90">
        <v>0</v>
      </c>
      <c r="BH923" s="90">
        <v>0</v>
      </c>
      <c r="BI923" s="90">
        <v>0</v>
      </c>
      <c r="BJ923" s="90">
        <v>4.4113324977630167E-2</v>
      </c>
      <c r="BK923" s="90">
        <v>2.0321263626088824</v>
      </c>
      <c r="BL923" s="90">
        <v>0</v>
      </c>
      <c r="BM923" s="90">
        <v>2.0321263626088824</v>
      </c>
      <c r="BN923" s="90">
        <v>0</v>
      </c>
      <c r="BO923" s="90">
        <v>0</v>
      </c>
      <c r="BP923" s="90">
        <v>0</v>
      </c>
      <c r="BQ923" s="90">
        <v>1.7749378658475694</v>
      </c>
      <c r="BR923" s="90">
        <v>0</v>
      </c>
      <c r="BS923" s="90">
        <v>0</v>
      </c>
      <c r="BT923" s="90">
        <v>0</v>
      </c>
      <c r="BU923" s="90">
        <v>0</v>
      </c>
      <c r="BV923" s="90">
        <v>0</v>
      </c>
      <c r="BW923" s="90">
        <v>0</v>
      </c>
      <c r="BX923" s="90">
        <v>0</v>
      </c>
      <c r="BY923" s="90">
        <v>0</v>
      </c>
      <c r="GV923" s="254"/>
      <c r="GW923" s="254"/>
    </row>
    <row r="924" spans="45:205" x14ac:dyDescent="0.25">
      <c r="AS924" s="90" t="s">
        <v>1087</v>
      </c>
      <c r="AT924" s="90" t="s">
        <v>155</v>
      </c>
      <c r="AU924" s="90" t="s">
        <v>743</v>
      </c>
      <c r="AV924" s="90">
        <v>2020</v>
      </c>
      <c r="AW924" s="90">
        <v>1</v>
      </c>
      <c r="AX924" s="90">
        <v>2.0401196270245985E-2</v>
      </c>
      <c r="AY924" s="90">
        <v>0.76397990097275004</v>
      </c>
      <c r="AZ924" s="90">
        <v>0</v>
      </c>
      <c r="BA924" s="90">
        <v>0.76397990097275004</v>
      </c>
      <c r="BB924" s="90">
        <v>0</v>
      </c>
      <c r="BC924" s="90">
        <v>0</v>
      </c>
      <c r="BD924" s="90">
        <v>0</v>
      </c>
      <c r="BE924" s="90">
        <v>0</v>
      </c>
      <c r="BF924" s="90">
        <v>0</v>
      </c>
      <c r="BG924" s="90">
        <v>0</v>
      </c>
      <c r="BH924" s="90">
        <v>0</v>
      </c>
      <c r="BI924" s="90">
        <v>0</v>
      </c>
      <c r="BJ924" s="90">
        <v>0</v>
      </c>
      <c r="BK924" s="90">
        <v>0</v>
      </c>
      <c r="BL924" s="90">
        <v>0</v>
      </c>
      <c r="BM924" s="90">
        <v>0</v>
      </c>
      <c r="BN924" s="90">
        <v>0.76397990097275004</v>
      </c>
      <c r="BO924" s="90">
        <v>0</v>
      </c>
      <c r="BP924" s="90">
        <v>0</v>
      </c>
      <c r="BQ924" s="90">
        <v>0</v>
      </c>
      <c r="BR924" s="90">
        <v>0</v>
      </c>
      <c r="BS924" s="90">
        <v>0</v>
      </c>
      <c r="BT924" s="90">
        <v>0</v>
      </c>
      <c r="BU924" s="90">
        <v>0</v>
      </c>
      <c r="BV924" s="90">
        <v>0</v>
      </c>
      <c r="BW924" s="90">
        <v>0</v>
      </c>
      <c r="BX924" s="90">
        <v>0</v>
      </c>
      <c r="BY924" s="90">
        <v>0</v>
      </c>
      <c r="GV924" s="254"/>
      <c r="GW924" s="254"/>
    </row>
    <row r="925" spans="45:205" x14ac:dyDescent="0.25">
      <c r="AS925" s="90" t="s">
        <v>1087</v>
      </c>
      <c r="AT925" s="90" t="s">
        <v>155</v>
      </c>
      <c r="AU925" s="90" t="s">
        <v>743</v>
      </c>
      <c r="AV925" s="90">
        <v>2021</v>
      </c>
      <c r="AW925" s="90">
        <v>1</v>
      </c>
      <c r="AX925" s="90">
        <v>0</v>
      </c>
      <c r="AY925" s="90">
        <v>0</v>
      </c>
      <c r="AZ925" s="90">
        <v>0</v>
      </c>
      <c r="BA925" s="90">
        <v>0</v>
      </c>
      <c r="BB925" s="90">
        <v>2.0401196270245985E-2</v>
      </c>
      <c r="BC925" s="90">
        <v>0.76397990097275004</v>
      </c>
      <c r="BD925" s="90">
        <v>0</v>
      </c>
      <c r="BE925" s="90">
        <v>0.76397990097275004</v>
      </c>
      <c r="BF925" s="90">
        <v>0</v>
      </c>
      <c r="BG925" s="90">
        <v>0</v>
      </c>
      <c r="BH925" s="90">
        <v>0</v>
      </c>
      <c r="BI925" s="90">
        <v>0</v>
      </c>
      <c r="BJ925" s="90">
        <v>0</v>
      </c>
      <c r="BK925" s="90">
        <v>0</v>
      </c>
      <c r="BL925" s="90">
        <v>0</v>
      </c>
      <c r="BM925" s="90">
        <v>0</v>
      </c>
      <c r="BN925" s="90">
        <v>0</v>
      </c>
      <c r="BO925" s="90">
        <v>0.76397990097275004</v>
      </c>
      <c r="BP925" s="90">
        <v>0</v>
      </c>
      <c r="BQ925" s="90">
        <v>0</v>
      </c>
      <c r="BR925" s="90">
        <v>0</v>
      </c>
      <c r="BS925" s="90">
        <v>0</v>
      </c>
      <c r="BT925" s="90">
        <v>0</v>
      </c>
      <c r="BU925" s="90">
        <v>0</v>
      </c>
      <c r="BV925" s="90">
        <v>0</v>
      </c>
      <c r="BW925" s="90">
        <v>0</v>
      </c>
      <c r="BX925" s="90">
        <v>0</v>
      </c>
      <c r="BY925" s="90">
        <v>0</v>
      </c>
      <c r="GV925" s="254"/>
      <c r="GW925" s="254"/>
    </row>
    <row r="926" spans="45:205" x14ac:dyDescent="0.25">
      <c r="AS926" s="90" t="s">
        <v>1087</v>
      </c>
      <c r="AT926" s="90" t="s">
        <v>155</v>
      </c>
      <c r="AU926" s="90" t="s">
        <v>743</v>
      </c>
      <c r="AV926" s="90">
        <v>2022</v>
      </c>
      <c r="AW926" s="90">
        <v>0.93457943925233644</v>
      </c>
      <c r="AX926" s="90">
        <v>0</v>
      </c>
      <c r="AY926" s="90">
        <v>0</v>
      </c>
      <c r="AZ926" s="90">
        <v>0</v>
      </c>
      <c r="BA926" s="90">
        <v>0</v>
      </c>
      <c r="BB926" s="90">
        <v>0</v>
      </c>
      <c r="BC926" s="90">
        <v>0</v>
      </c>
      <c r="BD926" s="90">
        <v>0</v>
      </c>
      <c r="BE926" s="90">
        <v>0</v>
      </c>
      <c r="BF926" s="90">
        <v>1.9594946977171793E-2</v>
      </c>
      <c r="BG926" s="90">
        <v>0.74874190906412608</v>
      </c>
      <c r="BH926" s="90">
        <v>0</v>
      </c>
      <c r="BI926" s="90">
        <v>0.74874190906412608</v>
      </c>
      <c r="BJ926" s="90">
        <v>0</v>
      </c>
      <c r="BK926" s="90">
        <v>0</v>
      </c>
      <c r="BL926" s="90">
        <v>0</v>
      </c>
      <c r="BM926" s="90">
        <v>0</v>
      </c>
      <c r="BN926" s="90">
        <v>0</v>
      </c>
      <c r="BO926" s="90">
        <v>0</v>
      </c>
      <c r="BP926" s="90">
        <v>0.69975879351787484</v>
      </c>
      <c r="BQ926" s="90">
        <v>0</v>
      </c>
      <c r="BR926" s="90">
        <v>1.9594946977171793E-2</v>
      </c>
      <c r="BS926" s="90">
        <v>1.8313034558104478E-2</v>
      </c>
      <c r="BT926" s="90">
        <v>0.74874190906412608</v>
      </c>
      <c r="BU926" s="90">
        <v>0.69975879351787484</v>
      </c>
      <c r="BV926" s="90">
        <v>0</v>
      </c>
      <c r="BW926" s="90">
        <v>0</v>
      </c>
      <c r="BX926" s="90">
        <v>0.74874190906412608</v>
      </c>
      <c r="BY926" s="90">
        <v>0.69975879351787484</v>
      </c>
      <c r="GV926" s="254"/>
      <c r="GW926" s="254"/>
    </row>
    <row r="927" spans="45:205" x14ac:dyDescent="0.25">
      <c r="AS927" s="90" t="s">
        <v>1087</v>
      </c>
      <c r="AT927" s="90" t="s">
        <v>155</v>
      </c>
      <c r="AU927" s="90" t="s">
        <v>743</v>
      </c>
      <c r="AV927" s="90">
        <v>2023</v>
      </c>
      <c r="AW927" s="90">
        <v>0.87343872827321156</v>
      </c>
      <c r="AX927" s="90">
        <v>0</v>
      </c>
      <c r="AY927" s="90">
        <v>0</v>
      </c>
      <c r="AZ927" s="90">
        <v>0</v>
      </c>
      <c r="BA927" s="90">
        <v>0</v>
      </c>
      <c r="BB927" s="90">
        <v>0</v>
      </c>
      <c r="BC927" s="90">
        <v>0</v>
      </c>
      <c r="BD927" s="90">
        <v>0</v>
      </c>
      <c r="BE927" s="90">
        <v>0</v>
      </c>
      <c r="BF927" s="90">
        <v>0</v>
      </c>
      <c r="BG927" s="90">
        <v>0</v>
      </c>
      <c r="BH927" s="90">
        <v>0</v>
      </c>
      <c r="BI927" s="90">
        <v>0</v>
      </c>
      <c r="BJ927" s="90">
        <v>2.9673631325861056E-2</v>
      </c>
      <c r="BK927" s="90">
        <v>1.1754036607278489</v>
      </c>
      <c r="BL927" s="90">
        <v>0</v>
      </c>
      <c r="BM927" s="90">
        <v>1.1754036607278489</v>
      </c>
      <c r="BN927" s="90">
        <v>0</v>
      </c>
      <c r="BO927" s="90">
        <v>0</v>
      </c>
      <c r="BP927" s="90">
        <v>0</v>
      </c>
      <c r="BQ927" s="90">
        <v>1.0266430786338097</v>
      </c>
      <c r="BR927" s="90">
        <v>0</v>
      </c>
      <c r="BS927" s="90">
        <v>0</v>
      </c>
      <c r="BT927" s="90">
        <v>0</v>
      </c>
      <c r="BU927" s="90">
        <v>0</v>
      </c>
      <c r="BV927" s="90">
        <v>0</v>
      </c>
      <c r="BW927" s="90">
        <v>0</v>
      </c>
      <c r="BX927" s="90">
        <v>0</v>
      </c>
      <c r="BY927" s="90">
        <v>0</v>
      </c>
      <c r="GV927" s="254"/>
      <c r="GW927" s="254"/>
    </row>
    <row r="928" spans="45:205" x14ac:dyDescent="0.25">
      <c r="AS928" s="90" t="s">
        <v>1087</v>
      </c>
      <c r="AT928" s="90" t="s">
        <v>155</v>
      </c>
      <c r="AU928" s="90" t="s">
        <v>744</v>
      </c>
      <c r="AV928" s="90">
        <v>2020</v>
      </c>
      <c r="AW928" s="90">
        <v>1</v>
      </c>
      <c r="AX928" s="90">
        <v>1.085551576752416E-2</v>
      </c>
      <c r="AY928" s="90">
        <v>0.63701821844643847</v>
      </c>
      <c r="AZ928" s="90">
        <v>0</v>
      </c>
      <c r="BA928" s="90">
        <v>0.63701821844643847</v>
      </c>
      <c r="BB928" s="90">
        <v>0</v>
      </c>
      <c r="BC928" s="90">
        <v>0</v>
      </c>
      <c r="BD928" s="90">
        <v>0</v>
      </c>
      <c r="BE928" s="90">
        <v>0</v>
      </c>
      <c r="BF928" s="90">
        <v>0</v>
      </c>
      <c r="BG928" s="90">
        <v>0</v>
      </c>
      <c r="BH928" s="90">
        <v>0</v>
      </c>
      <c r="BI928" s="90">
        <v>0</v>
      </c>
      <c r="BJ928" s="90">
        <v>0</v>
      </c>
      <c r="BK928" s="90">
        <v>0</v>
      </c>
      <c r="BL928" s="90">
        <v>0</v>
      </c>
      <c r="BM928" s="90">
        <v>0</v>
      </c>
      <c r="BN928" s="90">
        <v>0.63701821844643847</v>
      </c>
      <c r="BO928" s="90">
        <v>0</v>
      </c>
      <c r="BP928" s="90">
        <v>0</v>
      </c>
      <c r="BQ928" s="90">
        <v>0</v>
      </c>
      <c r="BR928" s="90">
        <v>0</v>
      </c>
      <c r="BS928" s="90">
        <v>0</v>
      </c>
      <c r="BT928" s="90">
        <v>0</v>
      </c>
      <c r="BU928" s="90">
        <v>0</v>
      </c>
      <c r="BV928" s="90">
        <v>0</v>
      </c>
      <c r="BW928" s="90">
        <v>0</v>
      </c>
      <c r="BX928" s="90">
        <v>0</v>
      </c>
      <c r="BY928" s="90">
        <v>0</v>
      </c>
      <c r="GV928" s="254"/>
      <c r="GW928" s="254"/>
    </row>
    <row r="929" spans="45:205" x14ac:dyDescent="0.25">
      <c r="AS929" s="90" t="s">
        <v>1087</v>
      </c>
      <c r="AT929" s="90" t="s">
        <v>155</v>
      </c>
      <c r="AU929" s="90" t="s">
        <v>744</v>
      </c>
      <c r="AV929" s="90">
        <v>2021</v>
      </c>
      <c r="AW929" s="90">
        <v>1</v>
      </c>
      <c r="AX929" s="90">
        <v>0</v>
      </c>
      <c r="AY929" s="90">
        <v>0</v>
      </c>
      <c r="AZ929" s="90">
        <v>0</v>
      </c>
      <c r="BA929" s="90">
        <v>0</v>
      </c>
      <c r="BB929" s="90">
        <v>1.085551576752416E-2</v>
      </c>
      <c r="BC929" s="90">
        <v>0.63701821844643847</v>
      </c>
      <c r="BD929" s="90">
        <v>0</v>
      </c>
      <c r="BE929" s="90">
        <v>0.63701821844643847</v>
      </c>
      <c r="BF929" s="90">
        <v>0</v>
      </c>
      <c r="BG929" s="90">
        <v>0</v>
      </c>
      <c r="BH929" s="90">
        <v>0</v>
      </c>
      <c r="BI929" s="90">
        <v>0</v>
      </c>
      <c r="BJ929" s="90">
        <v>0</v>
      </c>
      <c r="BK929" s="90">
        <v>0</v>
      </c>
      <c r="BL929" s="90">
        <v>0</v>
      </c>
      <c r="BM929" s="90">
        <v>0</v>
      </c>
      <c r="BN929" s="90">
        <v>0</v>
      </c>
      <c r="BO929" s="90">
        <v>0.63701821844643847</v>
      </c>
      <c r="BP929" s="90">
        <v>0</v>
      </c>
      <c r="BQ929" s="90">
        <v>0</v>
      </c>
      <c r="BR929" s="90">
        <v>0</v>
      </c>
      <c r="BS929" s="90">
        <v>0</v>
      </c>
      <c r="BT929" s="90">
        <v>0</v>
      </c>
      <c r="BU929" s="90">
        <v>0</v>
      </c>
      <c r="BV929" s="90">
        <v>0</v>
      </c>
      <c r="BW929" s="90">
        <v>0</v>
      </c>
      <c r="BX929" s="90">
        <v>0</v>
      </c>
      <c r="BY929" s="90">
        <v>0</v>
      </c>
      <c r="GV929" s="254"/>
      <c r="GW929" s="254"/>
    </row>
    <row r="930" spans="45:205" x14ac:dyDescent="0.25">
      <c r="AS930" s="90" t="s">
        <v>1087</v>
      </c>
      <c r="AT930" s="90" t="s">
        <v>155</v>
      </c>
      <c r="AU930" s="90" t="s">
        <v>744</v>
      </c>
      <c r="AV930" s="90">
        <v>2022</v>
      </c>
      <c r="AW930" s="90">
        <v>0.93457943925233644</v>
      </c>
      <c r="AX930" s="90">
        <v>0</v>
      </c>
      <c r="AY930" s="90">
        <v>0</v>
      </c>
      <c r="AZ930" s="90">
        <v>0</v>
      </c>
      <c r="BA930" s="90">
        <v>0</v>
      </c>
      <c r="BB930" s="90">
        <v>0</v>
      </c>
      <c r="BC930" s="90">
        <v>0</v>
      </c>
      <c r="BD930" s="90">
        <v>0</v>
      </c>
      <c r="BE930" s="90">
        <v>0</v>
      </c>
      <c r="BF930" s="90">
        <v>1.0332136666921746E-2</v>
      </c>
      <c r="BG930" s="90">
        <v>0.60674710887703531</v>
      </c>
      <c r="BH930" s="90">
        <v>0</v>
      </c>
      <c r="BI930" s="90">
        <v>0.60674710887703531</v>
      </c>
      <c r="BJ930" s="90">
        <v>0</v>
      </c>
      <c r="BK930" s="90">
        <v>0</v>
      </c>
      <c r="BL930" s="90">
        <v>0</v>
      </c>
      <c r="BM930" s="90">
        <v>0</v>
      </c>
      <c r="BN930" s="90">
        <v>0</v>
      </c>
      <c r="BO930" s="90">
        <v>0</v>
      </c>
      <c r="BP930" s="90">
        <v>0.56705337278227597</v>
      </c>
      <c r="BQ930" s="90">
        <v>0</v>
      </c>
      <c r="BR930" s="90">
        <v>1.0332136666921746E-2</v>
      </c>
      <c r="BS930" s="90">
        <v>9.656202492450229E-3</v>
      </c>
      <c r="BT930" s="90">
        <v>0.60674710887703531</v>
      </c>
      <c r="BU930" s="90">
        <v>0.56705337278227597</v>
      </c>
      <c r="BV930" s="90">
        <v>0</v>
      </c>
      <c r="BW930" s="90">
        <v>0</v>
      </c>
      <c r="BX930" s="90">
        <v>0.60674710887703531</v>
      </c>
      <c r="BY930" s="90">
        <v>0.56705337278227597</v>
      </c>
      <c r="GV930" s="254"/>
      <c r="GW930" s="254"/>
    </row>
    <row r="931" spans="45:205" x14ac:dyDescent="0.25">
      <c r="AS931" s="90" t="s">
        <v>1087</v>
      </c>
      <c r="AT931" s="90" t="s">
        <v>155</v>
      </c>
      <c r="AU931" s="90" t="s">
        <v>744</v>
      </c>
      <c r="AV931" s="90">
        <v>2023</v>
      </c>
      <c r="AW931" s="90">
        <v>0.87343872827321156</v>
      </c>
      <c r="AX931" s="90">
        <v>0</v>
      </c>
      <c r="AY931" s="90">
        <v>0</v>
      </c>
      <c r="AZ931" s="90">
        <v>0</v>
      </c>
      <c r="BA931" s="90">
        <v>0</v>
      </c>
      <c r="BB931" s="90">
        <v>0</v>
      </c>
      <c r="BC931" s="90">
        <v>0</v>
      </c>
      <c r="BD931" s="90">
        <v>0</v>
      </c>
      <c r="BE931" s="90">
        <v>0</v>
      </c>
      <c r="BF931" s="90">
        <v>0</v>
      </c>
      <c r="BG931" s="90">
        <v>0</v>
      </c>
      <c r="BH931" s="90">
        <v>0</v>
      </c>
      <c r="BI931" s="90">
        <v>0</v>
      </c>
      <c r="BJ931" s="90">
        <v>1.5646483484738592E-2</v>
      </c>
      <c r="BK931" s="90">
        <v>0.95249506689393948</v>
      </c>
      <c r="BL931" s="90">
        <v>0</v>
      </c>
      <c r="BM931" s="90">
        <v>0.95249506689393948</v>
      </c>
      <c r="BN931" s="90">
        <v>0</v>
      </c>
      <c r="BO931" s="90">
        <v>0</v>
      </c>
      <c r="BP931" s="90">
        <v>0</v>
      </c>
      <c r="BQ931" s="90">
        <v>0.8319460799143501</v>
      </c>
      <c r="BR931" s="90">
        <v>0</v>
      </c>
      <c r="BS931" s="90">
        <v>0</v>
      </c>
      <c r="BT931" s="90">
        <v>0</v>
      </c>
      <c r="BU931" s="90">
        <v>0</v>
      </c>
      <c r="BV931" s="90">
        <v>0</v>
      </c>
      <c r="BW931" s="90">
        <v>0</v>
      </c>
      <c r="BX931" s="90">
        <v>0</v>
      </c>
      <c r="BY931" s="90">
        <v>0</v>
      </c>
      <c r="GV931" s="254"/>
      <c r="GW931" s="254"/>
    </row>
    <row r="932" spans="45:205" x14ac:dyDescent="0.25">
      <c r="AS932" s="90" t="s">
        <v>1087</v>
      </c>
      <c r="AT932" s="90" t="s">
        <v>155</v>
      </c>
      <c r="AU932" s="90" t="s">
        <v>745</v>
      </c>
      <c r="AV932" s="90">
        <v>2020</v>
      </c>
      <c r="AW932" s="90">
        <v>1</v>
      </c>
      <c r="AX932" s="90">
        <v>5.3738796101217854E-3</v>
      </c>
      <c r="AY932" s="90">
        <v>0.2039280957795386</v>
      </c>
      <c r="AZ932" s="90">
        <v>0</v>
      </c>
      <c r="BA932" s="90">
        <v>0.2039280957795386</v>
      </c>
      <c r="BB932" s="90">
        <v>0</v>
      </c>
      <c r="BC932" s="90">
        <v>0</v>
      </c>
      <c r="BD932" s="90">
        <v>0</v>
      </c>
      <c r="BE932" s="90">
        <v>0</v>
      </c>
      <c r="BF932" s="90">
        <v>0</v>
      </c>
      <c r="BG932" s="90">
        <v>0</v>
      </c>
      <c r="BH932" s="90">
        <v>0</v>
      </c>
      <c r="BI932" s="90">
        <v>0</v>
      </c>
      <c r="BJ932" s="90">
        <v>0</v>
      </c>
      <c r="BK932" s="90">
        <v>0</v>
      </c>
      <c r="BL932" s="90">
        <v>0</v>
      </c>
      <c r="BM932" s="90">
        <v>0</v>
      </c>
      <c r="BN932" s="90">
        <v>0.2039280957795386</v>
      </c>
      <c r="BO932" s="90">
        <v>0</v>
      </c>
      <c r="BP932" s="90">
        <v>0</v>
      </c>
      <c r="BQ932" s="90">
        <v>0</v>
      </c>
      <c r="BR932" s="90">
        <v>0</v>
      </c>
      <c r="BS932" s="90">
        <v>0</v>
      </c>
      <c r="BT932" s="90">
        <v>0</v>
      </c>
      <c r="BU932" s="90">
        <v>0</v>
      </c>
      <c r="BV932" s="90">
        <v>0</v>
      </c>
      <c r="BW932" s="90">
        <v>0</v>
      </c>
      <c r="BX932" s="90">
        <v>0</v>
      </c>
      <c r="BY932" s="90">
        <v>0</v>
      </c>
      <c r="GV932" s="254"/>
      <c r="GW932" s="254"/>
    </row>
    <row r="933" spans="45:205" x14ac:dyDescent="0.25">
      <c r="AS933" s="90" t="s">
        <v>1087</v>
      </c>
      <c r="AT933" s="90" t="s">
        <v>155</v>
      </c>
      <c r="AU933" s="90" t="s">
        <v>745</v>
      </c>
      <c r="AV933" s="90">
        <v>2021</v>
      </c>
      <c r="AW933" s="90">
        <v>1</v>
      </c>
      <c r="AX933" s="90">
        <v>0</v>
      </c>
      <c r="AY933" s="90">
        <v>0</v>
      </c>
      <c r="AZ933" s="90">
        <v>0</v>
      </c>
      <c r="BA933" s="90">
        <v>0</v>
      </c>
      <c r="BB933" s="90">
        <v>5.3738796101217854E-3</v>
      </c>
      <c r="BC933" s="90">
        <v>0.2039280957795386</v>
      </c>
      <c r="BD933" s="90">
        <v>0</v>
      </c>
      <c r="BE933" s="90">
        <v>0.2039280957795386</v>
      </c>
      <c r="BF933" s="90">
        <v>0</v>
      </c>
      <c r="BG933" s="90">
        <v>0</v>
      </c>
      <c r="BH933" s="90">
        <v>0</v>
      </c>
      <c r="BI933" s="90">
        <v>0</v>
      </c>
      <c r="BJ933" s="90">
        <v>0</v>
      </c>
      <c r="BK933" s="90">
        <v>0</v>
      </c>
      <c r="BL933" s="90">
        <v>0</v>
      </c>
      <c r="BM933" s="90">
        <v>0</v>
      </c>
      <c r="BN933" s="90">
        <v>0</v>
      </c>
      <c r="BO933" s="90">
        <v>0.2039280957795386</v>
      </c>
      <c r="BP933" s="90">
        <v>0</v>
      </c>
      <c r="BQ933" s="90">
        <v>0</v>
      </c>
      <c r="BR933" s="90">
        <v>0</v>
      </c>
      <c r="BS933" s="90">
        <v>0</v>
      </c>
      <c r="BT933" s="90">
        <v>0</v>
      </c>
      <c r="BU933" s="90">
        <v>0</v>
      </c>
      <c r="BV933" s="90">
        <v>0</v>
      </c>
      <c r="BW933" s="90">
        <v>0</v>
      </c>
      <c r="BX933" s="90">
        <v>0</v>
      </c>
      <c r="BY933" s="90">
        <v>0</v>
      </c>
      <c r="GV933" s="254"/>
      <c r="GW933" s="254"/>
    </row>
    <row r="934" spans="45:205" x14ac:dyDescent="0.25">
      <c r="AS934" s="90" t="s">
        <v>1087</v>
      </c>
      <c r="AT934" s="90" t="s">
        <v>155</v>
      </c>
      <c r="AU934" s="90" t="s">
        <v>745</v>
      </c>
      <c r="AV934" s="90">
        <v>2022</v>
      </c>
      <c r="AW934" s="90">
        <v>0.93457943925233644</v>
      </c>
      <c r="AX934" s="90">
        <v>0</v>
      </c>
      <c r="AY934" s="90">
        <v>0</v>
      </c>
      <c r="AZ934" s="90">
        <v>0</v>
      </c>
      <c r="BA934" s="90">
        <v>0</v>
      </c>
      <c r="BB934" s="90">
        <v>0</v>
      </c>
      <c r="BC934" s="90">
        <v>0</v>
      </c>
      <c r="BD934" s="90">
        <v>0</v>
      </c>
      <c r="BE934" s="90">
        <v>0</v>
      </c>
      <c r="BF934" s="90">
        <v>5.9750758219758917E-3</v>
      </c>
      <c r="BG934" s="90">
        <v>0.22172139564284885</v>
      </c>
      <c r="BH934" s="90">
        <v>0</v>
      </c>
      <c r="BI934" s="90">
        <v>0.22172139564284885</v>
      </c>
      <c r="BJ934" s="90">
        <v>0</v>
      </c>
      <c r="BK934" s="90">
        <v>0</v>
      </c>
      <c r="BL934" s="90">
        <v>0</v>
      </c>
      <c r="BM934" s="90">
        <v>0</v>
      </c>
      <c r="BN934" s="90">
        <v>0</v>
      </c>
      <c r="BO934" s="90">
        <v>0</v>
      </c>
      <c r="BP934" s="90">
        <v>0.20721625761013909</v>
      </c>
      <c r="BQ934" s="90">
        <v>0</v>
      </c>
      <c r="BR934" s="90">
        <v>5.9750758219758917E-3</v>
      </c>
      <c r="BS934" s="90">
        <v>5.5841830111924224E-3</v>
      </c>
      <c r="BT934" s="90">
        <v>0.22172139564284885</v>
      </c>
      <c r="BU934" s="90">
        <v>0.20721625761013909</v>
      </c>
      <c r="BV934" s="90">
        <v>0</v>
      </c>
      <c r="BW934" s="90">
        <v>0</v>
      </c>
      <c r="BX934" s="90">
        <v>0.22172139564284885</v>
      </c>
      <c r="BY934" s="90">
        <v>0.20721625761013909</v>
      </c>
      <c r="GV934" s="254"/>
      <c r="GW934" s="254"/>
    </row>
    <row r="935" spans="45:205" x14ac:dyDescent="0.25">
      <c r="AS935" s="90" t="s">
        <v>1087</v>
      </c>
      <c r="AT935" s="90" t="s">
        <v>155</v>
      </c>
      <c r="AU935" s="90" t="s">
        <v>745</v>
      </c>
      <c r="AV935" s="90">
        <v>2023</v>
      </c>
      <c r="AW935" s="90">
        <v>0.87343872827321156</v>
      </c>
      <c r="AX935" s="90">
        <v>0</v>
      </c>
      <c r="AY935" s="90">
        <v>0</v>
      </c>
      <c r="AZ935" s="90">
        <v>0</v>
      </c>
      <c r="BA935" s="90">
        <v>0</v>
      </c>
      <c r="BB935" s="90">
        <v>0</v>
      </c>
      <c r="BC935" s="90">
        <v>0</v>
      </c>
      <c r="BD935" s="90">
        <v>0</v>
      </c>
      <c r="BE935" s="90">
        <v>0</v>
      </c>
      <c r="BF935" s="90">
        <v>0</v>
      </c>
      <c r="BG935" s="90">
        <v>0</v>
      </c>
      <c r="BH935" s="90">
        <v>0</v>
      </c>
      <c r="BI935" s="90">
        <v>0</v>
      </c>
      <c r="BJ935" s="90">
        <v>9.0483631975088671E-3</v>
      </c>
      <c r="BK935" s="90">
        <v>0.34806670070416817</v>
      </c>
      <c r="BL935" s="90">
        <v>0</v>
      </c>
      <c r="BM935" s="90">
        <v>0.34806670070416817</v>
      </c>
      <c r="BN935" s="90">
        <v>0</v>
      </c>
      <c r="BO935" s="90">
        <v>0</v>
      </c>
      <c r="BP935" s="90">
        <v>0</v>
      </c>
      <c r="BQ935" s="90">
        <v>0.30401493641730121</v>
      </c>
      <c r="BR935" s="90">
        <v>0</v>
      </c>
      <c r="BS935" s="90">
        <v>0</v>
      </c>
      <c r="BT935" s="90">
        <v>0</v>
      </c>
      <c r="BU935" s="90">
        <v>0</v>
      </c>
      <c r="BV935" s="90">
        <v>0</v>
      </c>
      <c r="BW935" s="90">
        <v>0</v>
      </c>
      <c r="BX935" s="90">
        <v>0</v>
      </c>
      <c r="BY935" s="90">
        <v>0</v>
      </c>
      <c r="GV935" s="254"/>
      <c r="GW935" s="254"/>
    </row>
    <row r="936" spans="45:205" x14ac:dyDescent="0.25">
      <c r="AS936" s="90" t="s">
        <v>1087</v>
      </c>
      <c r="AT936" s="90" t="s">
        <v>155</v>
      </c>
      <c r="AU936" s="90" t="s">
        <v>746</v>
      </c>
      <c r="AV936" s="90">
        <v>2020</v>
      </c>
      <c r="AW936" s="90">
        <v>1</v>
      </c>
      <c r="AX936" s="90">
        <v>7.1954964054970982E-2</v>
      </c>
      <c r="AY936" s="90">
        <v>0.41999228398408683</v>
      </c>
      <c r="AZ936" s="90">
        <v>0</v>
      </c>
      <c r="BA936" s="90">
        <v>0.41999228398408683</v>
      </c>
      <c r="BB936" s="90">
        <v>0</v>
      </c>
      <c r="BC936" s="90">
        <v>0</v>
      </c>
      <c r="BD936" s="90">
        <v>0</v>
      </c>
      <c r="BE936" s="90">
        <v>0</v>
      </c>
      <c r="BF936" s="90">
        <v>0</v>
      </c>
      <c r="BG936" s="90">
        <v>0</v>
      </c>
      <c r="BH936" s="90">
        <v>0</v>
      </c>
      <c r="BI936" s="90">
        <v>0</v>
      </c>
      <c r="BJ936" s="90">
        <v>0</v>
      </c>
      <c r="BK936" s="90">
        <v>0</v>
      </c>
      <c r="BL936" s="90">
        <v>0</v>
      </c>
      <c r="BM936" s="90">
        <v>0</v>
      </c>
      <c r="BN936" s="90">
        <v>0.41999228398408683</v>
      </c>
      <c r="BO936" s="90">
        <v>0</v>
      </c>
      <c r="BP936" s="90">
        <v>0</v>
      </c>
      <c r="BQ936" s="90">
        <v>0</v>
      </c>
      <c r="BR936" s="90">
        <v>0</v>
      </c>
      <c r="BS936" s="90">
        <v>0</v>
      </c>
      <c r="BT936" s="90">
        <v>0</v>
      </c>
      <c r="BU936" s="90">
        <v>0</v>
      </c>
      <c r="BV936" s="90">
        <v>0</v>
      </c>
      <c r="BW936" s="90">
        <v>0</v>
      </c>
      <c r="BX936" s="90">
        <v>0</v>
      </c>
      <c r="BY936" s="90">
        <v>0</v>
      </c>
      <c r="GV936" s="254"/>
      <c r="GW936" s="254"/>
    </row>
    <row r="937" spans="45:205" x14ac:dyDescent="0.25">
      <c r="AS937" s="90" t="s">
        <v>1087</v>
      </c>
      <c r="AT937" s="90" t="s">
        <v>155</v>
      </c>
      <c r="AU937" s="90" t="s">
        <v>746</v>
      </c>
      <c r="AV937" s="90">
        <v>2021</v>
      </c>
      <c r="AW937" s="90">
        <v>1</v>
      </c>
      <c r="AX937" s="90">
        <v>0</v>
      </c>
      <c r="AY937" s="90">
        <v>0</v>
      </c>
      <c r="AZ937" s="90">
        <v>0</v>
      </c>
      <c r="BA937" s="90">
        <v>0</v>
      </c>
      <c r="BB937" s="90">
        <v>7.1954964054970982E-2</v>
      </c>
      <c r="BC937" s="90">
        <v>0.41999228398408683</v>
      </c>
      <c r="BD937" s="90">
        <v>0</v>
      </c>
      <c r="BE937" s="90">
        <v>0.41999228398408683</v>
      </c>
      <c r="BF937" s="90">
        <v>0</v>
      </c>
      <c r="BG937" s="90">
        <v>0</v>
      </c>
      <c r="BH937" s="90">
        <v>0</v>
      </c>
      <c r="BI937" s="90">
        <v>0</v>
      </c>
      <c r="BJ937" s="90">
        <v>0</v>
      </c>
      <c r="BK937" s="90">
        <v>0</v>
      </c>
      <c r="BL937" s="90">
        <v>0</v>
      </c>
      <c r="BM937" s="90">
        <v>0</v>
      </c>
      <c r="BN937" s="90">
        <v>0</v>
      </c>
      <c r="BO937" s="90">
        <v>0.41999228398408683</v>
      </c>
      <c r="BP937" s="90">
        <v>0</v>
      </c>
      <c r="BQ937" s="90">
        <v>0</v>
      </c>
      <c r="BR937" s="90">
        <v>0</v>
      </c>
      <c r="BS937" s="90">
        <v>0</v>
      </c>
      <c r="BT937" s="90">
        <v>0</v>
      </c>
      <c r="BU937" s="90">
        <v>0</v>
      </c>
      <c r="BV937" s="90">
        <v>0</v>
      </c>
      <c r="BW937" s="90">
        <v>0</v>
      </c>
      <c r="BX937" s="90">
        <v>0</v>
      </c>
      <c r="BY937" s="90">
        <v>0</v>
      </c>
      <c r="GV937" s="254"/>
      <c r="GW937" s="254"/>
    </row>
    <row r="938" spans="45:205" x14ac:dyDescent="0.25">
      <c r="AS938" s="90" t="s">
        <v>1087</v>
      </c>
      <c r="AT938" s="90" t="s">
        <v>155</v>
      </c>
      <c r="AU938" s="90" t="s">
        <v>746</v>
      </c>
      <c r="AV938" s="90">
        <v>2022</v>
      </c>
      <c r="AW938" s="90">
        <v>0.93457943925233644</v>
      </c>
      <c r="AX938" s="90">
        <v>0</v>
      </c>
      <c r="AY938" s="90">
        <v>0</v>
      </c>
      <c r="AZ938" s="90">
        <v>0</v>
      </c>
      <c r="BA938" s="90">
        <v>0</v>
      </c>
      <c r="BB938" s="90">
        <v>0</v>
      </c>
      <c r="BC938" s="90">
        <v>0</v>
      </c>
      <c r="BD938" s="90">
        <v>0</v>
      </c>
      <c r="BE938" s="90">
        <v>0</v>
      </c>
      <c r="BF938" s="90">
        <v>7.2825278924534873E-2</v>
      </c>
      <c r="BG938" s="90">
        <v>0.42089322378195654</v>
      </c>
      <c r="BH938" s="90">
        <v>0</v>
      </c>
      <c r="BI938" s="90">
        <v>0.42089322378195654</v>
      </c>
      <c r="BJ938" s="90">
        <v>0</v>
      </c>
      <c r="BK938" s="90">
        <v>0</v>
      </c>
      <c r="BL938" s="90">
        <v>0</v>
      </c>
      <c r="BM938" s="90">
        <v>0</v>
      </c>
      <c r="BN938" s="90">
        <v>0</v>
      </c>
      <c r="BO938" s="90">
        <v>0</v>
      </c>
      <c r="BP938" s="90">
        <v>0.39335815306724908</v>
      </c>
      <c r="BQ938" s="90">
        <v>0</v>
      </c>
      <c r="BR938" s="90">
        <v>7.2825278924534873E-2</v>
      </c>
      <c r="BS938" s="90">
        <v>6.8061008340686791E-2</v>
      </c>
      <c r="BT938" s="90">
        <v>0.42089322378195654</v>
      </c>
      <c r="BU938" s="90">
        <v>0.39335815306724908</v>
      </c>
      <c r="BV938" s="90">
        <v>0</v>
      </c>
      <c r="BW938" s="90">
        <v>0</v>
      </c>
      <c r="BX938" s="90">
        <v>0.42089322378195654</v>
      </c>
      <c r="BY938" s="90">
        <v>0.39335815306724908</v>
      </c>
      <c r="GV938" s="254"/>
      <c r="GW938" s="254"/>
    </row>
    <row r="939" spans="45:205" x14ac:dyDescent="0.25">
      <c r="AS939" s="90" t="s">
        <v>1087</v>
      </c>
      <c r="AT939" s="90" t="s">
        <v>155</v>
      </c>
      <c r="AU939" s="90" t="s">
        <v>746</v>
      </c>
      <c r="AV939" s="90">
        <v>2023</v>
      </c>
      <c r="AW939" s="90">
        <v>0.87343872827321156</v>
      </c>
      <c r="AX939" s="90">
        <v>0</v>
      </c>
      <c r="AY939" s="90">
        <v>0</v>
      </c>
      <c r="AZ939" s="90">
        <v>0</v>
      </c>
      <c r="BA939" s="90">
        <v>0</v>
      </c>
      <c r="BB939" s="90">
        <v>0</v>
      </c>
      <c r="BC939" s="90">
        <v>0</v>
      </c>
      <c r="BD939" s="90">
        <v>0</v>
      </c>
      <c r="BE939" s="90">
        <v>0</v>
      </c>
      <c r="BF939" s="90">
        <v>0</v>
      </c>
      <c r="BG939" s="90">
        <v>0</v>
      </c>
      <c r="BH939" s="90">
        <v>0</v>
      </c>
      <c r="BI939" s="90">
        <v>0</v>
      </c>
      <c r="BJ939" s="90">
        <v>0.11028304799840548</v>
      </c>
      <c r="BK939" s="90">
        <v>0.66074242478827661</v>
      </c>
      <c r="BL939" s="90">
        <v>0</v>
      </c>
      <c r="BM939" s="90">
        <v>0.66074242478827661</v>
      </c>
      <c r="BN939" s="90">
        <v>0</v>
      </c>
      <c r="BO939" s="90">
        <v>0</v>
      </c>
      <c r="BP939" s="90">
        <v>0</v>
      </c>
      <c r="BQ939" s="90">
        <v>0.57711802322323047</v>
      </c>
      <c r="BR939" s="90">
        <v>0</v>
      </c>
      <c r="BS939" s="90">
        <v>0</v>
      </c>
      <c r="BT939" s="90">
        <v>0</v>
      </c>
      <c r="BU939" s="90">
        <v>0</v>
      </c>
      <c r="BV939" s="90">
        <v>0</v>
      </c>
      <c r="BW939" s="90">
        <v>0</v>
      </c>
      <c r="BX939" s="90">
        <v>0</v>
      </c>
      <c r="BY939" s="90">
        <v>0</v>
      </c>
      <c r="GV939" s="254"/>
      <c r="GW939" s="254"/>
    </row>
    <row r="940" spans="45:205" x14ac:dyDescent="0.25">
      <c r="AS940" s="90" t="s">
        <v>1087</v>
      </c>
      <c r="AT940" s="90" t="s">
        <v>155</v>
      </c>
      <c r="AU940" s="90" t="s">
        <v>747</v>
      </c>
      <c r="AV940" s="90">
        <v>2020</v>
      </c>
      <c r="AW940" s="90">
        <v>1</v>
      </c>
      <c r="AX940" s="90">
        <v>2.8476777114757625E-2</v>
      </c>
      <c r="AY940" s="90">
        <v>0.14732469143930021</v>
      </c>
      <c r="AZ940" s="90">
        <v>0</v>
      </c>
      <c r="BA940" s="90">
        <v>0.14732469143930021</v>
      </c>
      <c r="BB940" s="90">
        <v>0</v>
      </c>
      <c r="BC940" s="90">
        <v>0</v>
      </c>
      <c r="BD940" s="90">
        <v>0</v>
      </c>
      <c r="BE940" s="90">
        <v>0</v>
      </c>
      <c r="BF940" s="90">
        <v>0</v>
      </c>
      <c r="BG940" s="90">
        <v>0</v>
      </c>
      <c r="BH940" s="90">
        <v>0</v>
      </c>
      <c r="BI940" s="90">
        <v>0</v>
      </c>
      <c r="BJ940" s="90">
        <v>0</v>
      </c>
      <c r="BK940" s="90">
        <v>0</v>
      </c>
      <c r="BL940" s="90">
        <v>0</v>
      </c>
      <c r="BM940" s="90">
        <v>0</v>
      </c>
      <c r="BN940" s="90">
        <v>0.14732469143930021</v>
      </c>
      <c r="BO940" s="90">
        <v>0</v>
      </c>
      <c r="BP940" s="90">
        <v>0</v>
      </c>
      <c r="BQ940" s="90">
        <v>0</v>
      </c>
      <c r="BR940" s="90">
        <v>0</v>
      </c>
      <c r="BS940" s="90">
        <v>0</v>
      </c>
      <c r="BT940" s="90">
        <v>0</v>
      </c>
      <c r="BU940" s="90">
        <v>0</v>
      </c>
      <c r="BV940" s="90">
        <v>0</v>
      </c>
      <c r="BW940" s="90">
        <v>0</v>
      </c>
      <c r="BX940" s="90">
        <v>0</v>
      </c>
      <c r="BY940" s="90">
        <v>0</v>
      </c>
      <c r="GV940" s="254"/>
      <c r="GW940" s="254"/>
    </row>
    <row r="941" spans="45:205" x14ac:dyDescent="0.25">
      <c r="AS941" s="90" t="s">
        <v>1087</v>
      </c>
      <c r="AT941" s="90" t="s">
        <v>155</v>
      </c>
      <c r="AU941" s="90" t="s">
        <v>747</v>
      </c>
      <c r="AV941" s="90">
        <v>2021</v>
      </c>
      <c r="AW941" s="90">
        <v>1</v>
      </c>
      <c r="AX941" s="90">
        <v>0</v>
      </c>
      <c r="AY941" s="90">
        <v>0</v>
      </c>
      <c r="AZ941" s="90">
        <v>0</v>
      </c>
      <c r="BA941" s="90">
        <v>0</v>
      </c>
      <c r="BB941" s="90">
        <v>2.8476777114757625E-2</v>
      </c>
      <c r="BC941" s="90">
        <v>0.14732469143930021</v>
      </c>
      <c r="BD941" s="90">
        <v>0</v>
      </c>
      <c r="BE941" s="90">
        <v>0.14732469143930021</v>
      </c>
      <c r="BF941" s="90">
        <v>0</v>
      </c>
      <c r="BG941" s="90">
        <v>0</v>
      </c>
      <c r="BH941" s="90">
        <v>0</v>
      </c>
      <c r="BI941" s="90">
        <v>0</v>
      </c>
      <c r="BJ941" s="90">
        <v>0</v>
      </c>
      <c r="BK941" s="90">
        <v>0</v>
      </c>
      <c r="BL941" s="90">
        <v>0</v>
      </c>
      <c r="BM941" s="90">
        <v>0</v>
      </c>
      <c r="BN941" s="90">
        <v>0</v>
      </c>
      <c r="BO941" s="90">
        <v>0.14732469143930021</v>
      </c>
      <c r="BP941" s="90">
        <v>0</v>
      </c>
      <c r="BQ941" s="90">
        <v>0</v>
      </c>
      <c r="BR941" s="90">
        <v>0</v>
      </c>
      <c r="BS941" s="90">
        <v>0</v>
      </c>
      <c r="BT941" s="90">
        <v>0</v>
      </c>
      <c r="BU941" s="90">
        <v>0</v>
      </c>
      <c r="BV941" s="90">
        <v>0</v>
      </c>
      <c r="BW941" s="90">
        <v>0</v>
      </c>
      <c r="BX941" s="90">
        <v>0</v>
      </c>
      <c r="BY941" s="90">
        <v>0</v>
      </c>
      <c r="GV941" s="254"/>
      <c r="GW941" s="254"/>
    </row>
    <row r="942" spans="45:205" x14ac:dyDescent="0.25">
      <c r="AS942" s="90" t="s">
        <v>1087</v>
      </c>
      <c r="AT942" s="90" t="s">
        <v>155</v>
      </c>
      <c r="AU942" s="90" t="s">
        <v>747</v>
      </c>
      <c r="AV942" s="90">
        <v>2022</v>
      </c>
      <c r="AW942" s="90">
        <v>0.93457943925233644</v>
      </c>
      <c r="AX942" s="90">
        <v>0</v>
      </c>
      <c r="AY942" s="90">
        <v>0</v>
      </c>
      <c r="AZ942" s="90">
        <v>0</v>
      </c>
      <c r="BA942" s="90">
        <v>0</v>
      </c>
      <c r="BB942" s="90">
        <v>0</v>
      </c>
      <c r="BC942" s="90">
        <v>0</v>
      </c>
      <c r="BD942" s="90">
        <v>0</v>
      </c>
      <c r="BE942" s="90">
        <v>0</v>
      </c>
      <c r="BF942" s="90">
        <v>2.6844667970624146E-2</v>
      </c>
      <c r="BG942" s="90">
        <v>0.13633575327027339</v>
      </c>
      <c r="BH942" s="90">
        <v>0</v>
      </c>
      <c r="BI942" s="90">
        <v>0.13633575327027339</v>
      </c>
      <c r="BJ942" s="90">
        <v>0</v>
      </c>
      <c r="BK942" s="90">
        <v>0</v>
      </c>
      <c r="BL942" s="90">
        <v>0</v>
      </c>
      <c r="BM942" s="90">
        <v>0</v>
      </c>
      <c r="BN942" s="90">
        <v>0</v>
      </c>
      <c r="BO942" s="90">
        <v>0</v>
      </c>
      <c r="BP942" s="90">
        <v>0.12741659184137699</v>
      </c>
      <c r="BQ942" s="90">
        <v>0</v>
      </c>
      <c r="BR942" s="90">
        <v>2.6844667970624146E-2</v>
      </c>
      <c r="BS942" s="90">
        <v>2.5088474738901072E-2</v>
      </c>
      <c r="BT942" s="90">
        <v>0.13633575327027339</v>
      </c>
      <c r="BU942" s="90">
        <v>0.12741659184137699</v>
      </c>
      <c r="BV942" s="90">
        <v>0</v>
      </c>
      <c r="BW942" s="90">
        <v>0</v>
      </c>
      <c r="BX942" s="90">
        <v>0.13633575327027339</v>
      </c>
      <c r="BY942" s="90">
        <v>0.12741659184137699</v>
      </c>
      <c r="GV942" s="254"/>
      <c r="GW942" s="254"/>
    </row>
    <row r="943" spans="45:205" x14ac:dyDescent="0.25">
      <c r="AS943" s="90" t="s">
        <v>1087</v>
      </c>
      <c r="AT943" s="90" t="s">
        <v>155</v>
      </c>
      <c r="AU943" s="90" t="s">
        <v>747</v>
      </c>
      <c r="AV943" s="90">
        <v>2023</v>
      </c>
      <c r="AW943" s="90">
        <v>0.87343872827321156</v>
      </c>
      <c r="AX943" s="90">
        <v>0</v>
      </c>
      <c r="AY943" s="90">
        <v>0</v>
      </c>
      <c r="AZ943" s="90">
        <v>0</v>
      </c>
      <c r="BA943" s="90">
        <v>0</v>
      </c>
      <c r="BB943" s="90">
        <v>0</v>
      </c>
      <c r="BC943" s="90">
        <v>0</v>
      </c>
      <c r="BD943" s="90">
        <v>0</v>
      </c>
      <c r="BE943" s="90">
        <v>0</v>
      </c>
      <c r="BF943" s="90">
        <v>0</v>
      </c>
      <c r="BG943" s="90">
        <v>0</v>
      </c>
      <c r="BH943" s="90">
        <v>0</v>
      </c>
      <c r="BI943" s="90">
        <v>0</v>
      </c>
      <c r="BJ943" s="90">
        <v>4.0652254959070308E-2</v>
      </c>
      <c r="BK943" s="90">
        <v>0.21402625592334845</v>
      </c>
      <c r="BL943" s="90">
        <v>0</v>
      </c>
      <c r="BM943" s="90">
        <v>0.21402625592334845</v>
      </c>
      <c r="BN943" s="90">
        <v>0</v>
      </c>
      <c r="BO943" s="90">
        <v>0</v>
      </c>
      <c r="BP943" s="90">
        <v>0</v>
      </c>
      <c r="BQ943" s="90">
        <v>0.18693882079076637</v>
      </c>
      <c r="BR943" s="90">
        <v>0</v>
      </c>
      <c r="BS943" s="90">
        <v>0</v>
      </c>
      <c r="BT943" s="90">
        <v>0</v>
      </c>
      <c r="BU943" s="90">
        <v>0</v>
      </c>
      <c r="BV943" s="90">
        <v>0</v>
      </c>
      <c r="BW943" s="90">
        <v>0</v>
      </c>
      <c r="BX943" s="90">
        <v>0</v>
      </c>
      <c r="BY943" s="90">
        <v>0</v>
      </c>
      <c r="GV943" s="254"/>
      <c r="GW943" s="254"/>
    </row>
    <row r="944" spans="45:205" x14ac:dyDescent="0.25">
      <c r="AS944" s="90" t="s">
        <v>1087</v>
      </c>
      <c r="AT944" s="90" t="s">
        <v>155</v>
      </c>
      <c r="AU944" s="90" t="s">
        <v>748</v>
      </c>
      <c r="AV944" s="90">
        <v>2020</v>
      </c>
      <c r="AW944" s="90">
        <v>1</v>
      </c>
      <c r="AX944" s="90">
        <v>9.6397401082650731E-3</v>
      </c>
      <c r="AY944" s="90">
        <v>9.2246850193570332E-2</v>
      </c>
      <c r="AZ944" s="90">
        <v>0</v>
      </c>
      <c r="BA944" s="90">
        <v>9.2246850193570332E-2</v>
      </c>
      <c r="BB944" s="90">
        <v>0</v>
      </c>
      <c r="BC944" s="90">
        <v>0</v>
      </c>
      <c r="BD944" s="90">
        <v>0</v>
      </c>
      <c r="BE944" s="90">
        <v>0</v>
      </c>
      <c r="BF944" s="90">
        <v>0</v>
      </c>
      <c r="BG944" s="90">
        <v>0</v>
      </c>
      <c r="BH944" s="90">
        <v>0</v>
      </c>
      <c r="BI944" s="90">
        <v>0</v>
      </c>
      <c r="BJ944" s="90">
        <v>0</v>
      </c>
      <c r="BK944" s="90">
        <v>0</v>
      </c>
      <c r="BL944" s="90">
        <v>0</v>
      </c>
      <c r="BM944" s="90">
        <v>0</v>
      </c>
      <c r="BN944" s="90">
        <v>9.2246850193570332E-2</v>
      </c>
      <c r="BO944" s="90">
        <v>0</v>
      </c>
      <c r="BP944" s="90">
        <v>0</v>
      </c>
      <c r="BQ944" s="90">
        <v>0</v>
      </c>
      <c r="BR944" s="90">
        <v>0</v>
      </c>
      <c r="BS944" s="90">
        <v>0</v>
      </c>
      <c r="BT944" s="90">
        <v>0</v>
      </c>
      <c r="BU944" s="90">
        <v>0</v>
      </c>
      <c r="BV944" s="90">
        <v>0</v>
      </c>
      <c r="BW944" s="90">
        <v>0</v>
      </c>
      <c r="BX944" s="90">
        <v>0</v>
      </c>
      <c r="BY944" s="90">
        <v>0</v>
      </c>
      <c r="GV944" s="254"/>
      <c r="GW944" s="254"/>
    </row>
    <row r="945" spans="45:205" x14ac:dyDescent="0.25">
      <c r="AS945" s="90" t="s">
        <v>1087</v>
      </c>
      <c r="AT945" s="90" t="s">
        <v>155</v>
      </c>
      <c r="AU945" s="90" t="s">
        <v>748</v>
      </c>
      <c r="AV945" s="90">
        <v>2021</v>
      </c>
      <c r="AW945" s="90">
        <v>1</v>
      </c>
      <c r="AX945" s="90">
        <v>0</v>
      </c>
      <c r="AY945" s="90">
        <v>0</v>
      </c>
      <c r="AZ945" s="90">
        <v>0</v>
      </c>
      <c r="BA945" s="90">
        <v>0</v>
      </c>
      <c r="BB945" s="90">
        <v>9.6397401082650731E-3</v>
      </c>
      <c r="BC945" s="90">
        <v>9.2246850193570332E-2</v>
      </c>
      <c r="BD945" s="90">
        <v>0</v>
      </c>
      <c r="BE945" s="90">
        <v>9.2246850193570332E-2</v>
      </c>
      <c r="BF945" s="90">
        <v>0</v>
      </c>
      <c r="BG945" s="90">
        <v>0</v>
      </c>
      <c r="BH945" s="90">
        <v>0</v>
      </c>
      <c r="BI945" s="90">
        <v>0</v>
      </c>
      <c r="BJ945" s="90">
        <v>0</v>
      </c>
      <c r="BK945" s="90">
        <v>0</v>
      </c>
      <c r="BL945" s="90">
        <v>0</v>
      </c>
      <c r="BM945" s="90">
        <v>0</v>
      </c>
      <c r="BN945" s="90">
        <v>0</v>
      </c>
      <c r="BO945" s="90">
        <v>9.2246850193570332E-2</v>
      </c>
      <c r="BP945" s="90">
        <v>0</v>
      </c>
      <c r="BQ945" s="90">
        <v>0</v>
      </c>
      <c r="BR945" s="90">
        <v>0</v>
      </c>
      <c r="BS945" s="90">
        <v>0</v>
      </c>
      <c r="BT945" s="90">
        <v>0</v>
      </c>
      <c r="BU945" s="90">
        <v>0</v>
      </c>
      <c r="BV945" s="90">
        <v>0</v>
      </c>
      <c r="BW945" s="90">
        <v>0</v>
      </c>
      <c r="BX945" s="90">
        <v>0</v>
      </c>
      <c r="BY945" s="90">
        <v>0</v>
      </c>
      <c r="GV945" s="254"/>
      <c r="GW945" s="254"/>
    </row>
    <row r="946" spans="45:205" x14ac:dyDescent="0.25">
      <c r="AS946" s="90" t="s">
        <v>1087</v>
      </c>
      <c r="AT946" s="90" t="s">
        <v>155</v>
      </c>
      <c r="AU946" s="90" t="s">
        <v>748</v>
      </c>
      <c r="AV946" s="90">
        <v>2022</v>
      </c>
      <c r="AW946" s="90">
        <v>0.93457943925233644</v>
      </c>
      <c r="AX946" s="90">
        <v>0</v>
      </c>
      <c r="AY946" s="90">
        <v>0</v>
      </c>
      <c r="AZ946" s="90">
        <v>0</v>
      </c>
      <c r="BA946" s="90">
        <v>0</v>
      </c>
      <c r="BB946" s="90">
        <v>0</v>
      </c>
      <c r="BC946" s="90">
        <v>0</v>
      </c>
      <c r="BD946" s="90">
        <v>0</v>
      </c>
      <c r="BE946" s="90">
        <v>0</v>
      </c>
      <c r="BF946" s="90">
        <v>9.7125538604733788E-3</v>
      </c>
      <c r="BG946" s="90">
        <v>8.6935337721499278E-2</v>
      </c>
      <c r="BH946" s="90">
        <v>0</v>
      </c>
      <c r="BI946" s="90">
        <v>8.6935337721499278E-2</v>
      </c>
      <c r="BJ946" s="90">
        <v>0</v>
      </c>
      <c r="BK946" s="90">
        <v>0</v>
      </c>
      <c r="BL946" s="90">
        <v>0</v>
      </c>
      <c r="BM946" s="90">
        <v>0</v>
      </c>
      <c r="BN946" s="90">
        <v>0</v>
      </c>
      <c r="BO946" s="90">
        <v>0</v>
      </c>
      <c r="BP946" s="90">
        <v>8.1247979178971294E-2</v>
      </c>
      <c r="BQ946" s="90">
        <v>0</v>
      </c>
      <c r="BR946" s="90">
        <v>9.7125538604733788E-3</v>
      </c>
      <c r="BS946" s="90">
        <v>9.0771531406293252E-3</v>
      </c>
      <c r="BT946" s="90">
        <v>8.6935337721499278E-2</v>
      </c>
      <c r="BU946" s="90">
        <v>8.1247979178971294E-2</v>
      </c>
      <c r="BV946" s="90">
        <v>0</v>
      </c>
      <c r="BW946" s="90">
        <v>0</v>
      </c>
      <c r="BX946" s="90">
        <v>8.6935337721499278E-2</v>
      </c>
      <c r="BY946" s="90">
        <v>8.1247979178971294E-2</v>
      </c>
      <c r="GV946" s="254"/>
      <c r="GW946" s="254"/>
    </row>
    <row r="947" spans="45:205" x14ac:dyDescent="0.25">
      <c r="AS947" s="90" t="s">
        <v>1087</v>
      </c>
      <c r="AT947" s="90" t="s">
        <v>155</v>
      </c>
      <c r="AU947" s="90" t="s">
        <v>748</v>
      </c>
      <c r="AV947" s="90">
        <v>2023</v>
      </c>
      <c r="AW947" s="90">
        <v>0.87343872827321156</v>
      </c>
      <c r="AX947" s="90">
        <v>0</v>
      </c>
      <c r="AY947" s="90">
        <v>0</v>
      </c>
      <c r="AZ947" s="90">
        <v>0</v>
      </c>
      <c r="BA947" s="90">
        <v>0</v>
      </c>
      <c r="BB947" s="90">
        <v>0</v>
      </c>
      <c r="BC947" s="90">
        <v>0</v>
      </c>
      <c r="BD947" s="90">
        <v>0</v>
      </c>
      <c r="BE947" s="90">
        <v>0</v>
      </c>
      <c r="BF947" s="90">
        <v>0</v>
      </c>
      <c r="BG947" s="90">
        <v>0</v>
      </c>
      <c r="BH947" s="90">
        <v>0</v>
      </c>
      <c r="BI947" s="90">
        <v>0</v>
      </c>
      <c r="BJ947" s="90">
        <v>1.4708217522814324E-2</v>
      </c>
      <c r="BK947" s="90">
        <v>0.1364748815851333</v>
      </c>
      <c r="BL947" s="90">
        <v>0</v>
      </c>
      <c r="BM947" s="90">
        <v>0.1364748815851333</v>
      </c>
      <c r="BN947" s="90">
        <v>0</v>
      </c>
      <c r="BO947" s="90">
        <v>0</v>
      </c>
      <c r="BP947" s="90">
        <v>0</v>
      </c>
      <c r="BQ947" s="90">
        <v>0.11920244701295596</v>
      </c>
      <c r="BR947" s="90">
        <v>0</v>
      </c>
      <c r="BS947" s="90">
        <v>0</v>
      </c>
      <c r="BT947" s="90">
        <v>0</v>
      </c>
      <c r="BU947" s="90">
        <v>0</v>
      </c>
      <c r="BV947" s="90">
        <v>0</v>
      </c>
      <c r="BW947" s="90">
        <v>0</v>
      </c>
      <c r="BX947" s="90">
        <v>0</v>
      </c>
      <c r="BY947" s="90">
        <v>0</v>
      </c>
      <c r="GV947" s="254"/>
      <c r="GW947" s="254"/>
    </row>
    <row r="948" spans="45:205" x14ac:dyDescent="0.25">
      <c r="AS948" s="90" t="s">
        <v>1087</v>
      </c>
      <c r="AT948" s="90" t="s">
        <v>155</v>
      </c>
      <c r="AU948" s="90" t="s">
        <v>749</v>
      </c>
      <c r="AV948" s="90">
        <v>2020</v>
      </c>
      <c r="AW948" s="90">
        <v>1</v>
      </c>
      <c r="AX948" s="90">
        <v>4.3865664905044866E-3</v>
      </c>
      <c r="AY948" s="90">
        <v>2.1424247052839525E-2</v>
      </c>
      <c r="AZ948" s="90">
        <v>0</v>
      </c>
      <c r="BA948" s="90">
        <v>2.1424247052839525E-2</v>
      </c>
      <c r="BB948" s="90">
        <v>0</v>
      </c>
      <c r="BC948" s="90">
        <v>0</v>
      </c>
      <c r="BD948" s="90">
        <v>0</v>
      </c>
      <c r="BE948" s="90">
        <v>0</v>
      </c>
      <c r="BF948" s="90">
        <v>0</v>
      </c>
      <c r="BG948" s="90">
        <v>0</v>
      </c>
      <c r="BH948" s="90">
        <v>0</v>
      </c>
      <c r="BI948" s="90">
        <v>0</v>
      </c>
      <c r="BJ948" s="90">
        <v>0</v>
      </c>
      <c r="BK948" s="90">
        <v>0</v>
      </c>
      <c r="BL948" s="90">
        <v>0</v>
      </c>
      <c r="BM948" s="90">
        <v>0</v>
      </c>
      <c r="BN948" s="90">
        <v>2.1424247052839525E-2</v>
      </c>
      <c r="BO948" s="90">
        <v>0</v>
      </c>
      <c r="BP948" s="90">
        <v>0</v>
      </c>
      <c r="BQ948" s="90">
        <v>0</v>
      </c>
      <c r="BR948" s="90">
        <v>0</v>
      </c>
      <c r="BS948" s="90">
        <v>0</v>
      </c>
      <c r="BT948" s="90">
        <v>0</v>
      </c>
      <c r="BU948" s="90">
        <v>0</v>
      </c>
      <c r="BV948" s="90">
        <v>0</v>
      </c>
      <c r="BW948" s="90">
        <v>0</v>
      </c>
      <c r="BX948" s="90">
        <v>0</v>
      </c>
      <c r="BY948" s="90">
        <v>0</v>
      </c>
      <c r="GV948" s="254"/>
      <c r="GW948" s="254"/>
    </row>
    <row r="949" spans="45:205" x14ac:dyDescent="0.25">
      <c r="AS949" s="90" t="s">
        <v>1087</v>
      </c>
      <c r="AT949" s="90" t="s">
        <v>155</v>
      </c>
      <c r="AU949" s="90" t="s">
        <v>749</v>
      </c>
      <c r="AV949" s="90">
        <v>2021</v>
      </c>
      <c r="AW949" s="90">
        <v>1</v>
      </c>
      <c r="AX949" s="90">
        <v>0</v>
      </c>
      <c r="AY949" s="90">
        <v>0</v>
      </c>
      <c r="AZ949" s="90">
        <v>0</v>
      </c>
      <c r="BA949" s="90">
        <v>0</v>
      </c>
      <c r="BB949" s="90">
        <v>4.3865664905044866E-3</v>
      </c>
      <c r="BC949" s="90">
        <v>2.1424247052839525E-2</v>
      </c>
      <c r="BD949" s="90">
        <v>0</v>
      </c>
      <c r="BE949" s="90">
        <v>2.1424247052839525E-2</v>
      </c>
      <c r="BF949" s="90">
        <v>0</v>
      </c>
      <c r="BG949" s="90">
        <v>0</v>
      </c>
      <c r="BH949" s="90">
        <v>0</v>
      </c>
      <c r="BI949" s="90">
        <v>0</v>
      </c>
      <c r="BJ949" s="90">
        <v>0</v>
      </c>
      <c r="BK949" s="90">
        <v>0</v>
      </c>
      <c r="BL949" s="90">
        <v>0</v>
      </c>
      <c r="BM949" s="90">
        <v>0</v>
      </c>
      <c r="BN949" s="90">
        <v>0</v>
      </c>
      <c r="BO949" s="90">
        <v>2.1424247052839525E-2</v>
      </c>
      <c r="BP949" s="90">
        <v>0</v>
      </c>
      <c r="BQ949" s="90">
        <v>0</v>
      </c>
      <c r="BR949" s="90">
        <v>0</v>
      </c>
      <c r="BS949" s="90">
        <v>0</v>
      </c>
      <c r="BT949" s="90">
        <v>0</v>
      </c>
      <c r="BU949" s="90">
        <v>0</v>
      </c>
      <c r="BV949" s="90">
        <v>0</v>
      </c>
      <c r="BW949" s="90">
        <v>0</v>
      </c>
      <c r="BX949" s="90">
        <v>0</v>
      </c>
      <c r="BY949" s="90">
        <v>0</v>
      </c>
      <c r="GV949" s="254"/>
      <c r="GW949" s="254"/>
    </row>
    <row r="950" spans="45:205" x14ac:dyDescent="0.25">
      <c r="AS950" s="90" t="s">
        <v>1087</v>
      </c>
      <c r="AT950" s="90" t="s">
        <v>155</v>
      </c>
      <c r="AU950" s="90" t="s">
        <v>749</v>
      </c>
      <c r="AV950" s="90">
        <v>2022</v>
      </c>
      <c r="AW950" s="90">
        <v>0.93457943925233644</v>
      </c>
      <c r="AX950" s="90">
        <v>0</v>
      </c>
      <c r="AY950" s="90">
        <v>0</v>
      </c>
      <c r="AZ950" s="90">
        <v>0</v>
      </c>
      <c r="BA950" s="90">
        <v>0</v>
      </c>
      <c r="BB950" s="90">
        <v>0</v>
      </c>
      <c r="BC950" s="90">
        <v>0</v>
      </c>
      <c r="BD950" s="90">
        <v>0</v>
      </c>
      <c r="BE950" s="90">
        <v>0</v>
      </c>
      <c r="BF950" s="90">
        <v>4.8458779775641045E-3</v>
      </c>
      <c r="BG950" s="90">
        <v>2.6797729673483012E-2</v>
      </c>
      <c r="BH950" s="90">
        <v>0</v>
      </c>
      <c r="BI950" s="90">
        <v>2.6797729673483012E-2</v>
      </c>
      <c r="BJ950" s="90">
        <v>0</v>
      </c>
      <c r="BK950" s="90">
        <v>0</v>
      </c>
      <c r="BL950" s="90">
        <v>0</v>
      </c>
      <c r="BM950" s="90">
        <v>0</v>
      </c>
      <c r="BN950" s="90">
        <v>0</v>
      </c>
      <c r="BO950" s="90">
        <v>0</v>
      </c>
      <c r="BP950" s="90">
        <v>2.5044607171479449E-2</v>
      </c>
      <c r="BQ950" s="90">
        <v>0</v>
      </c>
      <c r="BR950" s="90">
        <v>4.8458779775641045E-3</v>
      </c>
      <c r="BS950" s="90">
        <v>4.5288579229571073E-3</v>
      </c>
      <c r="BT950" s="90">
        <v>2.6797729673483012E-2</v>
      </c>
      <c r="BU950" s="90">
        <v>2.5044607171479449E-2</v>
      </c>
      <c r="BV950" s="90">
        <v>0</v>
      </c>
      <c r="BW950" s="90">
        <v>0</v>
      </c>
      <c r="BX950" s="90">
        <v>2.6797729673483012E-2</v>
      </c>
      <c r="BY950" s="90">
        <v>2.5044607171479449E-2</v>
      </c>
      <c r="GV950" s="254"/>
      <c r="GW950" s="254"/>
    </row>
    <row r="951" spans="45:205" x14ac:dyDescent="0.25">
      <c r="AS951" s="90" t="s">
        <v>1087</v>
      </c>
      <c r="AT951" s="90" t="s">
        <v>155</v>
      </c>
      <c r="AU951" s="90" t="s">
        <v>749</v>
      </c>
      <c r="AV951" s="90">
        <v>2023</v>
      </c>
      <c r="AW951" s="90">
        <v>0.87343872827321156</v>
      </c>
      <c r="AX951" s="90">
        <v>0</v>
      </c>
      <c r="AY951" s="90">
        <v>0</v>
      </c>
      <c r="AZ951" s="90">
        <v>0</v>
      </c>
      <c r="BA951" s="90">
        <v>0</v>
      </c>
      <c r="BB951" s="90">
        <v>0</v>
      </c>
      <c r="BC951" s="90">
        <v>0</v>
      </c>
      <c r="BD951" s="90">
        <v>0</v>
      </c>
      <c r="BE951" s="90">
        <v>0</v>
      </c>
      <c r="BF951" s="90">
        <v>0</v>
      </c>
      <c r="BG951" s="90">
        <v>0</v>
      </c>
      <c r="BH951" s="90">
        <v>0</v>
      </c>
      <c r="BI951" s="90">
        <v>0</v>
      </c>
      <c r="BJ951" s="90">
        <v>7.3383610950245532E-3</v>
      </c>
      <c r="BK951" s="90">
        <v>4.2068107192283245E-2</v>
      </c>
      <c r="BL951" s="90">
        <v>0</v>
      </c>
      <c r="BM951" s="90">
        <v>4.2068107192283245E-2</v>
      </c>
      <c r="BN951" s="90">
        <v>0</v>
      </c>
      <c r="BO951" s="90">
        <v>0</v>
      </c>
      <c r="BP951" s="90">
        <v>0</v>
      </c>
      <c r="BQ951" s="90">
        <v>3.6743914046889023E-2</v>
      </c>
      <c r="BR951" s="90">
        <v>0</v>
      </c>
      <c r="BS951" s="90">
        <v>0</v>
      </c>
      <c r="BT951" s="90">
        <v>0</v>
      </c>
      <c r="BU951" s="90">
        <v>0</v>
      </c>
      <c r="BV951" s="90">
        <v>0</v>
      </c>
      <c r="BW951" s="90">
        <v>0</v>
      </c>
      <c r="BX951" s="90">
        <v>0</v>
      </c>
      <c r="BY951" s="90">
        <v>0</v>
      </c>
      <c r="GV951" s="254"/>
      <c r="GW951" s="254"/>
    </row>
    <row r="952" spans="45:205" x14ac:dyDescent="0.25">
      <c r="AS952" s="90" t="s">
        <v>1087</v>
      </c>
      <c r="AT952" s="90" t="s">
        <v>155</v>
      </c>
      <c r="AU952" s="90" t="s">
        <v>750</v>
      </c>
      <c r="AV952" s="90">
        <v>2020</v>
      </c>
      <c r="AW952" s="90">
        <v>1</v>
      </c>
      <c r="AX952" s="90">
        <v>4.7286447534287722E-3</v>
      </c>
      <c r="AY952" s="90">
        <v>2.6044752145491675E-2</v>
      </c>
      <c r="AZ952" s="90">
        <v>0</v>
      </c>
      <c r="BA952" s="90">
        <v>2.6044752145491675E-2</v>
      </c>
      <c r="BB952" s="90">
        <v>0</v>
      </c>
      <c r="BC952" s="90">
        <v>0</v>
      </c>
      <c r="BD952" s="90">
        <v>0</v>
      </c>
      <c r="BE952" s="90">
        <v>0</v>
      </c>
      <c r="BF952" s="90">
        <v>0</v>
      </c>
      <c r="BG952" s="90">
        <v>0</v>
      </c>
      <c r="BH952" s="90">
        <v>0</v>
      </c>
      <c r="BI952" s="90">
        <v>0</v>
      </c>
      <c r="BJ952" s="90">
        <v>0</v>
      </c>
      <c r="BK952" s="90">
        <v>0</v>
      </c>
      <c r="BL952" s="90">
        <v>0</v>
      </c>
      <c r="BM952" s="90">
        <v>0</v>
      </c>
      <c r="BN952" s="90">
        <v>2.6044752145491675E-2</v>
      </c>
      <c r="BO952" s="90">
        <v>0</v>
      </c>
      <c r="BP952" s="90">
        <v>0</v>
      </c>
      <c r="BQ952" s="90">
        <v>0</v>
      </c>
      <c r="BR952" s="90">
        <v>0</v>
      </c>
      <c r="BS952" s="90">
        <v>0</v>
      </c>
      <c r="BT952" s="90">
        <v>0</v>
      </c>
      <c r="BU952" s="90">
        <v>0</v>
      </c>
      <c r="BV952" s="90">
        <v>0</v>
      </c>
      <c r="BW952" s="90">
        <v>0</v>
      </c>
      <c r="BX952" s="90">
        <v>0</v>
      </c>
      <c r="BY952" s="90">
        <v>0</v>
      </c>
      <c r="GV952" s="254"/>
      <c r="GW952" s="254"/>
    </row>
    <row r="953" spans="45:205" x14ac:dyDescent="0.25">
      <c r="AS953" s="90" t="s">
        <v>1087</v>
      </c>
      <c r="AT953" s="90" t="s">
        <v>155</v>
      </c>
      <c r="AU953" s="90" t="s">
        <v>750</v>
      </c>
      <c r="AV953" s="90">
        <v>2021</v>
      </c>
      <c r="AW953" s="90">
        <v>1</v>
      </c>
      <c r="AX953" s="90">
        <v>0</v>
      </c>
      <c r="AY953" s="90">
        <v>0</v>
      </c>
      <c r="AZ953" s="90">
        <v>0</v>
      </c>
      <c r="BA953" s="90">
        <v>0</v>
      </c>
      <c r="BB953" s="90">
        <v>4.7286447534287722E-3</v>
      </c>
      <c r="BC953" s="90">
        <v>2.6044752145491675E-2</v>
      </c>
      <c r="BD953" s="90">
        <v>0</v>
      </c>
      <c r="BE953" s="90">
        <v>2.6044752145491675E-2</v>
      </c>
      <c r="BF953" s="90">
        <v>0</v>
      </c>
      <c r="BG953" s="90">
        <v>0</v>
      </c>
      <c r="BH953" s="90">
        <v>0</v>
      </c>
      <c r="BI953" s="90">
        <v>0</v>
      </c>
      <c r="BJ953" s="90">
        <v>0</v>
      </c>
      <c r="BK953" s="90">
        <v>0</v>
      </c>
      <c r="BL953" s="90">
        <v>0</v>
      </c>
      <c r="BM953" s="90">
        <v>0</v>
      </c>
      <c r="BN953" s="90">
        <v>0</v>
      </c>
      <c r="BO953" s="90">
        <v>2.6044752145491675E-2</v>
      </c>
      <c r="BP953" s="90">
        <v>0</v>
      </c>
      <c r="BQ953" s="90">
        <v>0</v>
      </c>
      <c r="BR953" s="90">
        <v>0</v>
      </c>
      <c r="BS953" s="90">
        <v>0</v>
      </c>
      <c r="BT953" s="90">
        <v>0</v>
      </c>
      <c r="BU953" s="90">
        <v>0</v>
      </c>
      <c r="BV953" s="90">
        <v>0</v>
      </c>
      <c r="BW953" s="90">
        <v>0</v>
      </c>
      <c r="BX953" s="90">
        <v>0</v>
      </c>
      <c r="BY953" s="90">
        <v>0</v>
      </c>
      <c r="GV953" s="254"/>
      <c r="GW953" s="254"/>
    </row>
    <row r="954" spans="45:205" x14ac:dyDescent="0.25">
      <c r="AS954" s="90" t="s">
        <v>1087</v>
      </c>
      <c r="AT954" s="90" t="s">
        <v>155</v>
      </c>
      <c r="AU954" s="90" t="s">
        <v>750</v>
      </c>
      <c r="AV954" s="90">
        <v>2022</v>
      </c>
      <c r="AW954" s="90">
        <v>0.93457943925233644</v>
      </c>
      <c r="AX954" s="90">
        <v>0</v>
      </c>
      <c r="AY954" s="90">
        <v>0</v>
      </c>
      <c r="AZ954" s="90">
        <v>0</v>
      </c>
      <c r="BA954" s="90">
        <v>0</v>
      </c>
      <c r="BB954" s="90">
        <v>0</v>
      </c>
      <c r="BC954" s="90">
        <v>0</v>
      </c>
      <c r="BD954" s="90">
        <v>0</v>
      </c>
      <c r="BE954" s="90">
        <v>0</v>
      </c>
      <c r="BF954" s="90">
        <v>4.9583137887304453E-3</v>
      </c>
      <c r="BG954" s="90">
        <v>2.8509736529034404E-2</v>
      </c>
      <c r="BH954" s="90">
        <v>0</v>
      </c>
      <c r="BI954" s="90">
        <v>2.8509736529034404E-2</v>
      </c>
      <c r="BJ954" s="90">
        <v>0</v>
      </c>
      <c r="BK954" s="90">
        <v>0</v>
      </c>
      <c r="BL954" s="90">
        <v>0</v>
      </c>
      <c r="BM954" s="90">
        <v>0</v>
      </c>
      <c r="BN954" s="90">
        <v>0</v>
      </c>
      <c r="BO954" s="90">
        <v>0</v>
      </c>
      <c r="BP954" s="90">
        <v>2.6644613578536827E-2</v>
      </c>
      <c r="BQ954" s="90">
        <v>0</v>
      </c>
      <c r="BR954" s="90">
        <v>4.9583137887304453E-3</v>
      </c>
      <c r="BS954" s="90">
        <v>4.6339381203088278E-3</v>
      </c>
      <c r="BT954" s="90">
        <v>2.8509736529034404E-2</v>
      </c>
      <c r="BU954" s="90">
        <v>2.6644613578536827E-2</v>
      </c>
      <c r="BV954" s="90">
        <v>0</v>
      </c>
      <c r="BW954" s="90">
        <v>0</v>
      </c>
      <c r="BX954" s="90">
        <v>2.8509736529034404E-2</v>
      </c>
      <c r="BY954" s="90">
        <v>2.6644613578536827E-2</v>
      </c>
      <c r="GV954" s="254"/>
      <c r="GW954" s="254"/>
    </row>
    <row r="955" spans="45:205" x14ac:dyDescent="0.25">
      <c r="AS955" s="90" t="s">
        <v>1087</v>
      </c>
      <c r="AT955" s="90" t="s">
        <v>155</v>
      </c>
      <c r="AU955" s="90" t="s">
        <v>750</v>
      </c>
      <c r="AV955" s="90">
        <v>2023</v>
      </c>
      <c r="AW955" s="90">
        <v>0.87343872827321156</v>
      </c>
      <c r="AX955" s="90">
        <v>0</v>
      </c>
      <c r="AY955" s="90">
        <v>0</v>
      </c>
      <c r="AZ955" s="90">
        <v>0</v>
      </c>
      <c r="BA955" s="90">
        <v>0</v>
      </c>
      <c r="BB955" s="90">
        <v>0</v>
      </c>
      <c r="BC955" s="90">
        <v>0</v>
      </c>
      <c r="BD955" s="90">
        <v>0</v>
      </c>
      <c r="BE955" s="90">
        <v>0</v>
      </c>
      <c r="BF955" s="90">
        <v>0</v>
      </c>
      <c r="BG955" s="90">
        <v>0</v>
      </c>
      <c r="BH955" s="90">
        <v>0</v>
      </c>
      <c r="BI955" s="90">
        <v>0</v>
      </c>
      <c r="BJ955" s="90">
        <v>7.5086283997670006E-3</v>
      </c>
      <c r="BK955" s="90">
        <v>4.4756010540042225E-2</v>
      </c>
      <c r="BL955" s="90">
        <v>0</v>
      </c>
      <c r="BM955" s="90">
        <v>4.4756010540042225E-2</v>
      </c>
      <c r="BN955" s="90">
        <v>0</v>
      </c>
      <c r="BO955" s="90">
        <v>0</v>
      </c>
      <c r="BP955" s="90">
        <v>0</v>
      </c>
      <c r="BQ955" s="90">
        <v>3.9091632928676935E-2</v>
      </c>
      <c r="BR955" s="90">
        <v>0</v>
      </c>
      <c r="BS955" s="90">
        <v>0</v>
      </c>
      <c r="BT955" s="90">
        <v>0</v>
      </c>
      <c r="BU955" s="90">
        <v>0</v>
      </c>
      <c r="BV955" s="90">
        <v>0</v>
      </c>
      <c r="BW955" s="90">
        <v>0</v>
      </c>
      <c r="BX955" s="90">
        <v>0</v>
      </c>
      <c r="BY955" s="90">
        <v>0</v>
      </c>
      <c r="GV955" s="254"/>
      <c r="GW955" s="254"/>
    </row>
    <row r="956" spans="45:205" x14ac:dyDescent="0.25">
      <c r="AS956" s="90" t="s">
        <v>1087</v>
      </c>
      <c r="AT956" s="90" t="s">
        <v>155</v>
      </c>
      <c r="AU956" s="90" t="s">
        <v>752</v>
      </c>
      <c r="AV956" s="90">
        <v>2020</v>
      </c>
      <c r="AW956" s="90">
        <v>1</v>
      </c>
      <c r="AX956" s="90">
        <v>6.8453643626276936E-6</v>
      </c>
      <c r="AY956" s="90">
        <v>4.1404808675482254E-4</v>
      </c>
      <c r="AZ956" s="90">
        <v>0</v>
      </c>
      <c r="BA956" s="90">
        <v>4.1404808675482254E-4</v>
      </c>
      <c r="BB956" s="90">
        <v>0</v>
      </c>
      <c r="BC956" s="90">
        <v>0</v>
      </c>
      <c r="BD956" s="90">
        <v>0</v>
      </c>
      <c r="BE956" s="90">
        <v>0</v>
      </c>
      <c r="BF956" s="90">
        <v>0</v>
      </c>
      <c r="BG956" s="90">
        <v>0</v>
      </c>
      <c r="BH956" s="90">
        <v>0</v>
      </c>
      <c r="BI956" s="90">
        <v>0</v>
      </c>
      <c r="BJ956" s="90">
        <v>0</v>
      </c>
      <c r="BK956" s="90">
        <v>0</v>
      </c>
      <c r="BL956" s="90">
        <v>0</v>
      </c>
      <c r="BM956" s="90">
        <v>0</v>
      </c>
      <c r="BN956" s="90">
        <v>4.1404808675482254E-4</v>
      </c>
      <c r="BO956" s="90">
        <v>0</v>
      </c>
      <c r="BP956" s="90">
        <v>0</v>
      </c>
      <c r="BQ956" s="90">
        <v>0</v>
      </c>
      <c r="BR956" s="90">
        <v>0</v>
      </c>
      <c r="BS956" s="90">
        <v>0</v>
      </c>
      <c r="BT956" s="90">
        <v>0</v>
      </c>
      <c r="BU956" s="90">
        <v>0</v>
      </c>
      <c r="BV956" s="90">
        <v>0</v>
      </c>
      <c r="BW956" s="90">
        <v>0</v>
      </c>
      <c r="BX956" s="90">
        <v>0</v>
      </c>
      <c r="BY956" s="90">
        <v>0</v>
      </c>
      <c r="GV956" s="254"/>
      <c r="GW956" s="254"/>
    </row>
    <row r="957" spans="45:205" x14ac:dyDescent="0.25">
      <c r="AS957" s="90" t="s">
        <v>1087</v>
      </c>
      <c r="AT957" s="90" t="s">
        <v>155</v>
      </c>
      <c r="AU957" s="90" t="s">
        <v>752</v>
      </c>
      <c r="AV957" s="90">
        <v>2021</v>
      </c>
      <c r="AW957" s="90">
        <v>1</v>
      </c>
      <c r="AX957" s="90">
        <v>0</v>
      </c>
      <c r="AY957" s="90">
        <v>0</v>
      </c>
      <c r="AZ957" s="90">
        <v>0</v>
      </c>
      <c r="BA957" s="90">
        <v>0</v>
      </c>
      <c r="BB957" s="90">
        <v>6.8453643626276936E-6</v>
      </c>
      <c r="BC957" s="90">
        <v>4.1404808675482254E-4</v>
      </c>
      <c r="BD957" s="90">
        <v>0</v>
      </c>
      <c r="BE957" s="90">
        <v>4.1404808675482254E-4</v>
      </c>
      <c r="BF957" s="90">
        <v>0</v>
      </c>
      <c r="BG957" s="90">
        <v>0</v>
      </c>
      <c r="BH957" s="90">
        <v>0</v>
      </c>
      <c r="BI957" s="90">
        <v>0</v>
      </c>
      <c r="BJ957" s="90">
        <v>0</v>
      </c>
      <c r="BK957" s="90">
        <v>0</v>
      </c>
      <c r="BL957" s="90">
        <v>0</v>
      </c>
      <c r="BM957" s="90">
        <v>0</v>
      </c>
      <c r="BN957" s="90">
        <v>0</v>
      </c>
      <c r="BO957" s="90">
        <v>4.1404808675482254E-4</v>
      </c>
      <c r="BP957" s="90">
        <v>0</v>
      </c>
      <c r="BQ957" s="90">
        <v>0</v>
      </c>
      <c r="BR957" s="90">
        <v>0</v>
      </c>
      <c r="BS957" s="90">
        <v>0</v>
      </c>
      <c r="BT957" s="90">
        <v>0</v>
      </c>
      <c r="BU957" s="90">
        <v>0</v>
      </c>
      <c r="BV957" s="90">
        <v>0</v>
      </c>
      <c r="BW957" s="90">
        <v>0</v>
      </c>
      <c r="BX957" s="90">
        <v>0</v>
      </c>
      <c r="BY957" s="90">
        <v>0</v>
      </c>
      <c r="GV957" s="254"/>
      <c r="GW957" s="254"/>
    </row>
    <row r="958" spans="45:205" x14ac:dyDescent="0.25">
      <c r="AS958" s="90" t="s">
        <v>1087</v>
      </c>
      <c r="AT958" s="90" t="s">
        <v>155</v>
      </c>
      <c r="AU958" s="90" t="s">
        <v>752</v>
      </c>
      <c r="AV958" s="90">
        <v>2022</v>
      </c>
      <c r="AW958" s="90">
        <v>0.93457943925233644</v>
      </c>
      <c r="AX958" s="90">
        <v>0</v>
      </c>
      <c r="AY958" s="90">
        <v>0</v>
      </c>
      <c r="AZ958" s="90">
        <v>0</v>
      </c>
      <c r="BA958" s="90">
        <v>0</v>
      </c>
      <c r="BB958" s="90">
        <v>0</v>
      </c>
      <c r="BC958" s="90">
        <v>0</v>
      </c>
      <c r="BD958" s="90">
        <v>0</v>
      </c>
      <c r="BE958" s="90">
        <v>0</v>
      </c>
      <c r="BF958" s="90">
        <v>6.8453643626276936E-6</v>
      </c>
      <c r="BG958" s="90">
        <v>4.1154838471913721E-4</v>
      </c>
      <c r="BH958" s="90">
        <v>0</v>
      </c>
      <c r="BI958" s="90">
        <v>4.1154838471913721E-4</v>
      </c>
      <c r="BJ958" s="90">
        <v>0</v>
      </c>
      <c r="BK958" s="90">
        <v>0</v>
      </c>
      <c r="BL958" s="90">
        <v>0</v>
      </c>
      <c r="BM958" s="90">
        <v>0</v>
      </c>
      <c r="BN958" s="90">
        <v>0</v>
      </c>
      <c r="BO958" s="90">
        <v>0</v>
      </c>
      <c r="BP958" s="90">
        <v>3.8462465861601608E-4</v>
      </c>
      <c r="BQ958" s="90">
        <v>0</v>
      </c>
      <c r="BR958" s="90">
        <v>6.8453643626276936E-6</v>
      </c>
      <c r="BS958" s="90">
        <v>6.3975367875025174E-6</v>
      </c>
      <c r="BT958" s="90">
        <v>4.1154838471913721E-4</v>
      </c>
      <c r="BU958" s="90">
        <v>3.8462465861601608E-4</v>
      </c>
      <c r="BV958" s="90">
        <v>0</v>
      </c>
      <c r="BW958" s="90">
        <v>0</v>
      </c>
      <c r="BX958" s="90">
        <v>4.1154838471913721E-4</v>
      </c>
      <c r="BY958" s="90">
        <v>3.8462465861601608E-4</v>
      </c>
      <c r="GV958" s="254"/>
      <c r="GW958" s="254"/>
    </row>
    <row r="959" spans="45:205" x14ac:dyDescent="0.25">
      <c r="AS959" s="90" t="s">
        <v>1087</v>
      </c>
      <c r="AT959" s="90" t="s">
        <v>155</v>
      </c>
      <c r="AU959" s="90" t="s">
        <v>752</v>
      </c>
      <c r="AV959" s="90">
        <v>2023</v>
      </c>
      <c r="AW959" s="90">
        <v>0.87343872827321156</v>
      </c>
      <c r="AX959" s="90">
        <v>0</v>
      </c>
      <c r="AY959" s="90">
        <v>0</v>
      </c>
      <c r="AZ959" s="90">
        <v>0</v>
      </c>
      <c r="BA959" s="90">
        <v>0</v>
      </c>
      <c r="BB959" s="90">
        <v>0</v>
      </c>
      <c r="BC959" s="90">
        <v>0</v>
      </c>
      <c r="BD959" s="90">
        <v>0</v>
      </c>
      <c r="BE959" s="90">
        <v>0</v>
      </c>
      <c r="BF959" s="90">
        <v>0</v>
      </c>
      <c r="BG959" s="90">
        <v>0</v>
      </c>
      <c r="BH959" s="90">
        <v>0</v>
      </c>
      <c r="BI959" s="90">
        <v>0</v>
      </c>
      <c r="BJ959" s="90">
        <v>1.0366285687041959E-5</v>
      </c>
      <c r="BK959" s="90">
        <v>6.4605588968233516E-4</v>
      </c>
      <c r="BL959" s="90">
        <v>0</v>
      </c>
      <c r="BM959" s="90">
        <v>6.4605588968233516E-4</v>
      </c>
      <c r="BN959" s="90">
        <v>0</v>
      </c>
      <c r="BO959" s="90">
        <v>0</v>
      </c>
      <c r="BP959" s="90">
        <v>0</v>
      </c>
      <c r="BQ959" s="90">
        <v>5.6429023467755707E-4</v>
      </c>
      <c r="BR959" s="90">
        <v>0</v>
      </c>
      <c r="BS959" s="90">
        <v>0</v>
      </c>
      <c r="BT959" s="90">
        <v>0</v>
      </c>
      <c r="BU959" s="90">
        <v>0</v>
      </c>
      <c r="BV959" s="90">
        <v>0</v>
      </c>
      <c r="BW959" s="90">
        <v>0</v>
      </c>
      <c r="BX959" s="90">
        <v>0</v>
      </c>
      <c r="BY959" s="90">
        <v>0</v>
      </c>
      <c r="GV959" s="254"/>
      <c r="GW959" s="254"/>
    </row>
    <row r="960" spans="45:205" x14ac:dyDescent="0.25">
      <c r="AS960" s="90" t="s">
        <v>1087</v>
      </c>
      <c r="AT960" s="90" t="s">
        <v>155</v>
      </c>
      <c r="AU960" s="90" t="s">
        <v>753</v>
      </c>
      <c r="AV960" s="90">
        <v>2020</v>
      </c>
      <c r="AW960" s="90">
        <v>1</v>
      </c>
      <c r="AX960" s="90">
        <v>5.1004719879115619E-4</v>
      </c>
      <c r="AY960" s="90">
        <v>3.1150189742950717E-4</v>
      </c>
      <c r="AZ960" s="90">
        <v>0</v>
      </c>
      <c r="BA960" s="90">
        <v>3.1150189742950717E-4</v>
      </c>
      <c r="BB960" s="90">
        <v>0</v>
      </c>
      <c r="BC960" s="90">
        <v>0</v>
      </c>
      <c r="BD960" s="90">
        <v>0</v>
      </c>
      <c r="BE960" s="90">
        <v>0</v>
      </c>
      <c r="BF960" s="90">
        <v>0</v>
      </c>
      <c r="BG960" s="90">
        <v>0</v>
      </c>
      <c r="BH960" s="90">
        <v>0</v>
      </c>
      <c r="BI960" s="90">
        <v>0</v>
      </c>
      <c r="BJ960" s="90">
        <v>0</v>
      </c>
      <c r="BK960" s="90">
        <v>0</v>
      </c>
      <c r="BL960" s="90">
        <v>0</v>
      </c>
      <c r="BM960" s="90">
        <v>0</v>
      </c>
      <c r="BN960" s="90">
        <v>3.1150189742950717E-4</v>
      </c>
      <c r="BO960" s="90">
        <v>0</v>
      </c>
      <c r="BP960" s="90">
        <v>0</v>
      </c>
      <c r="BQ960" s="90">
        <v>0</v>
      </c>
      <c r="BR960" s="90">
        <v>0</v>
      </c>
      <c r="BS960" s="90">
        <v>0</v>
      </c>
      <c r="BT960" s="90">
        <v>0</v>
      </c>
      <c r="BU960" s="90">
        <v>0</v>
      </c>
      <c r="BV960" s="90">
        <v>0</v>
      </c>
      <c r="BW960" s="90">
        <v>0</v>
      </c>
      <c r="BX960" s="90">
        <v>0</v>
      </c>
      <c r="BY960" s="90">
        <v>0</v>
      </c>
      <c r="GV960" s="254"/>
      <c r="GW960" s="254"/>
    </row>
    <row r="961" spans="45:205" x14ac:dyDescent="0.25">
      <c r="AS961" s="90" t="s">
        <v>1087</v>
      </c>
      <c r="AT961" s="90" t="s">
        <v>155</v>
      </c>
      <c r="AU961" s="90" t="s">
        <v>753</v>
      </c>
      <c r="AV961" s="90">
        <v>2021</v>
      </c>
      <c r="AW961" s="90">
        <v>1</v>
      </c>
      <c r="AX961" s="90">
        <v>0</v>
      </c>
      <c r="AY961" s="90">
        <v>0</v>
      </c>
      <c r="AZ961" s="90">
        <v>0</v>
      </c>
      <c r="BA961" s="90">
        <v>0</v>
      </c>
      <c r="BB961" s="90">
        <v>5.1004719879115619E-4</v>
      </c>
      <c r="BC961" s="90">
        <v>3.1150189742950717E-4</v>
      </c>
      <c r="BD961" s="90">
        <v>0</v>
      </c>
      <c r="BE961" s="90">
        <v>3.1150189742950717E-4</v>
      </c>
      <c r="BF961" s="90">
        <v>0</v>
      </c>
      <c r="BG961" s="90">
        <v>0</v>
      </c>
      <c r="BH961" s="90">
        <v>0</v>
      </c>
      <c r="BI961" s="90">
        <v>0</v>
      </c>
      <c r="BJ961" s="90">
        <v>0</v>
      </c>
      <c r="BK961" s="90">
        <v>0</v>
      </c>
      <c r="BL961" s="90">
        <v>0</v>
      </c>
      <c r="BM961" s="90">
        <v>0</v>
      </c>
      <c r="BN961" s="90">
        <v>0</v>
      </c>
      <c r="BO961" s="90">
        <v>3.1150189742950717E-4</v>
      </c>
      <c r="BP961" s="90">
        <v>0</v>
      </c>
      <c r="BQ961" s="90">
        <v>0</v>
      </c>
      <c r="BR961" s="90">
        <v>0</v>
      </c>
      <c r="BS961" s="90">
        <v>0</v>
      </c>
      <c r="BT961" s="90">
        <v>0</v>
      </c>
      <c r="BU961" s="90">
        <v>0</v>
      </c>
      <c r="BV961" s="90">
        <v>0</v>
      </c>
      <c r="BW961" s="90">
        <v>0</v>
      </c>
      <c r="BX961" s="90">
        <v>0</v>
      </c>
      <c r="BY961" s="90">
        <v>0</v>
      </c>
      <c r="GV961" s="254"/>
      <c r="GW961" s="254"/>
    </row>
    <row r="962" spans="45:205" x14ac:dyDescent="0.25">
      <c r="AS962" s="90" t="s">
        <v>1087</v>
      </c>
      <c r="AT962" s="90" t="s">
        <v>155</v>
      </c>
      <c r="AU962" s="90" t="s">
        <v>753</v>
      </c>
      <c r="AV962" s="90">
        <v>2022</v>
      </c>
      <c r="AW962" s="90">
        <v>0.93457943925233644</v>
      </c>
      <c r="AX962" s="90">
        <v>0</v>
      </c>
      <c r="AY962" s="90">
        <v>0</v>
      </c>
      <c r="AZ962" s="90">
        <v>0</v>
      </c>
      <c r="BA962" s="90">
        <v>0</v>
      </c>
      <c r="BB962" s="90">
        <v>0</v>
      </c>
      <c r="BC962" s="90">
        <v>0</v>
      </c>
      <c r="BD962" s="90">
        <v>0</v>
      </c>
      <c r="BE962" s="90">
        <v>0</v>
      </c>
      <c r="BF962" s="90">
        <v>5.1004719879115641E-4</v>
      </c>
      <c r="BG962" s="90">
        <v>3.0877446061351559E-4</v>
      </c>
      <c r="BH962" s="90">
        <v>0</v>
      </c>
      <c r="BI962" s="90">
        <v>3.0877446061351559E-4</v>
      </c>
      <c r="BJ962" s="90">
        <v>0</v>
      </c>
      <c r="BK962" s="90">
        <v>0</v>
      </c>
      <c r="BL962" s="90">
        <v>0</v>
      </c>
      <c r="BM962" s="90">
        <v>0</v>
      </c>
      <c r="BN962" s="90">
        <v>0</v>
      </c>
      <c r="BO962" s="90">
        <v>0</v>
      </c>
      <c r="BP962" s="90">
        <v>2.8857426225562205E-4</v>
      </c>
      <c r="BQ962" s="90">
        <v>0</v>
      </c>
      <c r="BR962" s="90">
        <v>5.1004719879115641E-4</v>
      </c>
      <c r="BS962" s="90">
        <v>4.7667962503846395E-4</v>
      </c>
      <c r="BT962" s="90">
        <v>3.0877446061351559E-4</v>
      </c>
      <c r="BU962" s="90">
        <v>2.8857426225562205E-4</v>
      </c>
      <c r="BV962" s="90">
        <v>0</v>
      </c>
      <c r="BW962" s="90">
        <v>0</v>
      </c>
      <c r="BX962" s="90">
        <v>3.0877446061351559E-4</v>
      </c>
      <c r="BY962" s="90">
        <v>2.8857426225562205E-4</v>
      </c>
      <c r="GV962" s="254"/>
      <c r="GW962" s="254"/>
    </row>
    <row r="963" spans="45:205" x14ac:dyDescent="0.25">
      <c r="AS963" s="90" t="s">
        <v>1087</v>
      </c>
      <c r="AT963" s="90" t="s">
        <v>155</v>
      </c>
      <c r="AU963" s="90" t="s">
        <v>753</v>
      </c>
      <c r="AV963" s="90">
        <v>2023</v>
      </c>
      <c r="AW963" s="90">
        <v>0.87343872827321156</v>
      </c>
      <c r="AX963" s="90">
        <v>0</v>
      </c>
      <c r="AY963" s="90">
        <v>0</v>
      </c>
      <c r="AZ963" s="90">
        <v>0</v>
      </c>
      <c r="BA963" s="90">
        <v>0</v>
      </c>
      <c r="BB963" s="90">
        <v>0</v>
      </c>
      <c r="BC963" s="90">
        <v>0</v>
      </c>
      <c r="BD963" s="90">
        <v>0</v>
      </c>
      <c r="BE963" s="90">
        <v>0</v>
      </c>
      <c r="BF963" s="90">
        <v>0</v>
      </c>
      <c r="BG963" s="90">
        <v>0</v>
      </c>
      <c r="BH963" s="90">
        <v>0</v>
      </c>
      <c r="BI963" s="90">
        <v>0</v>
      </c>
      <c r="BJ963" s="90">
        <v>7.7239058382496425E-4</v>
      </c>
      <c r="BK963" s="90">
        <v>4.8487203684044494E-4</v>
      </c>
      <c r="BL963" s="90">
        <v>0</v>
      </c>
      <c r="BM963" s="90">
        <v>4.8487203684044494E-4</v>
      </c>
      <c r="BN963" s="90">
        <v>0</v>
      </c>
      <c r="BO963" s="90">
        <v>0</v>
      </c>
      <c r="BP963" s="90">
        <v>0</v>
      </c>
      <c r="BQ963" s="90">
        <v>4.2350601523316004E-4</v>
      </c>
      <c r="BR963" s="90">
        <v>0</v>
      </c>
      <c r="BS963" s="90">
        <v>0</v>
      </c>
      <c r="BT963" s="90">
        <v>0</v>
      </c>
      <c r="BU963" s="90">
        <v>0</v>
      </c>
      <c r="BV963" s="90">
        <v>0</v>
      </c>
      <c r="BW963" s="90">
        <v>0</v>
      </c>
      <c r="BX963" s="90">
        <v>0</v>
      </c>
      <c r="BY963" s="90">
        <v>0</v>
      </c>
      <c r="GV963" s="254"/>
      <c r="GW963" s="254"/>
    </row>
    <row r="964" spans="45:205" x14ac:dyDescent="0.25">
      <c r="AS964" s="90" t="s">
        <v>1087</v>
      </c>
      <c r="AT964" s="90" t="s">
        <v>155</v>
      </c>
      <c r="AU964" s="90" t="s">
        <v>754</v>
      </c>
      <c r="AV964" s="90">
        <v>2020</v>
      </c>
      <c r="AW964" s="90">
        <v>1</v>
      </c>
      <c r="AX964" s="90">
        <v>1.4168621396412298E-5</v>
      </c>
      <c r="AY964" s="90">
        <v>1.5191326521878131E-6</v>
      </c>
      <c r="AZ964" s="90">
        <v>0</v>
      </c>
      <c r="BA964" s="90">
        <v>1.5191326521878131E-6</v>
      </c>
      <c r="BB964" s="90">
        <v>0</v>
      </c>
      <c r="BC964" s="90">
        <v>0</v>
      </c>
      <c r="BD964" s="90">
        <v>0</v>
      </c>
      <c r="BE964" s="90">
        <v>0</v>
      </c>
      <c r="BF964" s="90">
        <v>0</v>
      </c>
      <c r="BG964" s="90">
        <v>0</v>
      </c>
      <c r="BH964" s="90">
        <v>0</v>
      </c>
      <c r="BI964" s="90">
        <v>0</v>
      </c>
      <c r="BJ964" s="90">
        <v>0</v>
      </c>
      <c r="BK964" s="90">
        <v>0</v>
      </c>
      <c r="BL964" s="90">
        <v>0</v>
      </c>
      <c r="BM964" s="90">
        <v>0</v>
      </c>
      <c r="BN964" s="90">
        <v>1.5191326521878131E-6</v>
      </c>
      <c r="BO964" s="90">
        <v>0</v>
      </c>
      <c r="BP964" s="90">
        <v>0</v>
      </c>
      <c r="BQ964" s="90">
        <v>0</v>
      </c>
      <c r="BR964" s="90">
        <v>0</v>
      </c>
      <c r="BS964" s="90">
        <v>0</v>
      </c>
      <c r="BT964" s="90">
        <v>0</v>
      </c>
      <c r="BU964" s="90">
        <v>0</v>
      </c>
      <c r="BV964" s="90">
        <v>0</v>
      </c>
      <c r="BW964" s="90">
        <v>0</v>
      </c>
      <c r="BX964" s="90">
        <v>0</v>
      </c>
      <c r="BY964" s="90">
        <v>0</v>
      </c>
      <c r="GV964" s="254"/>
      <c r="GW964" s="254"/>
    </row>
    <row r="965" spans="45:205" x14ac:dyDescent="0.25">
      <c r="AS965" s="90" t="s">
        <v>1087</v>
      </c>
      <c r="AT965" s="90" t="s">
        <v>155</v>
      </c>
      <c r="AU965" s="90" t="s">
        <v>754</v>
      </c>
      <c r="AV965" s="90">
        <v>2021</v>
      </c>
      <c r="AW965" s="90">
        <v>1</v>
      </c>
      <c r="AX965" s="90">
        <v>0</v>
      </c>
      <c r="AY965" s="90">
        <v>0</v>
      </c>
      <c r="AZ965" s="90">
        <v>0</v>
      </c>
      <c r="BA965" s="90">
        <v>0</v>
      </c>
      <c r="BB965" s="90">
        <v>1.4168621396412298E-5</v>
      </c>
      <c r="BC965" s="90">
        <v>1.5191326521878131E-6</v>
      </c>
      <c r="BD965" s="90">
        <v>0</v>
      </c>
      <c r="BE965" s="90">
        <v>1.5191326521878131E-6</v>
      </c>
      <c r="BF965" s="90">
        <v>0</v>
      </c>
      <c r="BG965" s="90">
        <v>0</v>
      </c>
      <c r="BH965" s="90">
        <v>0</v>
      </c>
      <c r="BI965" s="90">
        <v>0</v>
      </c>
      <c r="BJ965" s="90">
        <v>0</v>
      </c>
      <c r="BK965" s="90">
        <v>0</v>
      </c>
      <c r="BL965" s="90">
        <v>0</v>
      </c>
      <c r="BM965" s="90">
        <v>0</v>
      </c>
      <c r="BN965" s="90">
        <v>0</v>
      </c>
      <c r="BO965" s="90">
        <v>1.5191326521878131E-6</v>
      </c>
      <c r="BP965" s="90">
        <v>0</v>
      </c>
      <c r="BQ965" s="90">
        <v>0</v>
      </c>
      <c r="BR965" s="90">
        <v>0</v>
      </c>
      <c r="BS965" s="90">
        <v>0</v>
      </c>
      <c r="BT965" s="90">
        <v>0</v>
      </c>
      <c r="BU965" s="90">
        <v>0</v>
      </c>
      <c r="BV965" s="90">
        <v>0</v>
      </c>
      <c r="BW965" s="90">
        <v>0</v>
      </c>
      <c r="BX965" s="90">
        <v>0</v>
      </c>
      <c r="BY965" s="90">
        <v>0</v>
      </c>
      <c r="GV965" s="254"/>
      <c r="GW965" s="254"/>
    </row>
    <row r="966" spans="45:205" x14ac:dyDescent="0.25">
      <c r="AS966" s="90" t="s">
        <v>1087</v>
      </c>
      <c r="AT966" s="90" t="s">
        <v>155</v>
      </c>
      <c r="AU966" s="90" t="s">
        <v>754</v>
      </c>
      <c r="AV966" s="90">
        <v>2022</v>
      </c>
      <c r="AW966" s="90">
        <v>0.93457943925233644</v>
      </c>
      <c r="AX966" s="90">
        <v>0</v>
      </c>
      <c r="AY966" s="90">
        <v>0</v>
      </c>
      <c r="AZ966" s="90">
        <v>0</v>
      </c>
      <c r="BA966" s="90">
        <v>0</v>
      </c>
      <c r="BB966" s="90">
        <v>0</v>
      </c>
      <c r="BC966" s="90">
        <v>0</v>
      </c>
      <c r="BD966" s="90">
        <v>0</v>
      </c>
      <c r="BE966" s="90">
        <v>0</v>
      </c>
      <c r="BF966" s="90">
        <v>1.41686213964123E-5</v>
      </c>
      <c r="BG966" s="90">
        <v>1.5166249797867103E-6</v>
      </c>
      <c r="BH966" s="90">
        <v>0</v>
      </c>
      <c r="BI966" s="90">
        <v>1.5166249797867103E-6</v>
      </c>
      <c r="BJ966" s="90">
        <v>0</v>
      </c>
      <c r="BK966" s="90">
        <v>0</v>
      </c>
      <c r="BL966" s="90">
        <v>0</v>
      </c>
      <c r="BM966" s="90">
        <v>0</v>
      </c>
      <c r="BN966" s="90">
        <v>0</v>
      </c>
      <c r="BO966" s="90">
        <v>0</v>
      </c>
      <c r="BP966" s="90">
        <v>1.4174065231651498E-6</v>
      </c>
      <c r="BQ966" s="90">
        <v>0</v>
      </c>
      <c r="BR966" s="90">
        <v>1.41686213964123E-5</v>
      </c>
      <c r="BS966" s="90">
        <v>1.3241702239637663E-5</v>
      </c>
      <c r="BT966" s="90">
        <v>1.5166249797867103E-6</v>
      </c>
      <c r="BU966" s="90">
        <v>1.4174065231651498E-6</v>
      </c>
      <c r="BV966" s="90">
        <v>0</v>
      </c>
      <c r="BW966" s="90">
        <v>0</v>
      </c>
      <c r="BX966" s="90">
        <v>1.5166249797867103E-6</v>
      </c>
      <c r="BY966" s="90">
        <v>1.4174065231651498E-6</v>
      </c>
      <c r="GV966" s="254"/>
      <c r="GW966" s="254"/>
    </row>
    <row r="967" spans="45:205" x14ac:dyDescent="0.25">
      <c r="AS967" s="90" t="s">
        <v>1087</v>
      </c>
      <c r="AT967" s="90" t="s">
        <v>155</v>
      </c>
      <c r="AU967" s="90" t="s">
        <v>754</v>
      </c>
      <c r="AV967" s="90">
        <v>2023</v>
      </c>
      <c r="AW967" s="90">
        <v>0.87343872827321156</v>
      </c>
      <c r="AX967" s="90">
        <v>0</v>
      </c>
      <c r="AY967" s="90">
        <v>0</v>
      </c>
      <c r="AZ967" s="90">
        <v>0</v>
      </c>
      <c r="BA967" s="90">
        <v>0</v>
      </c>
      <c r="BB967" s="90">
        <v>0</v>
      </c>
      <c r="BC967" s="90">
        <v>0</v>
      </c>
      <c r="BD967" s="90">
        <v>0</v>
      </c>
      <c r="BE967" s="90">
        <v>0</v>
      </c>
      <c r="BF967" s="90">
        <v>0</v>
      </c>
      <c r="BG967" s="90">
        <v>0</v>
      </c>
      <c r="BH967" s="90">
        <v>0</v>
      </c>
      <c r="BI967" s="90">
        <v>0</v>
      </c>
      <c r="BJ967" s="90">
        <v>2.1456268710635116E-5</v>
      </c>
      <c r="BK967" s="90">
        <v>2.3786022080732759E-6</v>
      </c>
      <c r="BL967" s="90">
        <v>0</v>
      </c>
      <c r="BM967" s="90">
        <v>2.3786022080732759E-6</v>
      </c>
      <c r="BN967" s="90">
        <v>0</v>
      </c>
      <c r="BO967" s="90">
        <v>0</v>
      </c>
      <c r="BP967" s="90">
        <v>0</v>
      </c>
      <c r="BQ967" s="90">
        <v>2.077563287687375E-6</v>
      </c>
      <c r="BR967" s="90">
        <v>0</v>
      </c>
      <c r="BS967" s="90">
        <v>0</v>
      </c>
      <c r="BT967" s="90">
        <v>0</v>
      </c>
      <c r="BU967" s="90">
        <v>0</v>
      </c>
      <c r="BV967" s="90">
        <v>0</v>
      </c>
      <c r="BW967" s="90">
        <v>0</v>
      </c>
      <c r="BX967" s="90">
        <v>0</v>
      </c>
      <c r="BY967" s="90">
        <v>0</v>
      </c>
      <c r="GV967" s="254"/>
      <c r="GW967" s="254"/>
    </row>
    <row r="968" spans="45:205" x14ac:dyDescent="0.25">
      <c r="AS968" s="90" t="s">
        <v>1087</v>
      </c>
      <c r="AT968" s="90" t="s">
        <v>155</v>
      </c>
      <c r="AU968" s="90" t="s">
        <v>223</v>
      </c>
      <c r="AV968" s="90">
        <v>2020</v>
      </c>
      <c r="AW968" s="90">
        <v>1</v>
      </c>
      <c r="AX968" s="90">
        <v>3.4345917095174352</v>
      </c>
      <c r="AY968" s="90">
        <v>2.7810339651050602</v>
      </c>
      <c r="AZ968" s="90">
        <v>0</v>
      </c>
      <c r="BA968" s="90">
        <v>2.7810339651050602</v>
      </c>
      <c r="BB968" s="90">
        <v>0</v>
      </c>
      <c r="BC968" s="90">
        <v>0</v>
      </c>
      <c r="BD968" s="90">
        <v>0</v>
      </c>
      <c r="BE968" s="90">
        <v>0</v>
      </c>
      <c r="BF968" s="90">
        <v>0</v>
      </c>
      <c r="BG968" s="90">
        <v>0</v>
      </c>
      <c r="BH968" s="90">
        <v>0</v>
      </c>
      <c r="BI968" s="90">
        <v>0</v>
      </c>
      <c r="BJ968" s="90">
        <v>0</v>
      </c>
      <c r="BK968" s="90">
        <v>0</v>
      </c>
      <c r="BL968" s="90">
        <v>0</v>
      </c>
      <c r="BM968" s="90">
        <v>0</v>
      </c>
      <c r="BN968" s="90">
        <v>2.7810339651050602</v>
      </c>
      <c r="BO968" s="90">
        <v>0</v>
      </c>
      <c r="BP968" s="90">
        <v>0</v>
      </c>
      <c r="BQ968" s="90">
        <v>0</v>
      </c>
      <c r="BR968" s="90">
        <v>0</v>
      </c>
      <c r="BS968" s="90">
        <v>0</v>
      </c>
      <c r="BT968" s="90">
        <v>0</v>
      </c>
      <c r="BU968" s="90">
        <v>0</v>
      </c>
      <c r="BV968" s="90">
        <v>0</v>
      </c>
      <c r="BW968" s="90">
        <v>0</v>
      </c>
      <c r="BX968" s="90">
        <v>0</v>
      </c>
      <c r="BY968" s="90">
        <v>0</v>
      </c>
      <c r="GV968" s="254"/>
      <c r="GW968" s="254"/>
    </row>
    <row r="969" spans="45:205" x14ac:dyDescent="0.25">
      <c r="AS969" s="90" t="s">
        <v>1087</v>
      </c>
      <c r="AT969" s="90" t="s">
        <v>155</v>
      </c>
      <c r="AU969" s="90" t="s">
        <v>223</v>
      </c>
      <c r="AV969" s="90">
        <v>2021</v>
      </c>
      <c r="AW969" s="90">
        <v>1</v>
      </c>
      <c r="AX969" s="90">
        <v>0</v>
      </c>
      <c r="AY969" s="90">
        <v>0</v>
      </c>
      <c r="AZ969" s="90">
        <v>0</v>
      </c>
      <c r="BA969" s="90">
        <v>0</v>
      </c>
      <c r="BB969" s="90">
        <v>3.4345917095174352</v>
      </c>
      <c r="BC969" s="90">
        <v>2.7810339651050602</v>
      </c>
      <c r="BD969" s="90">
        <v>0</v>
      </c>
      <c r="BE969" s="90">
        <v>2.7810339651050602</v>
      </c>
      <c r="BF969" s="90">
        <v>0</v>
      </c>
      <c r="BG969" s="90">
        <v>0</v>
      </c>
      <c r="BH969" s="90">
        <v>0</v>
      </c>
      <c r="BI969" s="90">
        <v>0</v>
      </c>
      <c r="BJ969" s="90">
        <v>0</v>
      </c>
      <c r="BK969" s="90">
        <v>0</v>
      </c>
      <c r="BL969" s="90">
        <v>0</v>
      </c>
      <c r="BM969" s="90">
        <v>0</v>
      </c>
      <c r="BN969" s="90">
        <v>0</v>
      </c>
      <c r="BO969" s="90">
        <v>2.7810339651050602</v>
      </c>
      <c r="BP969" s="90">
        <v>0</v>
      </c>
      <c r="BQ969" s="90">
        <v>0</v>
      </c>
      <c r="BR969" s="90">
        <v>0</v>
      </c>
      <c r="BS969" s="90">
        <v>0</v>
      </c>
      <c r="BT969" s="90">
        <v>0</v>
      </c>
      <c r="BU969" s="90">
        <v>0</v>
      </c>
      <c r="BV969" s="90">
        <v>0</v>
      </c>
      <c r="BW969" s="90">
        <v>0</v>
      </c>
      <c r="BX969" s="90">
        <v>0</v>
      </c>
      <c r="BY969" s="90">
        <v>0</v>
      </c>
      <c r="GV969" s="254"/>
      <c r="GW969" s="254"/>
    </row>
    <row r="970" spans="45:205" x14ac:dyDescent="0.25">
      <c r="AS970" s="90" t="s">
        <v>1087</v>
      </c>
      <c r="AT970" s="90" t="s">
        <v>155</v>
      </c>
      <c r="AU970" s="90" t="s">
        <v>223</v>
      </c>
      <c r="AV970" s="90">
        <v>2022</v>
      </c>
      <c r="AW970" s="90">
        <v>0.93457943925233644</v>
      </c>
      <c r="AX970" s="90">
        <v>0</v>
      </c>
      <c r="AY970" s="90">
        <v>0</v>
      </c>
      <c r="AZ970" s="90">
        <v>0</v>
      </c>
      <c r="BA970" s="90">
        <v>0</v>
      </c>
      <c r="BB970" s="90">
        <v>0</v>
      </c>
      <c r="BC970" s="90">
        <v>0</v>
      </c>
      <c r="BD970" s="90">
        <v>0</v>
      </c>
      <c r="BE970" s="90">
        <v>0</v>
      </c>
      <c r="BF970" s="90">
        <v>3.4345917095174352</v>
      </c>
      <c r="BG970" s="90">
        <v>2.7810339651050602</v>
      </c>
      <c r="BH970" s="90">
        <v>0</v>
      </c>
      <c r="BI970" s="90">
        <v>2.7810339651050602</v>
      </c>
      <c r="BJ970" s="90">
        <v>0</v>
      </c>
      <c r="BK970" s="90">
        <v>0</v>
      </c>
      <c r="BL970" s="90">
        <v>0</v>
      </c>
      <c r="BM970" s="90">
        <v>0</v>
      </c>
      <c r="BN970" s="90">
        <v>0</v>
      </c>
      <c r="BO970" s="90">
        <v>0</v>
      </c>
      <c r="BP970" s="90">
        <v>2.599097163649589</v>
      </c>
      <c r="BQ970" s="90">
        <v>0</v>
      </c>
      <c r="BR970" s="90">
        <v>3.4345917095174352</v>
      </c>
      <c r="BS970" s="90">
        <v>3.209898793941528</v>
      </c>
      <c r="BT970" s="90">
        <v>2.7810339651050602</v>
      </c>
      <c r="BU970" s="90">
        <v>2.599097163649589</v>
      </c>
      <c r="BV970" s="90">
        <v>0</v>
      </c>
      <c r="BW970" s="90">
        <v>0</v>
      </c>
      <c r="BX970" s="90">
        <v>2.7810339651050602</v>
      </c>
      <c r="BY970" s="90">
        <v>2.599097163649589</v>
      </c>
      <c r="GV970" s="254"/>
      <c r="GW970" s="254"/>
    </row>
    <row r="971" spans="45:205" x14ac:dyDescent="0.25">
      <c r="AS971" s="90" t="s">
        <v>1087</v>
      </c>
      <c r="AT971" s="90" t="s">
        <v>155</v>
      </c>
      <c r="AU971" s="90" t="s">
        <v>223</v>
      </c>
      <c r="AV971" s="90">
        <v>2023</v>
      </c>
      <c r="AW971" s="90">
        <v>0.87343872827321156</v>
      </c>
      <c r="AX971" s="90">
        <v>0</v>
      </c>
      <c r="AY971" s="90">
        <v>0</v>
      </c>
      <c r="AZ971" s="90">
        <v>0</v>
      </c>
      <c r="BA971" s="90">
        <v>0</v>
      </c>
      <c r="BB971" s="90">
        <v>0</v>
      </c>
      <c r="BC971" s="90">
        <v>0</v>
      </c>
      <c r="BD971" s="90">
        <v>0</v>
      </c>
      <c r="BE971" s="90">
        <v>0</v>
      </c>
      <c r="BF971" s="90">
        <v>0</v>
      </c>
      <c r="BG971" s="90">
        <v>0</v>
      </c>
      <c r="BH971" s="90">
        <v>0</v>
      </c>
      <c r="BI971" s="90">
        <v>0</v>
      </c>
      <c r="BJ971" s="90">
        <v>3.4345917095174352</v>
      </c>
      <c r="BK971" s="90">
        <v>2.8824771694098459</v>
      </c>
      <c r="BL971" s="90">
        <v>0</v>
      </c>
      <c r="BM971" s="90">
        <v>2.8824771694098459</v>
      </c>
      <c r="BN971" s="90">
        <v>0</v>
      </c>
      <c r="BO971" s="90">
        <v>0</v>
      </c>
      <c r="BP971" s="90">
        <v>0</v>
      </c>
      <c r="BQ971" s="90">
        <v>2.5176671931259023</v>
      </c>
      <c r="BR971" s="90">
        <v>0</v>
      </c>
      <c r="BS971" s="90">
        <v>0</v>
      </c>
      <c r="BT971" s="90">
        <v>0</v>
      </c>
      <c r="BU971" s="90">
        <v>0</v>
      </c>
      <c r="BV971" s="90">
        <v>0</v>
      </c>
      <c r="BW971" s="90">
        <v>0</v>
      </c>
      <c r="BX971" s="90">
        <v>0</v>
      </c>
      <c r="BY971" s="90">
        <v>0</v>
      </c>
      <c r="GV971" s="254"/>
      <c r="GW971" s="254"/>
    </row>
    <row r="972" spans="45:205" x14ac:dyDescent="0.25">
      <c r="AS972" s="90" t="s">
        <v>816</v>
      </c>
      <c r="AT972" s="90" t="s">
        <v>155</v>
      </c>
      <c r="AU972" s="90" t="s">
        <v>428</v>
      </c>
      <c r="AV972" s="90">
        <v>2020</v>
      </c>
      <c r="AW972" s="90">
        <v>1</v>
      </c>
      <c r="AX972" s="90">
        <v>0.41608368597749557</v>
      </c>
      <c r="AY972" s="90">
        <v>35.121414904766702</v>
      </c>
      <c r="AZ972" s="90">
        <v>0</v>
      </c>
      <c r="BA972" s="90">
        <v>35.121414904766702</v>
      </c>
      <c r="BB972" s="90">
        <v>0</v>
      </c>
      <c r="BC972" s="90">
        <v>0</v>
      </c>
      <c r="BD972" s="90">
        <v>0</v>
      </c>
      <c r="BE972" s="90">
        <v>0</v>
      </c>
      <c r="BF972" s="90">
        <v>0</v>
      </c>
      <c r="BG972" s="90">
        <v>0</v>
      </c>
      <c r="BH972" s="90">
        <v>0</v>
      </c>
      <c r="BI972" s="90">
        <v>0</v>
      </c>
      <c r="BJ972" s="90">
        <v>0</v>
      </c>
      <c r="BK972" s="90">
        <v>0</v>
      </c>
      <c r="BL972" s="90">
        <v>0</v>
      </c>
      <c r="BM972" s="90">
        <v>0</v>
      </c>
      <c r="BN972" s="90">
        <v>35.121414904766702</v>
      </c>
      <c r="BO972" s="90">
        <v>0</v>
      </c>
      <c r="BP972" s="90">
        <v>0</v>
      </c>
      <c r="BQ972" s="90">
        <v>0</v>
      </c>
      <c r="BR972" s="90">
        <v>0</v>
      </c>
      <c r="BS972" s="90">
        <v>0</v>
      </c>
      <c r="BT972" s="90">
        <v>0</v>
      </c>
      <c r="BU972" s="90">
        <v>0</v>
      </c>
      <c r="BV972" s="90">
        <v>0</v>
      </c>
      <c r="BW972" s="90">
        <v>0</v>
      </c>
      <c r="BX972" s="90">
        <v>0</v>
      </c>
      <c r="BY972" s="90">
        <v>0</v>
      </c>
      <c r="GV972" s="254"/>
      <c r="GW972" s="254"/>
    </row>
    <row r="973" spans="45:205" x14ac:dyDescent="0.25">
      <c r="AS973" s="90" t="s">
        <v>816</v>
      </c>
      <c r="AT973" s="90" t="s">
        <v>155</v>
      </c>
      <c r="AU973" s="90" t="s">
        <v>428</v>
      </c>
      <c r="AV973" s="90">
        <v>2021</v>
      </c>
      <c r="AW973" s="90">
        <v>1</v>
      </c>
      <c r="AX973" s="90">
        <v>0</v>
      </c>
      <c r="AY973" s="90">
        <v>0</v>
      </c>
      <c r="AZ973" s="90">
        <v>0</v>
      </c>
      <c r="BA973" s="90">
        <v>0</v>
      </c>
      <c r="BB973" s="90">
        <v>0.41608368597749557</v>
      </c>
      <c r="BC973" s="90">
        <v>35.121414904766702</v>
      </c>
      <c r="BD973" s="90">
        <v>0</v>
      </c>
      <c r="BE973" s="90">
        <v>35.121414904766702</v>
      </c>
      <c r="BF973" s="90">
        <v>0</v>
      </c>
      <c r="BG973" s="90">
        <v>0</v>
      </c>
      <c r="BH973" s="90">
        <v>0</v>
      </c>
      <c r="BI973" s="90">
        <v>0</v>
      </c>
      <c r="BJ973" s="90">
        <v>0</v>
      </c>
      <c r="BK973" s="90">
        <v>0</v>
      </c>
      <c r="BL973" s="90">
        <v>0</v>
      </c>
      <c r="BM973" s="90">
        <v>0</v>
      </c>
      <c r="BN973" s="90">
        <v>0</v>
      </c>
      <c r="BO973" s="90">
        <v>35.121414904766702</v>
      </c>
      <c r="BP973" s="90">
        <v>0</v>
      </c>
      <c r="BQ973" s="90">
        <v>0</v>
      </c>
      <c r="BR973" s="90">
        <v>0</v>
      </c>
      <c r="BS973" s="90">
        <v>0</v>
      </c>
      <c r="BT973" s="90">
        <v>0</v>
      </c>
      <c r="BU973" s="90">
        <v>0</v>
      </c>
      <c r="BV973" s="90">
        <v>0</v>
      </c>
      <c r="BW973" s="90">
        <v>0</v>
      </c>
      <c r="BX973" s="90">
        <v>0</v>
      </c>
      <c r="BY973" s="90">
        <v>0</v>
      </c>
      <c r="GV973" s="254"/>
      <c r="GW973" s="254"/>
    </row>
    <row r="974" spans="45:205" x14ac:dyDescent="0.25">
      <c r="AS974" s="90" t="s">
        <v>816</v>
      </c>
      <c r="AT974" s="90" t="s">
        <v>155</v>
      </c>
      <c r="AU974" s="90" t="s">
        <v>428</v>
      </c>
      <c r="AV974" s="90">
        <v>2022</v>
      </c>
      <c r="AW974" s="90">
        <v>0.93457943925233644</v>
      </c>
      <c r="AX974" s="90">
        <v>0</v>
      </c>
      <c r="AY974" s="90">
        <v>0</v>
      </c>
      <c r="AZ974" s="90">
        <v>0</v>
      </c>
      <c r="BA974" s="90">
        <v>0</v>
      </c>
      <c r="BB974" s="90">
        <v>0</v>
      </c>
      <c r="BC974" s="90">
        <v>0</v>
      </c>
      <c r="BD974" s="90">
        <v>0</v>
      </c>
      <c r="BE974" s="90">
        <v>0</v>
      </c>
      <c r="BF974" s="90">
        <v>0.41608368597749557</v>
      </c>
      <c r="BG974" s="90">
        <v>35.121414904766702</v>
      </c>
      <c r="BH974" s="90">
        <v>0</v>
      </c>
      <c r="BI974" s="90">
        <v>35.121414904766702</v>
      </c>
      <c r="BJ974" s="90">
        <v>0</v>
      </c>
      <c r="BK974" s="90">
        <v>0</v>
      </c>
      <c r="BL974" s="90">
        <v>0</v>
      </c>
      <c r="BM974" s="90">
        <v>0</v>
      </c>
      <c r="BN974" s="90">
        <v>0</v>
      </c>
      <c r="BO974" s="90">
        <v>0</v>
      </c>
      <c r="BP974" s="90">
        <v>32.823752247445519</v>
      </c>
      <c r="BQ974" s="90">
        <v>0</v>
      </c>
      <c r="BR974" s="90">
        <v>0.41608368597749557</v>
      </c>
      <c r="BS974" s="90">
        <v>0.38886325792289306</v>
      </c>
      <c r="BT974" s="90">
        <v>35.121414904766702</v>
      </c>
      <c r="BU974" s="90">
        <v>32.823752247445519</v>
      </c>
      <c r="BV974" s="90">
        <v>0</v>
      </c>
      <c r="BW974" s="90">
        <v>0</v>
      </c>
      <c r="BX974" s="90">
        <v>35.121414904766702</v>
      </c>
      <c r="BY974" s="90">
        <v>32.823752247445519</v>
      </c>
      <c r="GV974" s="254"/>
      <c r="GW974" s="254"/>
    </row>
    <row r="975" spans="45:205" x14ac:dyDescent="0.25">
      <c r="AS975" s="90" t="s">
        <v>816</v>
      </c>
      <c r="AT975" s="90" t="s">
        <v>155</v>
      </c>
      <c r="AU975" s="90" t="s">
        <v>428</v>
      </c>
      <c r="AV975" s="90">
        <v>2023</v>
      </c>
      <c r="AW975" s="90">
        <v>0.87343872827321156</v>
      </c>
      <c r="AX975" s="90">
        <v>0</v>
      </c>
      <c r="AY975" s="90">
        <v>0</v>
      </c>
      <c r="AZ975" s="90">
        <v>0</v>
      </c>
      <c r="BA975" s="90">
        <v>0</v>
      </c>
      <c r="BB975" s="90">
        <v>0</v>
      </c>
      <c r="BC975" s="90">
        <v>0</v>
      </c>
      <c r="BD975" s="90">
        <v>0</v>
      </c>
      <c r="BE975" s="90">
        <v>0</v>
      </c>
      <c r="BF975" s="90">
        <v>0</v>
      </c>
      <c r="BG975" s="90">
        <v>0</v>
      </c>
      <c r="BH975" s="90">
        <v>0</v>
      </c>
      <c r="BI975" s="90">
        <v>0</v>
      </c>
      <c r="BJ975" s="90">
        <v>0.41608368597749557</v>
      </c>
      <c r="BK975" s="90">
        <v>36.408216056463125</v>
      </c>
      <c r="BL975" s="90">
        <v>0</v>
      </c>
      <c r="BM975" s="90">
        <v>36.408216056463125</v>
      </c>
      <c r="BN975" s="90">
        <v>0</v>
      </c>
      <c r="BO975" s="90">
        <v>0</v>
      </c>
      <c r="BP975" s="90">
        <v>0</v>
      </c>
      <c r="BQ975" s="90">
        <v>31.800345931053474</v>
      </c>
      <c r="BR975" s="90">
        <v>0</v>
      </c>
      <c r="BS975" s="90">
        <v>0</v>
      </c>
      <c r="BT975" s="90">
        <v>0</v>
      </c>
      <c r="BU975" s="90">
        <v>0</v>
      </c>
      <c r="BV975" s="90">
        <v>0</v>
      </c>
      <c r="BW975" s="90">
        <v>0</v>
      </c>
      <c r="BX975" s="90">
        <v>0</v>
      </c>
      <c r="BY975" s="90">
        <v>0</v>
      </c>
      <c r="GV975" s="254"/>
      <c r="GW975" s="254"/>
    </row>
    <row r="976" spans="45:205" x14ac:dyDescent="0.25">
      <c r="AS976" s="90" t="s">
        <v>816</v>
      </c>
      <c r="AT976" s="90" t="s">
        <v>155</v>
      </c>
      <c r="AU976" s="90" t="s">
        <v>431</v>
      </c>
      <c r="AV976" s="90">
        <v>2020</v>
      </c>
      <c r="AW976" s="90">
        <v>1</v>
      </c>
      <c r="AX976" s="90">
        <v>0.15914401492939373</v>
      </c>
      <c r="AY976" s="90">
        <v>13.433266350769452</v>
      </c>
      <c r="AZ976" s="90">
        <v>0</v>
      </c>
      <c r="BA976" s="90">
        <v>13.433266350769452</v>
      </c>
      <c r="BB976" s="90">
        <v>0</v>
      </c>
      <c r="BC976" s="90">
        <v>0</v>
      </c>
      <c r="BD976" s="90">
        <v>0</v>
      </c>
      <c r="BE976" s="90">
        <v>0</v>
      </c>
      <c r="BF976" s="90">
        <v>0</v>
      </c>
      <c r="BG976" s="90">
        <v>0</v>
      </c>
      <c r="BH976" s="90">
        <v>0</v>
      </c>
      <c r="BI976" s="90">
        <v>0</v>
      </c>
      <c r="BJ976" s="90">
        <v>0</v>
      </c>
      <c r="BK976" s="90">
        <v>0</v>
      </c>
      <c r="BL976" s="90">
        <v>0</v>
      </c>
      <c r="BM976" s="90">
        <v>0</v>
      </c>
      <c r="BN976" s="90">
        <v>13.433266350769452</v>
      </c>
      <c r="BO976" s="90">
        <v>0</v>
      </c>
      <c r="BP976" s="90">
        <v>0</v>
      </c>
      <c r="BQ976" s="90">
        <v>0</v>
      </c>
      <c r="BR976" s="90">
        <v>0</v>
      </c>
      <c r="BS976" s="90">
        <v>0</v>
      </c>
      <c r="BT976" s="90">
        <v>0</v>
      </c>
      <c r="BU976" s="90">
        <v>0</v>
      </c>
      <c r="BV976" s="90">
        <v>0</v>
      </c>
      <c r="BW976" s="90">
        <v>0</v>
      </c>
      <c r="BX976" s="90">
        <v>0</v>
      </c>
      <c r="BY976" s="90">
        <v>0</v>
      </c>
      <c r="GV976" s="254"/>
      <c r="GW976" s="254"/>
    </row>
    <row r="977" spans="45:205" x14ac:dyDescent="0.25">
      <c r="AS977" s="90" t="s">
        <v>816</v>
      </c>
      <c r="AT977" s="90" t="s">
        <v>155</v>
      </c>
      <c r="AU977" s="90" t="s">
        <v>431</v>
      </c>
      <c r="AV977" s="90">
        <v>2021</v>
      </c>
      <c r="AW977" s="90">
        <v>1</v>
      </c>
      <c r="AX977" s="90">
        <v>0</v>
      </c>
      <c r="AY977" s="90">
        <v>0</v>
      </c>
      <c r="AZ977" s="90">
        <v>0</v>
      </c>
      <c r="BA977" s="90">
        <v>0</v>
      </c>
      <c r="BB977" s="90">
        <v>0.15914401492939373</v>
      </c>
      <c r="BC977" s="90">
        <v>13.433266350769452</v>
      </c>
      <c r="BD977" s="90">
        <v>0</v>
      </c>
      <c r="BE977" s="90">
        <v>13.433266350769452</v>
      </c>
      <c r="BF977" s="90">
        <v>0</v>
      </c>
      <c r="BG977" s="90">
        <v>0</v>
      </c>
      <c r="BH977" s="90">
        <v>0</v>
      </c>
      <c r="BI977" s="90">
        <v>0</v>
      </c>
      <c r="BJ977" s="90">
        <v>0</v>
      </c>
      <c r="BK977" s="90">
        <v>0</v>
      </c>
      <c r="BL977" s="90">
        <v>0</v>
      </c>
      <c r="BM977" s="90">
        <v>0</v>
      </c>
      <c r="BN977" s="90">
        <v>0</v>
      </c>
      <c r="BO977" s="90">
        <v>13.433266350769452</v>
      </c>
      <c r="BP977" s="90">
        <v>0</v>
      </c>
      <c r="BQ977" s="90">
        <v>0</v>
      </c>
      <c r="BR977" s="90">
        <v>0</v>
      </c>
      <c r="BS977" s="90">
        <v>0</v>
      </c>
      <c r="BT977" s="90">
        <v>0</v>
      </c>
      <c r="BU977" s="90">
        <v>0</v>
      </c>
      <c r="BV977" s="90">
        <v>0</v>
      </c>
      <c r="BW977" s="90">
        <v>0</v>
      </c>
      <c r="BX977" s="90">
        <v>0</v>
      </c>
      <c r="BY977" s="90">
        <v>0</v>
      </c>
      <c r="GV977" s="254"/>
      <c r="GW977" s="254"/>
    </row>
    <row r="978" spans="45:205" x14ac:dyDescent="0.25">
      <c r="AS978" s="90" t="s">
        <v>816</v>
      </c>
      <c r="AT978" s="90" t="s">
        <v>155</v>
      </c>
      <c r="AU978" s="90" t="s">
        <v>431</v>
      </c>
      <c r="AV978" s="90">
        <v>2022</v>
      </c>
      <c r="AW978" s="90">
        <v>0.93457943925233644</v>
      </c>
      <c r="AX978" s="90">
        <v>0</v>
      </c>
      <c r="AY978" s="90">
        <v>0</v>
      </c>
      <c r="AZ978" s="90">
        <v>0</v>
      </c>
      <c r="BA978" s="90">
        <v>0</v>
      </c>
      <c r="BB978" s="90">
        <v>0</v>
      </c>
      <c r="BC978" s="90">
        <v>0</v>
      </c>
      <c r="BD978" s="90">
        <v>0</v>
      </c>
      <c r="BE978" s="90">
        <v>0</v>
      </c>
      <c r="BF978" s="90">
        <v>0.15914401492939373</v>
      </c>
      <c r="BG978" s="90">
        <v>13.433266350769452</v>
      </c>
      <c r="BH978" s="90">
        <v>0</v>
      </c>
      <c r="BI978" s="90">
        <v>13.433266350769452</v>
      </c>
      <c r="BJ978" s="90">
        <v>0</v>
      </c>
      <c r="BK978" s="90">
        <v>0</v>
      </c>
      <c r="BL978" s="90">
        <v>0</v>
      </c>
      <c r="BM978" s="90">
        <v>0</v>
      </c>
      <c r="BN978" s="90">
        <v>0</v>
      </c>
      <c r="BO978" s="90">
        <v>0</v>
      </c>
      <c r="BP978" s="90">
        <v>12.554454533429395</v>
      </c>
      <c r="BQ978" s="90">
        <v>0</v>
      </c>
      <c r="BR978" s="90">
        <v>0.15914401492939373</v>
      </c>
      <c r="BS978" s="90">
        <v>0.14873272423307826</v>
      </c>
      <c r="BT978" s="90">
        <v>13.433266350769452</v>
      </c>
      <c r="BU978" s="90">
        <v>12.554454533429395</v>
      </c>
      <c r="BV978" s="90">
        <v>0</v>
      </c>
      <c r="BW978" s="90">
        <v>0</v>
      </c>
      <c r="BX978" s="90">
        <v>13.433266350769452</v>
      </c>
      <c r="BY978" s="90">
        <v>12.554454533429395</v>
      </c>
      <c r="GV978" s="254"/>
      <c r="GW978" s="254"/>
    </row>
    <row r="979" spans="45:205" x14ac:dyDescent="0.25">
      <c r="AS979" s="90" t="s">
        <v>816</v>
      </c>
      <c r="AT979" s="90" t="s">
        <v>155</v>
      </c>
      <c r="AU979" s="90" t="s">
        <v>431</v>
      </c>
      <c r="AV979" s="90">
        <v>2023</v>
      </c>
      <c r="AW979" s="90">
        <v>0.87343872827321156</v>
      </c>
      <c r="AX979" s="90">
        <v>0</v>
      </c>
      <c r="AY979" s="90">
        <v>0</v>
      </c>
      <c r="AZ979" s="90">
        <v>0</v>
      </c>
      <c r="BA979" s="90">
        <v>0</v>
      </c>
      <c r="BB979" s="90">
        <v>0</v>
      </c>
      <c r="BC979" s="90">
        <v>0</v>
      </c>
      <c r="BD979" s="90">
        <v>0</v>
      </c>
      <c r="BE979" s="90">
        <v>0</v>
      </c>
      <c r="BF979" s="90">
        <v>0</v>
      </c>
      <c r="BG979" s="90">
        <v>0</v>
      </c>
      <c r="BH979" s="90">
        <v>0</v>
      </c>
      <c r="BI979" s="90">
        <v>0</v>
      </c>
      <c r="BJ979" s="90">
        <v>0.15914401492939373</v>
      </c>
      <c r="BK979" s="90">
        <v>13.925443065690731</v>
      </c>
      <c r="BL979" s="90">
        <v>0</v>
      </c>
      <c r="BM979" s="90">
        <v>13.925443065690731</v>
      </c>
      <c r="BN979" s="90">
        <v>0</v>
      </c>
      <c r="BO979" s="90">
        <v>0</v>
      </c>
      <c r="BP979" s="90">
        <v>0</v>
      </c>
      <c r="BQ979" s="90">
        <v>12.163021281937924</v>
      </c>
      <c r="BR979" s="90">
        <v>0</v>
      </c>
      <c r="BS979" s="90">
        <v>0</v>
      </c>
      <c r="BT979" s="90">
        <v>0</v>
      </c>
      <c r="BU979" s="90">
        <v>0</v>
      </c>
      <c r="BV979" s="90">
        <v>0</v>
      </c>
      <c r="BW979" s="90">
        <v>0</v>
      </c>
      <c r="BX979" s="90">
        <v>0</v>
      </c>
      <c r="BY979" s="90">
        <v>0</v>
      </c>
      <c r="GV979" s="254"/>
      <c r="GW979" s="254"/>
    </row>
    <row r="980" spans="45:205" x14ac:dyDescent="0.25">
      <c r="AS980" s="90" t="s">
        <v>816</v>
      </c>
      <c r="AT980" s="90" t="s">
        <v>155</v>
      </c>
      <c r="AU980" s="90" t="s">
        <v>422</v>
      </c>
      <c r="AV980" s="90">
        <v>2020</v>
      </c>
      <c r="AW980" s="90">
        <v>1</v>
      </c>
      <c r="AX980" s="90">
        <v>0.4971157255297492</v>
      </c>
      <c r="AY980" s="90">
        <v>41.961288655183715</v>
      </c>
      <c r="AZ980" s="90">
        <v>0</v>
      </c>
      <c r="BA980" s="90">
        <v>41.961288655183715</v>
      </c>
      <c r="BB980" s="90">
        <v>0</v>
      </c>
      <c r="BC980" s="90">
        <v>0</v>
      </c>
      <c r="BD980" s="90">
        <v>0</v>
      </c>
      <c r="BE980" s="90">
        <v>0</v>
      </c>
      <c r="BF980" s="90">
        <v>0</v>
      </c>
      <c r="BG980" s="90">
        <v>0</v>
      </c>
      <c r="BH980" s="90">
        <v>0</v>
      </c>
      <c r="BI980" s="90">
        <v>0</v>
      </c>
      <c r="BJ980" s="90">
        <v>0</v>
      </c>
      <c r="BK980" s="90">
        <v>0</v>
      </c>
      <c r="BL980" s="90">
        <v>0</v>
      </c>
      <c r="BM980" s="90">
        <v>0</v>
      </c>
      <c r="BN980" s="90">
        <v>41.961288655183715</v>
      </c>
      <c r="BO980" s="90">
        <v>0</v>
      </c>
      <c r="BP980" s="90">
        <v>0</v>
      </c>
      <c r="BQ980" s="90">
        <v>0</v>
      </c>
      <c r="BR980" s="90">
        <v>0</v>
      </c>
      <c r="BS980" s="90">
        <v>0</v>
      </c>
      <c r="BT980" s="90">
        <v>0</v>
      </c>
      <c r="BU980" s="90">
        <v>0</v>
      </c>
      <c r="BV980" s="90">
        <v>0</v>
      </c>
      <c r="BW980" s="90">
        <v>0</v>
      </c>
      <c r="BX980" s="90">
        <v>0</v>
      </c>
      <c r="BY980" s="90">
        <v>0</v>
      </c>
      <c r="GV980" s="254"/>
      <c r="GW980" s="254"/>
    </row>
    <row r="981" spans="45:205" x14ac:dyDescent="0.25">
      <c r="AS981" s="90" t="s">
        <v>816</v>
      </c>
      <c r="AT981" s="90" t="s">
        <v>155</v>
      </c>
      <c r="AU981" s="90" t="s">
        <v>422</v>
      </c>
      <c r="AV981" s="90">
        <v>2021</v>
      </c>
      <c r="AW981" s="90">
        <v>1</v>
      </c>
      <c r="AX981" s="90">
        <v>0</v>
      </c>
      <c r="AY981" s="90">
        <v>0</v>
      </c>
      <c r="AZ981" s="90">
        <v>0</v>
      </c>
      <c r="BA981" s="90">
        <v>0</v>
      </c>
      <c r="BB981" s="90">
        <v>0.4971157255297492</v>
      </c>
      <c r="BC981" s="90">
        <v>41.961288655183715</v>
      </c>
      <c r="BD981" s="90">
        <v>0</v>
      </c>
      <c r="BE981" s="90">
        <v>41.961288655183715</v>
      </c>
      <c r="BF981" s="90">
        <v>0</v>
      </c>
      <c r="BG981" s="90">
        <v>0</v>
      </c>
      <c r="BH981" s="90">
        <v>0</v>
      </c>
      <c r="BI981" s="90">
        <v>0</v>
      </c>
      <c r="BJ981" s="90">
        <v>0</v>
      </c>
      <c r="BK981" s="90">
        <v>0</v>
      </c>
      <c r="BL981" s="90">
        <v>0</v>
      </c>
      <c r="BM981" s="90">
        <v>0</v>
      </c>
      <c r="BN981" s="90">
        <v>0</v>
      </c>
      <c r="BO981" s="90">
        <v>41.961288655183715</v>
      </c>
      <c r="BP981" s="90">
        <v>0</v>
      </c>
      <c r="BQ981" s="90">
        <v>0</v>
      </c>
      <c r="BR981" s="90">
        <v>0</v>
      </c>
      <c r="BS981" s="90">
        <v>0</v>
      </c>
      <c r="BT981" s="90">
        <v>0</v>
      </c>
      <c r="BU981" s="90">
        <v>0</v>
      </c>
      <c r="BV981" s="90">
        <v>0</v>
      </c>
      <c r="BW981" s="90">
        <v>0</v>
      </c>
      <c r="BX981" s="90">
        <v>0</v>
      </c>
      <c r="BY981" s="90">
        <v>0</v>
      </c>
      <c r="GV981" s="254"/>
      <c r="GW981" s="254"/>
    </row>
    <row r="982" spans="45:205" x14ac:dyDescent="0.25">
      <c r="AS982" s="90" t="s">
        <v>816</v>
      </c>
      <c r="AT982" s="90" t="s">
        <v>155</v>
      </c>
      <c r="AU982" s="90" t="s">
        <v>422</v>
      </c>
      <c r="AV982" s="90">
        <v>2022</v>
      </c>
      <c r="AW982" s="90">
        <v>0.93457943925233644</v>
      </c>
      <c r="AX982" s="90">
        <v>0</v>
      </c>
      <c r="AY982" s="90">
        <v>0</v>
      </c>
      <c r="AZ982" s="90">
        <v>0</v>
      </c>
      <c r="BA982" s="90">
        <v>0</v>
      </c>
      <c r="BB982" s="90">
        <v>0</v>
      </c>
      <c r="BC982" s="90">
        <v>0</v>
      </c>
      <c r="BD982" s="90">
        <v>0</v>
      </c>
      <c r="BE982" s="90">
        <v>0</v>
      </c>
      <c r="BF982" s="90">
        <v>0.4971157255297492</v>
      </c>
      <c r="BG982" s="90">
        <v>41.961288655183715</v>
      </c>
      <c r="BH982" s="90">
        <v>0</v>
      </c>
      <c r="BI982" s="90">
        <v>41.961288655183715</v>
      </c>
      <c r="BJ982" s="90">
        <v>0</v>
      </c>
      <c r="BK982" s="90">
        <v>0</v>
      </c>
      <c r="BL982" s="90">
        <v>0</v>
      </c>
      <c r="BM982" s="90">
        <v>0</v>
      </c>
      <c r="BN982" s="90">
        <v>0</v>
      </c>
      <c r="BO982" s="90">
        <v>0</v>
      </c>
      <c r="BP982" s="90">
        <v>39.216157621667023</v>
      </c>
      <c r="BQ982" s="90">
        <v>0</v>
      </c>
      <c r="BR982" s="90">
        <v>0.4971157255297492</v>
      </c>
      <c r="BS982" s="90">
        <v>0.46459413600911137</v>
      </c>
      <c r="BT982" s="90">
        <v>41.961288655183715</v>
      </c>
      <c r="BU982" s="90">
        <v>39.216157621667023</v>
      </c>
      <c r="BV982" s="90">
        <v>0</v>
      </c>
      <c r="BW982" s="90">
        <v>0</v>
      </c>
      <c r="BX982" s="90">
        <v>41.961288655183715</v>
      </c>
      <c r="BY982" s="90">
        <v>39.216157621667023</v>
      </c>
      <c r="GV982" s="254"/>
      <c r="GW982" s="254"/>
    </row>
    <row r="983" spans="45:205" x14ac:dyDescent="0.25">
      <c r="AS983" s="90" t="s">
        <v>816</v>
      </c>
      <c r="AT983" s="90" t="s">
        <v>155</v>
      </c>
      <c r="AU983" s="90" t="s">
        <v>422</v>
      </c>
      <c r="AV983" s="90">
        <v>2023</v>
      </c>
      <c r="AW983" s="90">
        <v>0.87343872827321156</v>
      </c>
      <c r="AX983" s="90">
        <v>0</v>
      </c>
      <c r="AY983" s="90">
        <v>0</v>
      </c>
      <c r="AZ983" s="90">
        <v>0</v>
      </c>
      <c r="BA983" s="90">
        <v>0</v>
      </c>
      <c r="BB983" s="90">
        <v>0</v>
      </c>
      <c r="BC983" s="90">
        <v>0</v>
      </c>
      <c r="BD983" s="90">
        <v>0</v>
      </c>
      <c r="BE983" s="90">
        <v>0</v>
      </c>
      <c r="BF983" s="90">
        <v>0</v>
      </c>
      <c r="BG983" s="90">
        <v>0</v>
      </c>
      <c r="BH983" s="90">
        <v>0</v>
      </c>
      <c r="BI983" s="90">
        <v>0</v>
      </c>
      <c r="BJ983" s="90">
        <v>0.4971157255297492</v>
      </c>
      <c r="BK983" s="90">
        <v>43.498693532366758</v>
      </c>
      <c r="BL983" s="90">
        <v>0</v>
      </c>
      <c r="BM983" s="90">
        <v>43.498693532366758</v>
      </c>
      <c r="BN983" s="90">
        <v>0</v>
      </c>
      <c r="BO983" s="90">
        <v>0</v>
      </c>
      <c r="BP983" s="90">
        <v>0</v>
      </c>
      <c r="BQ983" s="90">
        <v>37.993443560456591</v>
      </c>
      <c r="BR983" s="90">
        <v>0</v>
      </c>
      <c r="BS983" s="90">
        <v>0</v>
      </c>
      <c r="BT983" s="90">
        <v>0</v>
      </c>
      <c r="BU983" s="90">
        <v>0</v>
      </c>
      <c r="BV983" s="90">
        <v>0</v>
      </c>
      <c r="BW983" s="90">
        <v>0</v>
      </c>
      <c r="BX983" s="90">
        <v>0</v>
      </c>
      <c r="BY983" s="90">
        <v>0</v>
      </c>
      <c r="GV983" s="254"/>
      <c r="GW983" s="254"/>
    </row>
    <row r="984" spans="45:205" x14ac:dyDescent="0.25">
      <c r="AS984" s="90" t="s">
        <v>816</v>
      </c>
      <c r="AT984" s="90" t="s">
        <v>155</v>
      </c>
      <c r="AU984" s="90" t="s">
        <v>430</v>
      </c>
      <c r="AV984" s="90">
        <v>2020</v>
      </c>
      <c r="AW984" s="90">
        <v>1</v>
      </c>
      <c r="AX984" s="90">
        <v>4.0670074747280231E-4</v>
      </c>
      <c r="AY984" s="90">
        <v>3.4329405779307758E-2</v>
      </c>
      <c r="AZ984" s="90">
        <v>0</v>
      </c>
      <c r="BA984" s="90">
        <v>3.4329405779307758E-2</v>
      </c>
      <c r="BB984" s="90">
        <v>0</v>
      </c>
      <c r="BC984" s="90">
        <v>0</v>
      </c>
      <c r="BD984" s="90">
        <v>0</v>
      </c>
      <c r="BE984" s="90">
        <v>0</v>
      </c>
      <c r="BF984" s="90">
        <v>0</v>
      </c>
      <c r="BG984" s="90">
        <v>0</v>
      </c>
      <c r="BH984" s="90">
        <v>0</v>
      </c>
      <c r="BI984" s="90">
        <v>0</v>
      </c>
      <c r="BJ984" s="90">
        <v>0</v>
      </c>
      <c r="BK984" s="90">
        <v>0</v>
      </c>
      <c r="BL984" s="90">
        <v>0</v>
      </c>
      <c r="BM984" s="90">
        <v>0</v>
      </c>
      <c r="BN984" s="90">
        <v>3.4329405779307758E-2</v>
      </c>
      <c r="BO984" s="90">
        <v>0</v>
      </c>
      <c r="BP984" s="90">
        <v>0</v>
      </c>
      <c r="BQ984" s="90">
        <v>0</v>
      </c>
      <c r="BR984" s="90">
        <v>0</v>
      </c>
      <c r="BS984" s="90">
        <v>0</v>
      </c>
      <c r="BT984" s="90">
        <v>0</v>
      </c>
      <c r="BU984" s="90">
        <v>0</v>
      </c>
      <c r="BV984" s="90">
        <v>0</v>
      </c>
      <c r="BW984" s="90">
        <v>0</v>
      </c>
      <c r="BX984" s="90">
        <v>0</v>
      </c>
      <c r="BY984" s="90">
        <v>0</v>
      </c>
      <c r="GV984" s="254"/>
      <c r="GW984" s="254"/>
    </row>
    <row r="985" spans="45:205" x14ac:dyDescent="0.25">
      <c r="AS985" s="90" t="s">
        <v>816</v>
      </c>
      <c r="AT985" s="90" t="s">
        <v>155</v>
      </c>
      <c r="AU985" s="90" t="s">
        <v>430</v>
      </c>
      <c r="AV985" s="90">
        <v>2021</v>
      </c>
      <c r="AW985" s="90">
        <v>1</v>
      </c>
      <c r="AX985" s="90">
        <v>0</v>
      </c>
      <c r="AY985" s="90">
        <v>0</v>
      </c>
      <c r="AZ985" s="90">
        <v>0</v>
      </c>
      <c r="BA985" s="90">
        <v>0</v>
      </c>
      <c r="BB985" s="90">
        <v>4.0670074747280231E-4</v>
      </c>
      <c r="BC985" s="90">
        <v>3.4329405779307758E-2</v>
      </c>
      <c r="BD985" s="90">
        <v>0</v>
      </c>
      <c r="BE985" s="90">
        <v>3.4329405779307758E-2</v>
      </c>
      <c r="BF985" s="90">
        <v>0</v>
      </c>
      <c r="BG985" s="90">
        <v>0</v>
      </c>
      <c r="BH985" s="90">
        <v>0</v>
      </c>
      <c r="BI985" s="90">
        <v>0</v>
      </c>
      <c r="BJ985" s="90">
        <v>0</v>
      </c>
      <c r="BK985" s="90">
        <v>0</v>
      </c>
      <c r="BL985" s="90">
        <v>0</v>
      </c>
      <c r="BM985" s="90">
        <v>0</v>
      </c>
      <c r="BN985" s="90">
        <v>0</v>
      </c>
      <c r="BO985" s="90">
        <v>3.4329405779307758E-2</v>
      </c>
      <c r="BP985" s="90">
        <v>0</v>
      </c>
      <c r="BQ985" s="90">
        <v>0</v>
      </c>
      <c r="BR985" s="90">
        <v>0</v>
      </c>
      <c r="BS985" s="90">
        <v>0</v>
      </c>
      <c r="BT985" s="90">
        <v>0</v>
      </c>
      <c r="BU985" s="90">
        <v>0</v>
      </c>
      <c r="BV985" s="90">
        <v>0</v>
      </c>
      <c r="BW985" s="90">
        <v>0</v>
      </c>
      <c r="BX985" s="90">
        <v>0</v>
      </c>
      <c r="BY985" s="90">
        <v>0</v>
      </c>
      <c r="GV985" s="254"/>
      <c r="GW985" s="254"/>
    </row>
    <row r="986" spans="45:205" x14ac:dyDescent="0.25">
      <c r="AS986" s="90" t="s">
        <v>816</v>
      </c>
      <c r="AT986" s="90" t="s">
        <v>155</v>
      </c>
      <c r="AU986" s="90" t="s">
        <v>430</v>
      </c>
      <c r="AV986" s="90">
        <v>2022</v>
      </c>
      <c r="AW986" s="90">
        <v>0.93457943925233644</v>
      </c>
      <c r="AX986" s="90">
        <v>0</v>
      </c>
      <c r="AY986" s="90">
        <v>0</v>
      </c>
      <c r="AZ986" s="90">
        <v>0</v>
      </c>
      <c r="BA986" s="90">
        <v>0</v>
      </c>
      <c r="BB986" s="90">
        <v>0</v>
      </c>
      <c r="BC986" s="90">
        <v>0</v>
      </c>
      <c r="BD986" s="90">
        <v>0</v>
      </c>
      <c r="BE986" s="90">
        <v>0</v>
      </c>
      <c r="BF986" s="90">
        <v>4.0670074747280231E-4</v>
      </c>
      <c r="BG986" s="90">
        <v>3.4329405779307758E-2</v>
      </c>
      <c r="BH986" s="90">
        <v>0</v>
      </c>
      <c r="BI986" s="90">
        <v>3.4329405779307758E-2</v>
      </c>
      <c r="BJ986" s="90">
        <v>0</v>
      </c>
      <c r="BK986" s="90">
        <v>0</v>
      </c>
      <c r="BL986" s="90">
        <v>0</v>
      </c>
      <c r="BM986" s="90">
        <v>0</v>
      </c>
      <c r="BN986" s="90">
        <v>0</v>
      </c>
      <c r="BO986" s="90">
        <v>0</v>
      </c>
      <c r="BP986" s="90">
        <v>3.2083556803091363E-2</v>
      </c>
      <c r="BQ986" s="90">
        <v>0</v>
      </c>
      <c r="BR986" s="90">
        <v>4.0670074747280231E-4</v>
      </c>
      <c r="BS986" s="90">
        <v>3.8009415651663769E-4</v>
      </c>
      <c r="BT986" s="90">
        <v>3.4329405779307758E-2</v>
      </c>
      <c r="BU986" s="90">
        <v>3.2083556803091363E-2</v>
      </c>
      <c r="BV986" s="90">
        <v>0</v>
      </c>
      <c r="BW986" s="90">
        <v>0</v>
      </c>
      <c r="BX986" s="90">
        <v>3.4329405779307758E-2</v>
      </c>
      <c r="BY986" s="90">
        <v>3.2083556803091363E-2</v>
      </c>
      <c r="GV986" s="254"/>
      <c r="GW986" s="254"/>
    </row>
    <row r="987" spans="45:205" x14ac:dyDescent="0.25">
      <c r="AS987" s="90" t="s">
        <v>816</v>
      </c>
      <c r="AT987" s="90" t="s">
        <v>155</v>
      </c>
      <c r="AU987" s="90" t="s">
        <v>430</v>
      </c>
      <c r="AV987" s="90">
        <v>2023</v>
      </c>
      <c r="AW987" s="90">
        <v>0.87343872827321156</v>
      </c>
      <c r="AX987" s="90">
        <v>0</v>
      </c>
      <c r="AY987" s="90">
        <v>0</v>
      </c>
      <c r="AZ987" s="90">
        <v>0</v>
      </c>
      <c r="BA987" s="90">
        <v>0</v>
      </c>
      <c r="BB987" s="90">
        <v>0</v>
      </c>
      <c r="BC987" s="90">
        <v>0</v>
      </c>
      <c r="BD987" s="90">
        <v>0</v>
      </c>
      <c r="BE987" s="90">
        <v>0</v>
      </c>
      <c r="BF987" s="90">
        <v>0</v>
      </c>
      <c r="BG987" s="90">
        <v>0</v>
      </c>
      <c r="BH987" s="90">
        <v>0</v>
      </c>
      <c r="BI987" s="90">
        <v>0</v>
      </c>
      <c r="BJ987" s="90">
        <v>4.0670074747280231E-4</v>
      </c>
      <c r="BK987" s="90">
        <v>3.5587188787584934E-2</v>
      </c>
      <c r="BL987" s="90">
        <v>0</v>
      </c>
      <c r="BM987" s="90">
        <v>3.5587188787584934E-2</v>
      </c>
      <c r="BN987" s="90">
        <v>0</v>
      </c>
      <c r="BO987" s="90">
        <v>0</v>
      </c>
      <c r="BP987" s="90">
        <v>0</v>
      </c>
      <c r="BQ987" s="90">
        <v>3.1083228917446876E-2</v>
      </c>
      <c r="BR987" s="90">
        <v>0</v>
      </c>
      <c r="BS987" s="90">
        <v>0</v>
      </c>
      <c r="BT987" s="90">
        <v>0</v>
      </c>
      <c r="BU987" s="90">
        <v>0</v>
      </c>
      <c r="BV987" s="90">
        <v>0</v>
      </c>
      <c r="BW987" s="90">
        <v>0</v>
      </c>
      <c r="BX987" s="90">
        <v>0</v>
      </c>
      <c r="BY987" s="90">
        <v>0</v>
      </c>
      <c r="GV987" s="254"/>
      <c r="GW987" s="254"/>
    </row>
    <row r="988" spans="45:205" x14ac:dyDescent="0.25">
      <c r="AS988" s="90" t="s">
        <v>816</v>
      </c>
      <c r="AT988" s="90" t="s">
        <v>155</v>
      </c>
      <c r="AU988" s="90" t="s">
        <v>433</v>
      </c>
      <c r="AV988" s="90">
        <v>2020</v>
      </c>
      <c r="AW988" s="90">
        <v>1</v>
      </c>
      <c r="AX988" s="90">
        <v>2.8038535647648496E-4</v>
      </c>
      <c r="AY988" s="90">
        <v>2.3667187082565384E-2</v>
      </c>
      <c r="AZ988" s="90">
        <v>0</v>
      </c>
      <c r="BA988" s="90">
        <v>2.3667187082565384E-2</v>
      </c>
      <c r="BB988" s="90">
        <v>0</v>
      </c>
      <c r="BC988" s="90">
        <v>0</v>
      </c>
      <c r="BD988" s="90">
        <v>0</v>
      </c>
      <c r="BE988" s="90">
        <v>0</v>
      </c>
      <c r="BF988" s="90">
        <v>0</v>
      </c>
      <c r="BG988" s="90">
        <v>0</v>
      </c>
      <c r="BH988" s="90">
        <v>0</v>
      </c>
      <c r="BI988" s="90">
        <v>0</v>
      </c>
      <c r="BJ988" s="90">
        <v>0</v>
      </c>
      <c r="BK988" s="90">
        <v>0</v>
      </c>
      <c r="BL988" s="90">
        <v>0</v>
      </c>
      <c r="BM988" s="90">
        <v>0</v>
      </c>
      <c r="BN988" s="90">
        <v>2.3667187082565384E-2</v>
      </c>
      <c r="BO988" s="90">
        <v>0</v>
      </c>
      <c r="BP988" s="90">
        <v>0</v>
      </c>
      <c r="BQ988" s="90">
        <v>0</v>
      </c>
      <c r="BR988" s="90">
        <v>0</v>
      </c>
      <c r="BS988" s="90">
        <v>0</v>
      </c>
      <c r="BT988" s="90">
        <v>0</v>
      </c>
      <c r="BU988" s="90">
        <v>0</v>
      </c>
      <c r="BV988" s="90">
        <v>0</v>
      </c>
      <c r="BW988" s="90">
        <v>0</v>
      </c>
      <c r="BX988" s="90">
        <v>0</v>
      </c>
      <c r="BY988" s="90">
        <v>0</v>
      </c>
      <c r="GV988" s="254"/>
      <c r="GW988" s="254"/>
    </row>
    <row r="989" spans="45:205" x14ac:dyDescent="0.25">
      <c r="AS989" s="90" t="s">
        <v>816</v>
      </c>
      <c r="AT989" s="90" t="s">
        <v>155</v>
      </c>
      <c r="AU989" s="90" t="s">
        <v>433</v>
      </c>
      <c r="AV989" s="90">
        <v>2021</v>
      </c>
      <c r="AW989" s="90">
        <v>1</v>
      </c>
      <c r="AX989" s="90">
        <v>0</v>
      </c>
      <c r="AY989" s="90">
        <v>0</v>
      </c>
      <c r="AZ989" s="90">
        <v>0</v>
      </c>
      <c r="BA989" s="90">
        <v>0</v>
      </c>
      <c r="BB989" s="90">
        <v>2.8038535647648496E-4</v>
      </c>
      <c r="BC989" s="90">
        <v>2.3667187082565384E-2</v>
      </c>
      <c r="BD989" s="90">
        <v>0</v>
      </c>
      <c r="BE989" s="90">
        <v>2.3667187082565384E-2</v>
      </c>
      <c r="BF989" s="90">
        <v>0</v>
      </c>
      <c r="BG989" s="90">
        <v>0</v>
      </c>
      <c r="BH989" s="90">
        <v>0</v>
      </c>
      <c r="BI989" s="90">
        <v>0</v>
      </c>
      <c r="BJ989" s="90">
        <v>0</v>
      </c>
      <c r="BK989" s="90">
        <v>0</v>
      </c>
      <c r="BL989" s="90">
        <v>0</v>
      </c>
      <c r="BM989" s="90">
        <v>0</v>
      </c>
      <c r="BN989" s="90">
        <v>0</v>
      </c>
      <c r="BO989" s="90">
        <v>2.3667187082565384E-2</v>
      </c>
      <c r="BP989" s="90">
        <v>0</v>
      </c>
      <c r="BQ989" s="90">
        <v>0</v>
      </c>
      <c r="BR989" s="90">
        <v>0</v>
      </c>
      <c r="BS989" s="90">
        <v>0</v>
      </c>
      <c r="BT989" s="90">
        <v>0</v>
      </c>
      <c r="BU989" s="90">
        <v>0</v>
      </c>
      <c r="BV989" s="90">
        <v>0</v>
      </c>
      <c r="BW989" s="90">
        <v>0</v>
      </c>
      <c r="BX989" s="90">
        <v>0</v>
      </c>
      <c r="BY989" s="90">
        <v>0</v>
      </c>
      <c r="GV989" s="254"/>
      <c r="GW989" s="254"/>
    </row>
    <row r="990" spans="45:205" x14ac:dyDescent="0.25">
      <c r="AS990" s="90" t="s">
        <v>816</v>
      </c>
      <c r="AT990" s="90" t="s">
        <v>155</v>
      </c>
      <c r="AU990" s="90" t="s">
        <v>433</v>
      </c>
      <c r="AV990" s="90">
        <v>2022</v>
      </c>
      <c r="AW990" s="90">
        <v>0.93457943925233644</v>
      </c>
      <c r="AX990" s="90">
        <v>0</v>
      </c>
      <c r="AY990" s="90">
        <v>0</v>
      </c>
      <c r="AZ990" s="90">
        <v>0</v>
      </c>
      <c r="BA990" s="90">
        <v>0</v>
      </c>
      <c r="BB990" s="90">
        <v>0</v>
      </c>
      <c r="BC990" s="90">
        <v>0</v>
      </c>
      <c r="BD990" s="90">
        <v>0</v>
      </c>
      <c r="BE990" s="90">
        <v>0</v>
      </c>
      <c r="BF990" s="90">
        <v>2.8038535647648496E-4</v>
      </c>
      <c r="BG990" s="90">
        <v>2.3667187082565384E-2</v>
      </c>
      <c r="BH990" s="90">
        <v>0</v>
      </c>
      <c r="BI990" s="90">
        <v>2.3667187082565384E-2</v>
      </c>
      <c r="BJ990" s="90">
        <v>0</v>
      </c>
      <c r="BK990" s="90">
        <v>0</v>
      </c>
      <c r="BL990" s="90">
        <v>0</v>
      </c>
      <c r="BM990" s="90">
        <v>0</v>
      </c>
      <c r="BN990" s="90">
        <v>0</v>
      </c>
      <c r="BO990" s="90">
        <v>0</v>
      </c>
      <c r="BP990" s="90">
        <v>2.2118866432304096E-2</v>
      </c>
      <c r="BQ990" s="90">
        <v>0</v>
      </c>
      <c r="BR990" s="90">
        <v>2.8038535647648496E-4</v>
      </c>
      <c r="BS990" s="90">
        <v>2.6204238923035979E-4</v>
      </c>
      <c r="BT990" s="90">
        <v>2.3667187082565384E-2</v>
      </c>
      <c r="BU990" s="90">
        <v>2.2118866432304096E-2</v>
      </c>
      <c r="BV990" s="90">
        <v>0</v>
      </c>
      <c r="BW990" s="90">
        <v>0</v>
      </c>
      <c r="BX990" s="90">
        <v>2.3667187082565384E-2</v>
      </c>
      <c r="BY990" s="90">
        <v>2.2118866432304096E-2</v>
      </c>
      <c r="GV990" s="254"/>
      <c r="GW990" s="254"/>
    </row>
    <row r="991" spans="45:205" x14ac:dyDescent="0.25">
      <c r="AS991" s="90" t="s">
        <v>816</v>
      </c>
      <c r="AT991" s="90" t="s">
        <v>155</v>
      </c>
      <c r="AU991" s="90" t="s">
        <v>433</v>
      </c>
      <c r="AV991" s="90">
        <v>2023</v>
      </c>
      <c r="AW991" s="90">
        <v>0.87343872827321156</v>
      </c>
      <c r="AX991" s="90">
        <v>0</v>
      </c>
      <c r="AY991" s="90">
        <v>0</v>
      </c>
      <c r="AZ991" s="90">
        <v>0</v>
      </c>
      <c r="BA991" s="90">
        <v>0</v>
      </c>
      <c r="BB991" s="90">
        <v>0</v>
      </c>
      <c r="BC991" s="90">
        <v>0</v>
      </c>
      <c r="BD991" s="90">
        <v>0</v>
      </c>
      <c r="BE991" s="90">
        <v>0</v>
      </c>
      <c r="BF991" s="90">
        <v>0</v>
      </c>
      <c r="BG991" s="90">
        <v>0</v>
      </c>
      <c r="BH991" s="90">
        <v>0</v>
      </c>
      <c r="BI991" s="90">
        <v>0</v>
      </c>
      <c r="BJ991" s="90">
        <v>2.8038535647648496E-4</v>
      </c>
      <c r="BK991" s="90">
        <v>2.453432081501437E-2</v>
      </c>
      <c r="BL991" s="90">
        <v>0</v>
      </c>
      <c r="BM991" s="90">
        <v>2.453432081501437E-2</v>
      </c>
      <c r="BN991" s="90">
        <v>0</v>
      </c>
      <c r="BO991" s="90">
        <v>0</v>
      </c>
      <c r="BP991" s="90">
        <v>0</v>
      </c>
      <c r="BQ991" s="90">
        <v>2.1429225971713137E-2</v>
      </c>
      <c r="BR991" s="90">
        <v>0</v>
      </c>
      <c r="BS991" s="90">
        <v>0</v>
      </c>
      <c r="BT991" s="90">
        <v>0</v>
      </c>
      <c r="BU991" s="90">
        <v>0</v>
      </c>
      <c r="BV991" s="90">
        <v>0</v>
      </c>
      <c r="BW991" s="90">
        <v>0</v>
      </c>
      <c r="BX991" s="90">
        <v>0</v>
      </c>
      <c r="BY991" s="90">
        <v>0</v>
      </c>
      <c r="GV991" s="254"/>
      <c r="GW991" s="254"/>
    </row>
    <row r="992" spans="45:205" x14ac:dyDescent="0.25">
      <c r="AS992" s="90" t="s">
        <v>816</v>
      </c>
      <c r="AT992" s="90" t="s">
        <v>155</v>
      </c>
      <c r="AU992" s="90" t="s">
        <v>424</v>
      </c>
      <c r="AV992" s="90">
        <v>2020</v>
      </c>
      <c r="AW992" s="90">
        <v>1</v>
      </c>
      <c r="AX992" s="90">
        <v>6.3036421437926674E-4</v>
      </c>
      <c r="AY992" s="90">
        <v>5.3208726658728944E-2</v>
      </c>
      <c r="AZ992" s="90">
        <v>0</v>
      </c>
      <c r="BA992" s="90">
        <v>5.3208726658728944E-2</v>
      </c>
      <c r="BB992" s="90">
        <v>0</v>
      </c>
      <c r="BC992" s="90">
        <v>0</v>
      </c>
      <c r="BD992" s="90">
        <v>0</v>
      </c>
      <c r="BE992" s="90">
        <v>0</v>
      </c>
      <c r="BF992" s="90">
        <v>0</v>
      </c>
      <c r="BG992" s="90">
        <v>0</v>
      </c>
      <c r="BH992" s="90">
        <v>0</v>
      </c>
      <c r="BI992" s="90">
        <v>0</v>
      </c>
      <c r="BJ992" s="90">
        <v>0</v>
      </c>
      <c r="BK992" s="90">
        <v>0</v>
      </c>
      <c r="BL992" s="90">
        <v>0</v>
      </c>
      <c r="BM992" s="90">
        <v>0</v>
      </c>
      <c r="BN992" s="90">
        <v>5.3208726658728944E-2</v>
      </c>
      <c r="BO992" s="90">
        <v>0</v>
      </c>
      <c r="BP992" s="90">
        <v>0</v>
      </c>
      <c r="BQ992" s="90">
        <v>0</v>
      </c>
      <c r="BR992" s="90">
        <v>0</v>
      </c>
      <c r="BS992" s="90">
        <v>0</v>
      </c>
      <c r="BT992" s="90">
        <v>0</v>
      </c>
      <c r="BU992" s="90">
        <v>0</v>
      </c>
      <c r="BV992" s="90">
        <v>0</v>
      </c>
      <c r="BW992" s="90">
        <v>0</v>
      </c>
      <c r="BX992" s="90">
        <v>0</v>
      </c>
      <c r="BY992" s="90">
        <v>0</v>
      </c>
      <c r="GV992" s="254"/>
      <c r="GW992" s="254"/>
    </row>
    <row r="993" spans="45:205" x14ac:dyDescent="0.25">
      <c r="AS993" s="90" t="s">
        <v>816</v>
      </c>
      <c r="AT993" s="90" t="s">
        <v>155</v>
      </c>
      <c r="AU993" s="90" t="s">
        <v>424</v>
      </c>
      <c r="AV993" s="90">
        <v>2021</v>
      </c>
      <c r="AW993" s="90">
        <v>1</v>
      </c>
      <c r="AX993" s="90">
        <v>0</v>
      </c>
      <c r="AY993" s="90">
        <v>0</v>
      </c>
      <c r="AZ993" s="90">
        <v>0</v>
      </c>
      <c r="BA993" s="90">
        <v>0</v>
      </c>
      <c r="BB993" s="90">
        <v>6.3036421437926674E-4</v>
      </c>
      <c r="BC993" s="90">
        <v>5.3208726658728944E-2</v>
      </c>
      <c r="BD993" s="90">
        <v>0</v>
      </c>
      <c r="BE993" s="90">
        <v>5.3208726658728944E-2</v>
      </c>
      <c r="BF993" s="90">
        <v>0</v>
      </c>
      <c r="BG993" s="90">
        <v>0</v>
      </c>
      <c r="BH993" s="90">
        <v>0</v>
      </c>
      <c r="BI993" s="90">
        <v>0</v>
      </c>
      <c r="BJ993" s="90">
        <v>0</v>
      </c>
      <c r="BK993" s="90">
        <v>0</v>
      </c>
      <c r="BL993" s="90">
        <v>0</v>
      </c>
      <c r="BM993" s="90">
        <v>0</v>
      </c>
      <c r="BN993" s="90">
        <v>0</v>
      </c>
      <c r="BO993" s="90">
        <v>5.3208726658728944E-2</v>
      </c>
      <c r="BP993" s="90">
        <v>0</v>
      </c>
      <c r="BQ993" s="90">
        <v>0</v>
      </c>
      <c r="BR993" s="90">
        <v>0</v>
      </c>
      <c r="BS993" s="90">
        <v>0</v>
      </c>
      <c r="BT993" s="90">
        <v>0</v>
      </c>
      <c r="BU993" s="90">
        <v>0</v>
      </c>
      <c r="BV993" s="90">
        <v>0</v>
      </c>
      <c r="BW993" s="90">
        <v>0</v>
      </c>
      <c r="BX993" s="90">
        <v>0</v>
      </c>
      <c r="BY993" s="90">
        <v>0</v>
      </c>
      <c r="GV993" s="254"/>
      <c r="GW993" s="254"/>
    </row>
    <row r="994" spans="45:205" x14ac:dyDescent="0.25">
      <c r="AS994" s="90" t="s">
        <v>816</v>
      </c>
      <c r="AT994" s="90" t="s">
        <v>155</v>
      </c>
      <c r="AU994" s="90" t="s">
        <v>424</v>
      </c>
      <c r="AV994" s="90">
        <v>2022</v>
      </c>
      <c r="AW994" s="90">
        <v>0.93457943925233644</v>
      </c>
      <c r="AX994" s="90">
        <v>0</v>
      </c>
      <c r="AY994" s="90">
        <v>0</v>
      </c>
      <c r="AZ994" s="90">
        <v>0</v>
      </c>
      <c r="BA994" s="90">
        <v>0</v>
      </c>
      <c r="BB994" s="90">
        <v>0</v>
      </c>
      <c r="BC994" s="90">
        <v>0</v>
      </c>
      <c r="BD994" s="90">
        <v>0</v>
      </c>
      <c r="BE994" s="90">
        <v>0</v>
      </c>
      <c r="BF994" s="90">
        <v>6.3036421437926674E-4</v>
      </c>
      <c r="BG994" s="90">
        <v>5.3208726658728944E-2</v>
      </c>
      <c r="BH994" s="90">
        <v>0</v>
      </c>
      <c r="BI994" s="90">
        <v>5.3208726658728944E-2</v>
      </c>
      <c r="BJ994" s="90">
        <v>0</v>
      </c>
      <c r="BK994" s="90">
        <v>0</v>
      </c>
      <c r="BL994" s="90">
        <v>0</v>
      </c>
      <c r="BM994" s="90">
        <v>0</v>
      </c>
      <c r="BN994" s="90">
        <v>0</v>
      </c>
      <c r="BO994" s="90">
        <v>0</v>
      </c>
      <c r="BP994" s="90">
        <v>4.9727781924045741E-2</v>
      </c>
      <c r="BQ994" s="90">
        <v>0</v>
      </c>
      <c r="BR994" s="90">
        <v>6.3036421437926674E-4</v>
      </c>
      <c r="BS994" s="90">
        <v>5.891254339993147E-4</v>
      </c>
      <c r="BT994" s="90">
        <v>5.3208726658728944E-2</v>
      </c>
      <c r="BU994" s="90">
        <v>4.9727781924045741E-2</v>
      </c>
      <c r="BV994" s="90">
        <v>0</v>
      </c>
      <c r="BW994" s="90">
        <v>0</v>
      </c>
      <c r="BX994" s="90">
        <v>5.3208726658728944E-2</v>
      </c>
      <c r="BY994" s="90">
        <v>4.9727781924045741E-2</v>
      </c>
      <c r="GV994" s="254"/>
      <c r="GW994" s="254"/>
    </row>
    <row r="995" spans="45:205" x14ac:dyDescent="0.25">
      <c r="AS995" s="90" t="s">
        <v>816</v>
      </c>
      <c r="AT995" s="90" t="s">
        <v>155</v>
      </c>
      <c r="AU995" s="90" t="s">
        <v>424</v>
      </c>
      <c r="AV995" s="90">
        <v>2023</v>
      </c>
      <c r="AW995" s="90">
        <v>0.87343872827321156</v>
      </c>
      <c r="AX995" s="90">
        <v>0</v>
      </c>
      <c r="AY995" s="90">
        <v>0</v>
      </c>
      <c r="AZ995" s="90">
        <v>0</v>
      </c>
      <c r="BA995" s="90">
        <v>0</v>
      </c>
      <c r="BB995" s="90">
        <v>0</v>
      </c>
      <c r="BC995" s="90">
        <v>0</v>
      </c>
      <c r="BD995" s="90">
        <v>0</v>
      </c>
      <c r="BE995" s="90">
        <v>0</v>
      </c>
      <c r="BF995" s="90">
        <v>0</v>
      </c>
      <c r="BG995" s="90">
        <v>0</v>
      </c>
      <c r="BH995" s="90">
        <v>0</v>
      </c>
      <c r="BI995" s="90">
        <v>0</v>
      </c>
      <c r="BJ995" s="90">
        <v>6.3036421437926674E-4</v>
      </c>
      <c r="BK995" s="90">
        <v>5.5158222455820548E-2</v>
      </c>
      <c r="BL995" s="90">
        <v>0</v>
      </c>
      <c r="BM995" s="90">
        <v>5.5158222455820548E-2</v>
      </c>
      <c r="BN995" s="90">
        <v>0</v>
      </c>
      <c r="BO995" s="90">
        <v>0</v>
      </c>
      <c r="BP995" s="90">
        <v>0</v>
      </c>
      <c r="BQ995" s="90">
        <v>4.81773276756228E-2</v>
      </c>
      <c r="BR995" s="90">
        <v>0</v>
      </c>
      <c r="BS995" s="90">
        <v>0</v>
      </c>
      <c r="BT995" s="90">
        <v>0</v>
      </c>
      <c r="BU995" s="90">
        <v>0</v>
      </c>
      <c r="BV995" s="90">
        <v>0</v>
      </c>
      <c r="BW995" s="90">
        <v>0</v>
      </c>
      <c r="BX995" s="90">
        <v>0</v>
      </c>
      <c r="BY995" s="90">
        <v>0</v>
      </c>
      <c r="GV995" s="254"/>
      <c r="GW995" s="254"/>
    </row>
    <row r="996" spans="45:205" x14ac:dyDescent="0.25">
      <c r="AS996" s="90" t="s">
        <v>816</v>
      </c>
      <c r="AT996" s="90" t="s">
        <v>155</v>
      </c>
      <c r="AU996" s="90" t="s">
        <v>425</v>
      </c>
      <c r="AV996" s="90">
        <v>2020</v>
      </c>
      <c r="AW996" s="90">
        <v>1</v>
      </c>
      <c r="AX996" s="90">
        <v>0.36654067342749735</v>
      </c>
      <c r="AY996" s="90">
        <v>0.27538878794909977</v>
      </c>
      <c r="AZ996" s="90">
        <v>0</v>
      </c>
      <c r="BA996" s="90">
        <v>0.27538878794909977</v>
      </c>
      <c r="BB996" s="90">
        <v>0</v>
      </c>
      <c r="BC996" s="90">
        <v>0</v>
      </c>
      <c r="BD996" s="90">
        <v>0</v>
      </c>
      <c r="BE996" s="90">
        <v>0</v>
      </c>
      <c r="BF996" s="90">
        <v>0</v>
      </c>
      <c r="BG996" s="90">
        <v>0</v>
      </c>
      <c r="BH996" s="90">
        <v>0</v>
      </c>
      <c r="BI996" s="90">
        <v>0</v>
      </c>
      <c r="BJ996" s="90">
        <v>0</v>
      </c>
      <c r="BK996" s="90">
        <v>0</v>
      </c>
      <c r="BL996" s="90">
        <v>0</v>
      </c>
      <c r="BM996" s="90">
        <v>0</v>
      </c>
      <c r="BN996" s="90">
        <v>0.27538878794909977</v>
      </c>
      <c r="BO996" s="90">
        <v>0</v>
      </c>
      <c r="BP996" s="90">
        <v>0</v>
      </c>
      <c r="BQ996" s="90">
        <v>0</v>
      </c>
      <c r="BR996" s="90">
        <v>0</v>
      </c>
      <c r="BS996" s="90">
        <v>0</v>
      </c>
      <c r="BT996" s="90">
        <v>0</v>
      </c>
      <c r="BU996" s="90">
        <v>0</v>
      </c>
      <c r="BV996" s="90">
        <v>0</v>
      </c>
      <c r="BW996" s="90">
        <v>0</v>
      </c>
      <c r="BX996" s="90">
        <v>0</v>
      </c>
      <c r="BY996" s="90">
        <v>0</v>
      </c>
      <c r="GV996" s="254"/>
      <c r="GW996" s="254"/>
    </row>
    <row r="997" spans="45:205" x14ac:dyDescent="0.25">
      <c r="AS997" s="90" t="s">
        <v>816</v>
      </c>
      <c r="AT997" s="90" t="s">
        <v>155</v>
      </c>
      <c r="AU997" s="90" t="s">
        <v>425</v>
      </c>
      <c r="AV997" s="90">
        <v>2021</v>
      </c>
      <c r="AW997" s="90">
        <v>1</v>
      </c>
      <c r="AX997" s="90">
        <v>0</v>
      </c>
      <c r="AY997" s="90">
        <v>0</v>
      </c>
      <c r="AZ997" s="90">
        <v>0</v>
      </c>
      <c r="BA997" s="90">
        <v>0</v>
      </c>
      <c r="BB997" s="90">
        <v>0.36654067342749735</v>
      </c>
      <c r="BC997" s="90">
        <v>0.27538878794909977</v>
      </c>
      <c r="BD997" s="90">
        <v>0</v>
      </c>
      <c r="BE997" s="90">
        <v>0.27538878794909977</v>
      </c>
      <c r="BF997" s="90">
        <v>0</v>
      </c>
      <c r="BG997" s="90">
        <v>0</v>
      </c>
      <c r="BH997" s="90">
        <v>0</v>
      </c>
      <c r="BI997" s="90">
        <v>0</v>
      </c>
      <c r="BJ997" s="90">
        <v>0</v>
      </c>
      <c r="BK997" s="90">
        <v>0</v>
      </c>
      <c r="BL997" s="90">
        <v>0</v>
      </c>
      <c r="BM997" s="90">
        <v>0</v>
      </c>
      <c r="BN997" s="90">
        <v>0</v>
      </c>
      <c r="BO997" s="90">
        <v>0.27538878794909977</v>
      </c>
      <c r="BP997" s="90">
        <v>0</v>
      </c>
      <c r="BQ997" s="90">
        <v>0</v>
      </c>
      <c r="BR997" s="90">
        <v>0</v>
      </c>
      <c r="BS997" s="90">
        <v>0</v>
      </c>
      <c r="BT997" s="90">
        <v>0</v>
      </c>
      <c r="BU997" s="90">
        <v>0</v>
      </c>
      <c r="BV997" s="90">
        <v>0</v>
      </c>
      <c r="BW997" s="90">
        <v>0</v>
      </c>
      <c r="BX997" s="90">
        <v>0</v>
      </c>
      <c r="BY997" s="90">
        <v>0</v>
      </c>
      <c r="GV997" s="254"/>
      <c r="GW997" s="254"/>
    </row>
    <row r="998" spans="45:205" x14ac:dyDescent="0.25">
      <c r="AS998" s="90" t="s">
        <v>816</v>
      </c>
      <c r="AT998" s="90" t="s">
        <v>155</v>
      </c>
      <c r="AU998" s="90" t="s">
        <v>425</v>
      </c>
      <c r="AV998" s="90">
        <v>2022</v>
      </c>
      <c r="AW998" s="90">
        <v>0.93457943925233644</v>
      </c>
      <c r="AX998" s="90">
        <v>0</v>
      </c>
      <c r="AY998" s="90">
        <v>0</v>
      </c>
      <c r="AZ998" s="90">
        <v>0</v>
      </c>
      <c r="BA998" s="90">
        <v>0</v>
      </c>
      <c r="BB998" s="90">
        <v>0</v>
      </c>
      <c r="BC998" s="90">
        <v>0</v>
      </c>
      <c r="BD998" s="90">
        <v>0</v>
      </c>
      <c r="BE998" s="90">
        <v>0</v>
      </c>
      <c r="BF998" s="90">
        <v>0.36654067342749735</v>
      </c>
      <c r="BG998" s="90">
        <v>0.27538878794909977</v>
      </c>
      <c r="BH998" s="90">
        <v>0</v>
      </c>
      <c r="BI998" s="90">
        <v>0.27538878794909977</v>
      </c>
      <c r="BJ998" s="90">
        <v>0</v>
      </c>
      <c r="BK998" s="90">
        <v>0</v>
      </c>
      <c r="BL998" s="90">
        <v>0</v>
      </c>
      <c r="BM998" s="90">
        <v>0</v>
      </c>
      <c r="BN998" s="90">
        <v>0</v>
      </c>
      <c r="BO998" s="90">
        <v>0</v>
      </c>
      <c r="BP998" s="90">
        <v>0.25737269901785026</v>
      </c>
      <c r="BQ998" s="90">
        <v>0</v>
      </c>
      <c r="BR998" s="90">
        <v>0.36654067342749735</v>
      </c>
      <c r="BS998" s="90">
        <v>0.34256137703504425</v>
      </c>
      <c r="BT998" s="90">
        <v>0.27538878794909977</v>
      </c>
      <c r="BU998" s="90">
        <v>0.25737269901785026</v>
      </c>
      <c r="BV998" s="90">
        <v>0</v>
      </c>
      <c r="BW998" s="90">
        <v>0</v>
      </c>
      <c r="BX998" s="90">
        <v>0.27538878794909977</v>
      </c>
      <c r="BY998" s="90">
        <v>0.25737269901785026</v>
      </c>
      <c r="GV998" s="254"/>
      <c r="GW998" s="254"/>
    </row>
    <row r="999" spans="45:205" x14ac:dyDescent="0.25">
      <c r="AS999" s="90" t="s">
        <v>816</v>
      </c>
      <c r="AT999" s="90" t="s">
        <v>155</v>
      </c>
      <c r="AU999" s="90" t="s">
        <v>425</v>
      </c>
      <c r="AV999" s="90">
        <v>2023</v>
      </c>
      <c r="AW999" s="90">
        <v>0.87343872827321156</v>
      </c>
      <c r="AX999" s="90">
        <v>0</v>
      </c>
      <c r="AY999" s="90">
        <v>0</v>
      </c>
      <c r="AZ999" s="90">
        <v>0</v>
      </c>
      <c r="BA999" s="90">
        <v>0</v>
      </c>
      <c r="BB999" s="90">
        <v>0</v>
      </c>
      <c r="BC999" s="90">
        <v>0</v>
      </c>
      <c r="BD999" s="90">
        <v>0</v>
      </c>
      <c r="BE999" s="90">
        <v>0</v>
      </c>
      <c r="BF999" s="90">
        <v>0</v>
      </c>
      <c r="BG999" s="90">
        <v>0</v>
      </c>
      <c r="BH999" s="90">
        <v>0</v>
      </c>
      <c r="BI999" s="90">
        <v>0</v>
      </c>
      <c r="BJ999" s="90">
        <v>0.36654067342749735</v>
      </c>
      <c r="BK999" s="90">
        <v>0.2854303409651332</v>
      </c>
      <c r="BL999" s="90">
        <v>0</v>
      </c>
      <c r="BM999" s="90">
        <v>0.2854303409651332</v>
      </c>
      <c r="BN999" s="90">
        <v>0</v>
      </c>
      <c r="BO999" s="90">
        <v>0</v>
      </c>
      <c r="BP999" s="90">
        <v>0</v>
      </c>
      <c r="BQ999" s="90">
        <v>0.24930591402317509</v>
      </c>
      <c r="BR999" s="90">
        <v>0</v>
      </c>
      <c r="BS999" s="90">
        <v>0</v>
      </c>
      <c r="BT999" s="90">
        <v>0</v>
      </c>
      <c r="BU999" s="90">
        <v>0</v>
      </c>
      <c r="BV999" s="90">
        <v>0</v>
      </c>
      <c r="BW999" s="90">
        <v>0</v>
      </c>
      <c r="BX999" s="90">
        <v>0</v>
      </c>
      <c r="BY999" s="90">
        <v>0</v>
      </c>
      <c r="GV999" s="254"/>
      <c r="GW999" s="254"/>
    </row>
    <row r="1000" spans="45:205" x14ac:dyDescent="0.25">
      <c r="AS1000" s="90" t="s">
        <v>816</v>
      </c>
      <c r="AT1000" s="90" t="s">
        <v>155</v>
      </c>
      <c r="AU1000" s="90" t="s">
        <v>427</v>
      </c>
      <c r="AV1000" s="90">
        <v>2020</v>
      </c>
      <c r="AW1000" s="90">
        <v>1</v>
      </c>
      <c r="AX1000" s="90">
        <v>9.16351683568742E-2</v>
      </c>
      <c r="AY1000" s="90">
        <v>6.8847196987245549E-2</v>
      </c>
      <c r="AZ1000" s="90">
        <v>0</v>
      </c>
      <c r="BA1000" s="90">
        <v>6.8847196987245549E-2</v>
      </c>
      <c r="BB1000" s="90">
        <v>0</v>
      </c>
      <c r="BC1000" s="90">
        <v>0</v>
      </c>
      <c r="BD1000" s="90">
        <v>0</v>
      </c>
      <c r="BE1000" s="90">
        <v>0</v>
      </c>
      <c r="BF1000" s="90">
        <v>0</v>
      </c>
      <c r="BG1000" s="90">
        <v>0</v>
      </c>
      <c r="BH1000" s="90">
        <v>0</v>
      </c>
      <c r="BI1000" s="90">
        <v>0</v>
      </c>
      <c r="BJ1000" s="90">
        <v>0</v>
      </c>
      <c r="BK1000" s="90">
        <v>0</v>
      </c>
      <c r="BL1000" s="90">
        <v>0</v>
      </c>
      <c r="BM1000" s="90">
        <v>0</v>
      </c>
      <c r="BN1000" s="90">
        <v>6.8847196987245549E-2</v>
      </c>
      <c r="BO1000" s="90">
        <v>0</v>
      </c>
      <c r="BP1000" s="90">
        <v>0</v>
      </c>
      <c r="BQ1000" s="90">
        <v>0</v>
      </c>
      <c r="BR1000" s="90">
        <v>0</v>
      </c>
      <c r="BS1000" s="90">
        <v>0</v>
      </c>
      <c r="BT1000" s="90">
        <v>0</v>
      </c>
      <c r="BU1000" s="90">
        <v>0</v>
      </c>
      <c r="BV1000" s="90">
        <v>0</v>
      </c>
      <c r="BW1000" s="90">
        <v>0</v>
      </c>
      <c r="BX1000" s="90">
        <v>0</v>
      </c>
      <c r="BY1000" s="90">
        <v>0</v>
      </c>
      <c r="GV1000" s="254"/>
      <c r="GW1000" s="254"/>
    </row>
    <row r="1001" spans="45:205" x14ac:dyDescent="0.25">
      <c r="AS1001" s="90" t="s">
        <v>816</v>
      </c>
      <c r="AT1001" s="90" t="s">
        <v>155</v>
      </c>
      <c r="AU1001" s="90" t="s">
        <v>427</v>
      </c>
      <c r="AV1001" s="90">
        <v>2021</v>
      </c>
      <c r="AW1001" s="90">
        <v>1</v>
      </c>
      <c r="AX1001" s="90">
        <v>0</v>
      </c>
      <c r="AY1001" s="90">
        <v>0</v>
      </c>
      <c r="AZ1001" s="90">
        <v>0</v>
      </c>
      <c r="BA1001" s="90">
        <v>0</v>
      </c>
      <c r="BB1001" s="90">
        <v>9.16351683568742E-2</v>
      </c>
      <c r="BC1001" s="90">
        <v>6.8847196987245549E-2</v>
      </c>
      <c r="BD1001" s="90">
        <v>0</v>
      </c>
      <c r="BE1001" s="90">
        <v>6.8847196987245549E-2</v>
      </c>
      <c r="BF1001" s="90">
        <v>0</v>
      </c>
      <c r="BG1001" s="90">
        <v>0</v>
      </c>
      <c r="BH1001" s="90">
        <v>0</v>
      </c>
      <c r="BI1001" s="90">
        <v>0</v>
      </c>
      <c r="BJ1001" s="90">
        <v>0</v>
      </c>
      <c r="BK1001" s="90">
        <v>0</v>
      </c>
      <c r="BL1001" s="90">
        <v>0</v>
      </c>
      <c r="BM1001" s="90">
        <v>0</v>
      </c>
      <c r="BN1001" s="90">
        <v>0</v>
      </c>
      <c r="BO1001" s="90">
        <v>6.8847196987245549E-2</v>
      </c>
      <c r="BP1001" s="90">
        <v>0</v>
      </c>
      <c r="BQ1001" s="90">
        <v>0</v>
      </c>
      <c r="BR1001" s="90">
        <v>0</v>
      </c>
      <c r="BS1001" s="90">
        <v>0</v>
      </c>
      <c r="BT1001" s="90">
        <v>0</v>
      </c>
      <c r="BU1001" s="90">
        <v>0</v>
      </c>
      <c r="BV1001" s="90">
        <v>0</v>
      </c>
      <c r="BW1001" s="90">
        <v>0</v>
      </c>
      <c r="BX1001" s="90">
        <v>0</v>
      </c>
      <c r="BY1001" s="90">
        <v>0</v>
      </c>
      <c r="GV1001" s="254"/>
      <c r="GW1001" s="254"/>
    </row>
    <row r="1002" spans="45:205" x14ac:dyDescent="0.25">
      <c r="AS1002" s="90" t="s">
        <v>816</v>
      </c>
      <c r="AT1002" s="90" t="s">
        <v>155</v>
      </c>
      <c r="AU1002" s="90" t="s">
        <v>427</v>
      </c>
      <c r="AV1002" s="90">
        <v>2022</v>
      </c>
      <c r="AW1002" s="90">
        <v>0.93457943925233644</v>
      </c>
      <c r="AX1002" s="90">
        <v>0</v>
      </c>
      <c r="AY1002" s="90">
        <v>0</v>
      </c>
      <c r="AZ1002" s="90">
        <v>0</v>
      </c>
      <c r="BA1002" s="90">
        <v>0</v>
      </c>
      <c r="BB1002" s="90">
        <v>0</v>
      </c>
      <c r="BC1002" s="90">
        <v>0</v>
      </c>
      <c r="BD1002" s="90">
        <v>0</v>
      </c>
      <c r="BE1002" s="90">
        <v>0</v>
      </c>
      <c r="BF1002" s="90">
        <v>9.16351683568742E-2</v>
      </c>
      <c r="BG1002" s="90">
        <v>6.8847196987245549E-2</v>
      </c>
      <c r="BH1002" s="90">
        <v>0</v>
      </c>
      <c r="BI1002" s="90">
        <v>6.8847196987245549E-2</v>
      </c>
      <c r="BJ1002" s="90">
        <v>0</v>
      </c>
      <c r="BK1002" s="90">
        <v>0</v>
      </c>
      <c r="BL1002" s="90">
        <v>0</v>
      </c>
      <c r="BM1002" s="90">
        <v>0</v>
      </c>
      <c r="BN1002" s="90">
        <v>0</v>
      </c>
      <c r="BO1002" s="90">
        <v>0</v>
      </c>
      <c r="BP1002" s="90">
        <v>6.4343174754435087E-2</v>
      </c>
      <c r="BQ1002" s="90">
        <v>0</v>
      </c>
      <c r="BR1002" s="90">
        <v>9.16351683568742E-2</v>
      </c>
      <c r="BS1002" s="90">
        <v>8.5640344258760936E-2</v>
      </c>
      <c r="BT1002" s="90">
        <v>6.8847196987245549E-2</v>
      </c>
      <c r="BU1002" s="90">
        <v>6.4343174754435087E-2</v>
      </c>
      <c r="BV1002" s="90">
        <v>0</v>
      </c>
      <c r="BW1002" s="90">
        <v>0</v>
      </c>
      <c r="BX1002" s="90">
        <v>6.8847196987245549E-2</v>
      </c>
      <c r="BY1002" s="90">
        <v>6.4343174754435087E-2</v>
      </c>
      <c r="GV1002" s="254"/>
      <c r="GW1002" s="254"/>
    </row>
    <row r="1003" spans="45:205" x14ac:dyDescent="0.25">
      <c r="AS1003" s="90" t="s">
        <v>816</v>
      </c>
      <c r="AT1003" s="90" t="s">
        <v>155</v>
      </c>
      <c r="AU1003" s="90" t="s">
        <v>427</v>
      </c>
      <c r="AV1003" s="90">
        <v>2023</v>
      </c>
      <c r="AW1003" s="90">
        <v>0.87343872827321156</v>
      </c>
      <c r="AX1003" s="90">
        <v>0</v>
      </c>
      <c r="AY1003" s="90">
        <v>0</v>
      </c>
      <c r="AZ1003" s="90">
        <v>0</v>
      </c>
      <c r="BA1003" s="90">
        <v>0</v>
      </c>
      <c r="BB1003" s="90">
        <v>0</v>
      </c>
      <c r="BC1003" s="90">
        <v>0</v>
      </c>
      <c r="BD1003" s="90">
        <v>0</v>
      </c>
      <c r="BE1003" s="90">
        <v>0</v>
      </c>
      <c r="BF1003" s="90">
        <v>0</v>
      </c>
      <c r="BG1003" s="90">
        <v>0</v>
      </c>
      <c r="BH1003" s="90">
        <v>0</v>
      </c>
      <c r="BI1003" s="90">
        <v>0</v>
      </c>
      <c r="BJ1003" s="90">
        <v>9.16351683568742E-2</v>
      </c>
      <c r="BK1003" s="90">
        <v>7.1357585241252769E-2</v>
      </c>
      <c r="BL1003" s="90">
        <v>0</v>
      </c>
      <c r="BM1003" s="90">
        <v>7.1357585241252769E-2</v>
      </c>
      <c r="BN1003" s="90">
        <v>0</v>
      </c>
      <c r="BO1003" s="90">
        <v>0</v>
      </c>
      <c r="BP1003" s="90">
        <v>0</v>
      </c>
      <c r="BQ1003" s="90">
        <v>6.2326478505767106E-2</v>
      </c>
      <c r="BR1003" s="90">
        <v>0</v>
      </c>
      <c r="BS1003" s="90">
        <v>0</v>
      </c>
      <c r="BT1003" s="90">
        <v>0</v>
      </c>
      <c r="BU1003" s="90">
        <v>0</v>
      </c>
      <c r="BV1003" s="90">
        <v>0</v>
      </c>
      <c r="BW1003" s="90">
        <v>0</v>
      </c>
      <c r="BX1003" s="90">
        <v>0</v>
      </c>
      <c r="BY1003" s="90">
        <v>0</v>
      </c>
      <c r="GV1003" s="254"/>
      <c r="GW1003" s="254"/>
    </row>
    <row r="1004" spans="45:205" x14ac:dyDescent="0.25">
      <c r="AS1004" s="90" t="s">
        <v>816</v>
      </c>
      <c r="AT1004" s="90" t="s">
        <v>155</v>
      </c>
      <c r="AU1004" s="90" t="s">
        <v>426</v>
      </c>
      <c r="AV1004" s="90">
        <v>2020</v>
      </c>
      <c r="AW1004" s="90">
        <v>1</v>
      </c>
      <c r="AX1004" s="90">
        <v>0.64144617849812091</v>
      </c>
      <c r="AY1004" s="90">
        <v>0.48193037891075013</v>
      </c>
      <c r="AZ1004" s="90">
        <v>0</v>
      </c>
      <c r="BA1004" s="90">
        <v>0.48193037891075013</v>
      </c>
      <c r="BB1004" s="90">
        <v>0</v>
      </c>
      <c r="BC1004" s="90">
        <v>0</v>
      </c>
      <c r="BD1004" s="90">
        <v>0</v>
      </c>
      <c r="BE1004" s="90">
        <v>0</v>
      </c>
      <c r="BF1004" s="90">
        <v>0</v>
      </c>
      <c r="BG1004" s="90">
        <v>0</v>
      </c>
      <c r="BH1004" s="90">
        <v>0</v>
      </c>
      <c r="BI1004" s="90">
        <v>0</v>
      </c>
      <c r="BJ1004" s="90">
        <v>0</v>
      </c>
      <c r="BK1004" s="90">
        <v>0</v>
      </c>
      <c r="BL1004" s="90">
        <v>0</v>
      </c>
      <c r="BM1004" s="90">
        <v>0</v>
      </c>
      <c r="BN1004" s="90">
        <v>0.48193037891075013</v>
      </c>
      <c r="BO1004" s="90">
        <v>0</v>
      </c>
      <c r="BP1004" s="90">
        <v>0</v>
      </c>
      <c r="BQ1004" s="90">
        <v>0</v>
      </c>
      <c r="BR1004" s="90">
        <v>0</v>
      </c>
      <c r="BS1004" s="90">
        <v>0</v>
      </c>
      <c r="BT1004" s="90">
        <v>0</v>
      </c>
      <c r="BU1004" s="90">
        <v>0</v>
      </c>
      <c r="BV1004" s="90">
        <v>0</v>
      </c>
      <c r="BW1004" s="90">
        <v>0</v>
      </c>
      <c r="BX1004" s="90">
        <v>0</v>
      </c>
      <c r="BY1004" s="90">
        <v>0</v>
      </c>
      <c r="GV1004" s="254"/>
      <c r="GW1004" s="254"/>
    </row>
    <row r="1005" spans="45:205" x14ac:dyDescent="0.25">
      <c r="AS1005" s="90" t="s">
        <v>816</v>
      </c>
      <c r="AT1005" s="90" t="s">
        <v>155</v>
      </c>
      <c r="AU1005" s="90" t="s">
        <v>426</v>
      </c>
      <c r="AV1005" s="90">
        <v>2021</v>
      </c>
      <c r="AW1005" s="90">
        <v>1</v>
      </c>
      <c r="AX1005" s="90">
        <v>0</v>
      </c>
      <c r="AY1005" s="90">
        <v>0</v>
      </c>
      <c r="AZ1005" s="90">
        <v>0</v>
      </c>
      <c r="BA1005" s="90">
        <v>0</v>
      </c>
      <c r="BB1005" s="90">
        <v>0.64144617849812091</v>
      </c>
      <c r="BC1005" s="90">
        <v>0.48193037891075013</v>
      </c>
      <c r="BD1005" s="90">
        <v>0</v>
      </c>
      <c r="BE1005" s="90">
        <v>0.48193037891075013</v>
      </c>
      <c r="BF1005" s="90">
        <v>0</v>
      </c>
      <c r="BG1005" s="90">
        <v>0</v>
      </c>
      <c r="BH1005" s="90">
        <v>0</v>
      </c>
      <c r="BI1005" s="90">
        <v>0</v>
      </c>
      <c r="BJ1005" s="90">
        <v>0</v>
      </c>
      <c r="BK1005" s="90">
        <v>0</v>
      </c>
      <c r="BL1005" s="90">
        <v>0</v>
      </c>
      <c r="BM1005" s="90">
        <v>0</v>
      </c>
      <c r="BN1005" s="90">
        <v>0</v>
      </c>
      <c r="BO1005" s="90">
        <v>0.48193037891075013</v>
      </c>
      <c r="BP1005" s="90">
        <v>0</v>
      </c>
      <c r="BQ1005" s="90">
        <v>0</v>
      </c>
      <c r="BR1005" s="90">
        <v>0</v>
      </c>
      <c r="BS1005" s="90">
        <v>0</v>
      </c>
      <c r="BT1005" s="90">
        <v>0</v>
      </c>
      <c r="BU1005" s="90">
        <v>0</v>
      </c>
      <c r="BV1005" s="90">
        <v>0</v>
      </c>
      <c r="BW1005" s="90">
        <v>0</v>
      </c>
      <c r="BX1005" s="90">
        <v>0</v>
      </c>
      <c r="BY1005" s="90">
        <v>0</v>
      </c>
      <c r="GV1005" s="254"/>
      <c r="GW1005" s="254"/>
    </row>
    <row r="1006" spans="45:205" x14ac:dyDescent="0.25">
      <c r="AS1006" s="90" t="s">
        <v>816</v>
      </c>
      <c r="AT1006" s="90" t="s">
        <v>155</v>
      </c>
      <c r="AU1006" s="90" t="s">
        <v>426</v>
      </c>
      <c r="AV1006" s="90">
        <v>2022</v>
      </c>
      <c r="AW1006" s="90">
        <v>0.93457943925233644</v>
      </c>
      <c r="AX1006" s="90">
        <v>0</v>
      </c>
      <c r="AY1006" s="90">
        <v>0</v>
      </c>
      <c r="AZ1006" s="90">
        <v>0</v>
      </c>
      <c r="BA1006" s="90">
        <v>0</v>
      </c>
      <c r="BB1006" s="90">
        <v>0</v>
      </c>
      <c r="BC1006" s="90">
        <v>0</v>
      </c>
      <c r="BD1006" s="90">
        <v>0</v>
      </c>
      <c r="BE1006" s="90">
        <v>0</v>
      </c>
      <c r="BF1006" s="90">
        <v>0.64144617849812091</v>
      </c>
      <c r="BG1006" s="90">
        <v>0.48193037891075013</v>
      </c>
      <c r="BH1006" s="90">
        <v>0</v>
      </c>
      <c r="BI1006" s="90">
        <v>0.48193037891075013</v>
      </c>
      <c r="BJ1006" s="90">
        <v>0</v>
      </c>
      <c r="BK1006" s="90">
        <v>0</v>
      </c>
      <c r="BL1006" s="90">
        <v>0</v>
      </c>
      <c r="BM1006" s="90">
        <v>0</v>
      </c>
      <c r="BN1006" s="90">
        <v>0</v>
      </c>
      <c r="BO1006" s="90">
        <v>0</v>
      </c>
      <c r="BP1006" s="90">
        <v>0.45040222328107488</v>
      </c>
      <c r="BQ1006" s="90">
        <v>0</v>
      </c>
      <c r="BR1006" s="90">
        <v>0.64144617849812091</v>
      </c>
      <c r="BS1006" s="90">
        <v>0.59948240981132794</v>
      </c>
      <c r="BT1006" s="90">
        <v>0.48193037891075013</v>
      </c>
      <c r="BU1006" s="90">
        <v>0.45040222328107488</v>
      </c>
      <c r="BV1006" s="90">
        <v>0</v>
      </c>
      <c r="BW1006" s="90">
        <v>0</v>
      </c>
      <c r="BX1006" s="90">
        <v>0.48193037891075013</v>
      </c>
      <c r="BY1006" s="90">
        <v>0.45040222328107488</v>
      </c>
      <c r="GV1006" s="254"/>
      <c r="GW1006" s="254"/>
    </row>
    <row r="1007" spans="45:205" x14ac:dyDescent="0.25">
      <c r="AS1007" s="90" t="s">
        <v>816</v>
      </c>
      <c r="AT1007" s="90" t="s">
        <v>155</v>
      </c>
      <c r="AU1007" s="90" t="s">
        <v>426</v>
      </c>
      <c r="AV1007" s="90">
        <v>2023</v>
      </c>
      <c r="AW1007" s="90">
        <v>0.87343872827321156</v>
      </c>
      <c r="AX1007" s="90">
        <v>0</v>
      </c>
      <c r="AY1007" s="90">
        <v>0</v>
      </c>
      <c r="AZ1007" s="90">
        <v>0</v>
      </c>
      <c r="BA1007" s="90">
        <v>0</v>
      </c>
      <c r="BB1007" s="90">
        <v>0</v>
      </c>
      <c r="BC1007" s="90">
        <v>0</v>
      </c>
      <c r="BD1007" s="90">
        <v>0</v>
      </c>
      <c r="BE1007" s="90">
        <v>0</v>
      </c>
      <c r="BF1007" s="90">
        <v>0</v>
      </c>
      <c r="BG1007" s="90">
        <v>0</v>
      </c>
      <c r="BH1007" s="90">
        <v>0</v>
      </c>
      <c r="BI1007" s="90">
        <v>0</v>
      </c>
      <c r="BJ1007" s="90">
        <v>0.64144617849812091</v>
      </c>
      <c r="BK1007" s="90">
        <v>0.49950309668880194</v>
      </c>
      <c r="BL1007" s="90">
        <v>0</v>
      </c>
      <c r="BM1007" s="90">
        <v>0.49950309668880194</v>
      </c>
      <c r="BN1007" s="90">
        <v>0</v>
      </c>
      <c r="BO1007" s="90">
        <v>0</v>
      </c>
      <c r="BP1007" s="90">
        <v>0</v>
      </c>
      <c r="BQ1007" s="90">
        <v>0.43628534954039822</v>
      </c>
      <c r="BR1007" s="90">
        <v>0</v>
      </c>
      <c r="BS1007" s="90">
        <v>0</v>
      </c>
      <c r="BT1007" s="90">
        <v>0</v>
      </c>
      <c r="BU1007" s="90">
        <v>0</v>
      </c>
      <c r="BV1007" s="90">
        <v>0</v>
      </c>
      <c r="BW1007" s="90">
        <v>0</v>
      </c>
      <c r="BX1007" s="90">
        <v>0</v>
      </c>
      <c r="BY1007" s="90">
        <v>0</v>
      </c>
      <c r="GV1007" s="254"/>
      <c r="GW1007" s="254"/>
    </row>
    <row r="1008" spans="45:205" x14ac:dyDescent="0.25">
      <c r="AS1008" s="90" t="s">
        <v>825</v>
      </c>
      <c r="AT1008" s="90" t="s">
        <v>155</v>
      </c>
      <c r="AU1008" s="90" t="s">
        <v>418</v>
      </c>
      <c r="AV1008" s="90">
        <v>2020</v>
      </c>
      <c r="AW1008" s="90">
        <v>1</v>
      </c>
      <c r="AX1008" s="90">
        <v>3.5649395669264567</v>
      </c>
      <c r="AY1008" s="90">
        <v>300.91475792014796</v>
      </c>
      <c r="AZ1008" s="90">
        <v>0</v>
      </c>
      <c r="BA1008" s="90">
        <v>300.91475792014796</v>
      </c>
      <c r="BB1008" s="90">
        <v>0</v>
      </c>
      <c r="BC1008" s="90">
        <v>0</v>
      </c>
      <c r="BD1008" s="90">
        <v>0</v>
      </c>
      <c r="BE1008" s="90">
        <v>0</v>
      </c>
      <c r="BF1008" s="90">
        <v>0</v>
      </c>
      <c r="BG1008" s="90">
        <v>0</v>
      </c>
      <c r="BH1008" s="90">
        <v>0</v>
      </c>
      <c r="BI1008" s="90">
        <v>0</v>
      </c>
      <c r="BJ1008" s="90">
        <v>0</v>
      </c>
      <c r="BK1008" s="90">
        <v>0</v>
      </c>
      <c r="BL1008" s="90">
        <v>0</v>
      </c>
      <c r="BM1008" s="90">
        <v>0</v>
      </c>
      <c r="BN1008" s="90">
        <v>300.91475792014796</v>
      </c>
      <c r="BO1008" s="90">
        <v>0</v>
      </c>
      <c r="BP1008" s="90">
        <v>0</v>
      </c>
      <c r="BQ1008" s="90">
        <v>0</v>
      </c>
      <c r="BR1008" s="90">
        <v>0</v>
      </c>
      <c r="BS1008" s="90">
        <v>0</v>
      </c>
      <c r="BT1008" s="90">
        <v>0</v>
      </c>
      <c r="BU1008" s="90">
        <v>0</v>
      </c>
      <c r="BV1008" s="90">
        <v>0</v>
      </c>
      <c r="BW1008" s="90">
        <v>0</v>
      </c>
      <c r="BX1008" s="90">
        <v>0</v>
      </c>
      <c r="BY1008" s="90">
        <v>0</v>
      </c>
      <c r="GV1008" s="254"/>
      <c r="GW1008" s="254"/>
    </row>
    <row r="1009" spans="45:205" x14ac:dyDescent="0.25">
      <c r="AS1009" s="90" t="s">
        <v>825</v>
      </c>
      <c r="AT1009" s="90" t="s">
        <v>155</v>
      </c>
      <c r="AU1009" s="90" t="s">
        <v>418</v>
      </c>
      <c r="AV1009" s="90">
        <v>2021</v>
      </c>
      <c r="AW1009" s="90">
        <v>1</v>
      </c>
      <c r="AX1009" s="90">
        <v>0</v>
      </c>
      <c r="AY1009" s="90">
        <v>0</v>
      </c>
      <c r="AZ1009" s="90">
        <v>0</v>
      </c>
      <c r="BA1009" s="90">
        <v>0</v>
      </c>
      <c r="BB1009" s="90">
        <v>3.7861884352402271</v>
      </c>
      <c r="BC1009" s="90">
        <v>319.59026374538269</v>
      </c>
      <c r="BD1009" s="90">
        <v>0</v>
      </c>
      <c r="BE1009" s="90">
        <v>319.59026374538269</v>
      </c>
      <c r="BF1009" s="90">
        <v>0</v>
      </c>
      <c r="BG1009" s="90">
        <v>0</v>
      </c>
      <c r="BH1009" s="90">
        <v>0</v>
      </c>
      <c r="BI1009" s="90">
        <v>0</v>
      </c>
      <c r="BJ1009" s="90">
        <v>0</v>
      </c>
      <c r="BK1009" s="90">
        <v>0</v>
      </c>
      <c r="BL1009" s="90">
        <v>0</v>
      </c>
      <c r="BM1009" s="90">
        <v>0</v>
      </c>
      <c r="BN1009" s="90">
        <v>0</v>
      </c>
      <c r="BO1009" s="90">
        <v>319.59026374538269</v>
      </c>
      <c r="BP1009" s="90">
        <v>0</v>
      </c>
      <c r="BQ1009" s="90">
        <v>0</v>
      </c>
      <c r="BR1009" s="90">
        <v>0</v>
      </c>
      <c r="BS1009" s="90">
        <v>0</v>
      </c>
      <c r="BT1009" s="90">
        <v>0</v>
      </c>
      <c r="BU1009" s="90">
        <v>0</v>
      </c>
      <c r="BV1009" s="90">
        <v>0</v>
      </c>
      <c r="BW1009" s="90">
        <v>0</v>
      </c>
      <c r="BX1009" s="90">
        <v>0</v>
      </c>
      <c r="BY1009" s="90">
        <v>0</v>
      </c>
      <c r="GV1009" s="254"/>
      <c r="GW1009" s="254"/>
    </row>
    <row r="1010" spans="45:205" x14ac:dyDescent="0.25">
      <c r="AS1010" s="90" t="s">
        <v>825</v>
      </c>
      <c r="AT1010" s="90" t="s">
        <v>155</v>
      </c>
      <c r="AU1010" s="90" t="s">
        <v>418</v>
      </c>
      <c r="AV1010" s="90">
        <v>2022</v>
      </c>
      <c r="AW1010" s="90">
        <v>0.93457943925233644</v>
      </c>
      <c r="AX1010" s="90">
        <v>0</v>
      </c>
      <c r="AY1010" s="90">
        <v>0</v>
      </c>
      <c r="AZ1010" s="90">
        <v>0</v>
      </c>
      <c r="BA1010" s="90">
        <v>0</v>
      </c>
      <c r="BB1010" s="90">
        <v>0</v>
      </c>
      <c r="BC1010" s="90">
        <v>0</v>
      </c>
      <c r="BD1010" s="90">
        <v>0</v>
      </c>
      <c r="BE1010" s="90">
        <v>0</v>
      </c>
      <c r="BF1010" s="90">
        <v>3.7861884352402271</v>
      </c>
      <c r="BG1010" s="90">
        <v>319.59026374538269</v>
      </c>
      <c r="BH1010" s="90">
        <v>0</v>
      </c>
      <c r="BI1010" s="90">
        <v>319.59026374538269</v>
      </c>
      <c r="BJ1010" s="90">
        <v>0</v>
      </c>
      <c r="BK1010" s="90">
        <v>0</v>
      </c>
      <c r="BL1010" s="90">
        <v>0</v>
      </c>
      <c r="BM1010" s="90">
        <v>0</v>
      </c>
      <c r="BN1010" s="90">
        <v>0</v>
      </c>
      <c r="BO1010" s="90">
        <v>0</v>
      </c>
      <c r="BP1010" s="90">
        <v>298.68248948166604</v>
      </c>
      <c r="BQ1010" s="90">
        <v>0</v>
      </c>
      <c r="BR1010" s="90">
        <v>3.7861884352402271</v>
      </c>
      <c r="BS1010" s="90">
        <v>3.5384938647104924</v>
      </c>
      <c r="BT1010" s="90">
        <v>319.59026374538269</v>
      </c>
      <c r="BU1010" s="90">
        <v>298.68248948166604</v>
      </c>
      <c r="BV1010" s="90">
        <v>0</v>
      </c>
      <c r="BW1010" s="90">
        <v>0</v>
      </c>
      <c r="BX1010" s="90">
        <v>319.59026374538269</v>
      </c>
      <c r="BY1010" s="90">
        <v>298.68248948166604</v>
      </c>
      <c r="GV1010" s="254"/>
      <c r="GW1010" s="254"/>
    </row>
    <row r="1011" spans="45:205" x14ac:dyDescent="0.25">
      <c r="AS1011" s="90" t="s">
        <v>825</v>
      </c>
      <c r="AT1011" s="90" t="s">
        <v>155</v>
      </c>
      <c r="AU1011" s="90" t="s">
        <v>418</v>
      </c>
      <c r="AV1011" s="90">
        <v>2023</v>
      </c>
      <c r="AW1011" s="90">
        <v>0.87343872827321156</v>
      </c>
      <c r="AX1011" s="90">
        <v>0</v>
      </c>
      <c r="AY1011" s="90">
        <v>0</v>
      </c>
      <c r="AZ1011" s="90">
        <v>0</v>
      </c>
      <c r="BA1011" s="90">
        <v>0</v>
      </c>
      <c r="BB1011" s="90">
        <v>0</v>
      </c>
      <c r="BC1011" s="90">
        <v>0</v>
      </c>
      <c r="BD1011" s="90">
        <v>0</v>
      </c>
      <c r="BE1011" s="90">
        <v>0</v>
      </c>
      <c r="BF1011" s="90">
        <v>0</v>
      </c>
      <c r="BG1011" s="90">
        <v>0</v>
      </c>
      <c r="BH1011" s="90">
        <v>0</v>
      </c>
      <c r="BI1011" s="90">
        <v>0</v>
      </c>
      <c r="BJ1011" s="90">
        <v>3.7861884352402271</v>
      </c>
      <c r="BK1011" s="90">
        <v>331.29961886600205</v>
      </c>
      <c r="BL1011" s="90">
        <v>0</v>
      </c>
      <c r="BM1011" s="90">
        <v>331.29961886600205</v>
      </c>
      <c r="BN1011" s="90">
        <v>0</v>
      </c>
      <c r="BO1011" s="90">
        <v>0</v>
      </c>
      <c r="BP1011" s="90">
        <v>0</v>
      </c>
      <c r="BQ1011" s="90">
        <v>289.36991777972054</v>
      </c>
      <c r="BR1011" s="90">
        <v>0</v>
      </c>
      <c r="BS1011" s="90">
        <v>0</v>
      </c>
      <c r="BT1011" s="90">
        <v>0</v>
      </c>
      <c r="BU1011" s="90">
        <v>0</v>
      </c>
      <c r="BV1011" s="90">
        <v>0</v>
      </c>
      <c r="BW1011" s="90">
        <v>0</v>
      </c>
      <c r="BX1011" s="90">
        <v>0</v>
      </c>
      <c r="BY1011" s="90">
        <v>0</v>
      </c>
      <c r="GV1011" s="254"/>
      <c r="GW1011" s="254"/>
    </row>
    <row r="1012" spans="45:205" x14ac:dyDescent="0.25">
      <c r="AS1012" s="90" t="s">
        <v>825</v>
      </c>
      <c r="AT1012" s="90" t="s">
        <v>155</v>
      </c>
      <c r="AU1012" s="90" t="s">
        <v>417</v>
      </c>
      <c r="AV1012" s="90">
        <v>2020</v>
      </c>
      <c r="AW1012" s="90">
        <v>1</v>
      </c>
      <c r="AX1012" s="90">
        <v>5.451127438927613</v>
      </c>
      <c r="AY1012" s="90">
        <v>4.0955328758587086</v>
      </c>
      <c r="AZ1012" s="90">
        <v>0</v>
      </c>
      <c r="BA1012" s="90">
        <v>4.0955328758587086</v>
      </c>
      <c r="BB1012" s="90">
        <v>0</v>
      </c>
      <c r="BC1012" s="90">
        <v>0</v>
      </c>
      <c r="BD1012" s="90">
        <v>0</v>
      </c>
      <c r="BE1012" s="90">
        <v>0</v>
      </c>
      <c r="BF1012" s="90">
        <v>0</v>
      </c>
      <c r="BG1012" s="90">
        <v>0</v>
      </c>
      <c r="BH1012" s="90">
        <v>0</v>
      </c>
      <c r="BI1012" s="90">
        <v>0</v>
      </c>
      <c r="BJ1012" s="90">
        <v>0</v>
      </c>
      <c r="BK1012" s="90">
        <v>0</v>
      </c>
      <c r="BL1012" s="90">
        <v>0</v>
      </c>
      <c r="BM1012" s="90">
        <v>0</v>
      </c>
      <c r="BN1012" s="90">
        <v>4.0955328758587086</v>
      </c>
      <c r="BO1012" s="90">
        <v>0</v>
      </c>
      <c r="BP1012" s="90">
        <v>0</v>
      </c>
      <c r="BQ1012" s="90">
        <v>0</v>
      </c>
      <c r="BR1012" s="90">
        <v>0</v>
      </c>
      <c r="BS1012" s="90">
        <v>0</v>
      </c>
      <c r="BT1012" s="90">
        <v>0</v>
      </c>
      <c r="BU1012" s="90">
        <v>0</v>
      </c>
      <c r="BV1012" s="90">
        <v>0</v>
      </c>
      <c r="BW1012" s="90">
        <v>0</v>
      </c>
      <c r="BX1012" s="90">
        <v>0</v>
      </c>
      <c r="BY1012" s="90">
        <v>0</v>
      </c>
      <c r="GV1012" s="254"/>
      <c r="GW1012" s="254"/>
    </row>
    <row r="1013" spans="45:205" x14ac:dyDescent="0.25">
      <c r="AS1013" s="90" t="s">
        <v>825</v>
      </c>
      <c r="AT1013" s="90" t="s">
        <v>155</v>
      </c>
      <c r="AU1013" s="90" t="s">
        <v>417</v>
      </c>
      <c r="AV1013" s="90">
        <v>2021</v>
      </c>
      <c r="AW1013" s="90">
        <v>1</v>
      </c>
      <c r="AX1013" s="90">
        <v>0</v>
      </c>
      <c r="AY1013" s="90">
        <v>0</v>
      </c>
      <c r="AZ1013" s="90">
        <v>0</v>
      </c>
      <c r="BA1013" s="90">
        <v>0</v>
      </c>
      <c r="BB1013" s="90">
        <v>5.3113549404935734</v>
      </c>
      <c r="BC1013" s="90">
        <v>3.9905192123751516</v>
      </c>
      <c r="BD1013" s="90">
        <v>0</v>
      </c>
      <c r="BE1013" s="90">
        <v>3.9905192123751516</v>
      </c>
      <c r="BF1013" s="90">
        <v>0</v>
      </c>
      <c r="BG1013" s="90">
        <v>0</v>
      </c>
      <c r="BH1013" s="90">
        <v>0</v>
      </c>
      <c r="BI1013" s="90">
        <v>0</v>
      </c>
      <c r="BJ1013" s="90">
        <v>0</v>
      </c>
      <c r="BK1013" s="90">
        <v>0</v>
      </c>
      <c r="BL1013" s="90">
        <v>0</v>
      </c>
      <c r="BM1013" s="90">
        <v>0</v>
      </c>
      <c r="BN1013" s="90">
        <v>0</v>
      </c>
      <c r="BO1013" s="90">
        <v>3.9905192123751516</v>
      </c>
      <c r="BP1013" s="90">
        <v>0</v>
      </c>
      <c r="BQ1013" s="90">
        <v>0</v>
      </c>
      <c r="BR1013" s="90">
        <v>0</v>
      </c>
      <c r="BS1013" s="90">
        <v>0</v>
      </c>
      <c r="BT1013" s="90">
        <v>0</v>
      </c>
      <c r="BU1013" s="90">
        <v>0</v>
      </c>
      <c r="BV1013" s="90">
        <v>0</v>
      </c>
      <c r="BW1013" s="90">
        <v>0</v>
      </c>
      <c r="BX1013" s="90">
        <v>0</v>
      </c>
      <c r="BY1013" s="90">
        <v>0</v>
      </c>
      <c r="GV1013" s="254"/>
      <c r="GW1013" s="254"/>
    </row>
    <row r="1014" spans="45:205" x14ac:dyDescent="0.25">
      <c r="AS1014" s="90" t="s">
        <v>825</v>
      </c>
      <c r="AT1014" s="90" t="s">
        <v>155</v>
      </c>
      <c r="AU1014" s="90" t="s">
        <v>417</v>
      </c>
      <c r="AV1014" s="90">
        <v>2022</v>
      </c>
      <c r="AW1014" s="90">
        <v>0.93457943925233644</v>
      </c>
      <c r="AX1014" s="90">
        <v>0</v>
      </c>
      <c r="AY1014" s="90">
        <v>0</v>
      </c>
      <c r="AZ1014" s="90">
        <v>0</v>
      </c>
      <c r="BA1014" s="90">
        <v>0</v>
      </c>
      <c r="BB1014" s="90">
        <v>0</v>
      </c>
      <c r="BC1014" s="90">
        <v>0</v>
      </c>
      <c r="BD1014" s="90">
        <v>0</v>
      </c>
      <c r="BE1014" s="90">
        <v>0</v>
      </c>
      <c r="BF1014" s="90">
        <v>5.3113549404935734</v>
      </c>
      <c r="BG1014" s="90">
        <v>3.9905192123751516</v>
      </c>
      <c r="BH1014" s="90">
        <v>0</v>
      </c>
      <c r="BI1014" s="90">
        <v>3.9905192123751516</v>
      </c>
      <c r="BJ1014" s="90">
        <v>0</v>
      </c>
      <c r="BK1014" s="90">
        <v>0</v>
      </c>
      <c r="BL1014" s="90">
        <v>0</v>
      </c>
      <c r="BM1014" s="90">
        <v>0</v>
      </c>
      <c r="BN1014" s="90">
        <v>0</v>
      </c>
      <c r="BO1014" s="90">
        <v>0</v>
      </c>
      <c r="BP1014" s="90">
        <v>3.7294572078272443</v>
      </c>
      <c r="BQ1014" s="90">
        <v>0</v>
      </c>
      <c r="BR1014" s="90">
        <v>5.3113549404935734</v>
      </c>
      <c r="BS1014" s="90">
        <v>4.9638831219566102</v>
      </c>
      <c r="BT1014" s="90">
        <v>3.9905192123751516</v>
      </c>
      <c r="BU1014" s="90">
        <v>3.7294572078272443</v>
      </c>
      <c r="BV1014" s="90">
        <v>0</v>
      </c>
      <c r="BW1014" s="90">
        <v>0</v>
      </c>
      <c r="BX1014" s="90">
        <v>3.9905192123751516</v>
      </c>
      <c r="BY1014" s="90">
        <v>3.7294572078272443</v>
      </c>
      <c r="GV1014" s="254"/>
      <c r="GW1014" s="254"/>
    </row>
    <row r="1015" spans="45:205" x14ac:dyDescent="0.25">
      <c r="AS1015" s="90" t="s">
        <v>825</v>
      </c>
      <c r="AT1015" s="90" t="s">
        <v>155</v>
      </c>
      <c r="AU1015" s="90" t="s">
        <v>417</v>
      </c>
      <c r="AV1015" s="90">
        <v>2023</v>
      </c>
      <c r="AW1015" s="90">
        <v>0.87343872827321156</v>
      </c>
      <c r="AX1015" s="90">
        <v>0</v>
      </c>
      <c r="AY1015" s="90">
        <v>0</v>
      </c>
      <c r="AZ1015" s="90">
        <v>0</v>
      </c>
      <c r="BA1015" s="90">
        <v>0</v>
      </c>
      <c r="BB1015" s="90">
        <v>0</v>
      </c>
      <c r="BC1015" s="90">
        <v>0</v>
      </c>
      <c r="BD1015" s="90">
        <v>0</v>
      </c>
      <c r="BE1015" s="90">
        <v>0</v>
      </c>
      <c r="BF1015" s="90">
        <v>0</v>
      </c>
      <c r="BG1015" s="90">
        <v>0</v>
      </c>
      <c r="BH1015" s="90">
        <v>0</v>
      </c>
      <c r="BI1015" s="90">
        <v>0</v>
      </c>
      <c r="BJ1015" s="90">
        <v>5.3113549404935734</v>
      </c>
      <c r="BK1015" s="90">
        <v>4.1360262627201756</v>
      </c>
      <c r="BL1015" s="90">
        <v>0</v>
      </c>
      <c r="BM1015" s="90">
        <v>4.1360262627201756</v>
      </c>
      <c r="BN1015" s="90">
        <v>0</v>
      </c>
      <c r="BO1015" s="90">
        <v>0</v>
      </c>
      <c r="BP1015" s="90">
        <v>0</v>
      </c>
      <c r="BQ1015" s="90">
        <v>3.6125655190149142</v>
      </c>
      <c r="BR1015" s="90">
        <v>0</v>
      </c>
      <c r="BS1015" s="90">
        <v>0</v>
      </c>
      <c r="BT1015" s="90">
        <v>0</v>
      </c>
      <c r="BU1015" s="90">
        <v>0</v>
      </c>
      <c r="BV1015" s="90">
        <v>0</v>
      </c>
      <c r="BW1015" s="90">
        <v>0</v>
      </c>
      <c r="BX1015" s="90">
        <v>0</v>
      </c>
      <c r="BY1015" s="90">
        <v>0</v>
      </c>
      <c r="GV1015" s="254"/>
      <c r="GW1015" s="254"/>
    </row>
    <row r="1016" spans="45:205" x14ac:dyDescent="0.25">
      <c r="AS1016" s="90" t="s">
        <v>824</v>
      </c>
      <c r="AT1016" s="90" t="s">
        <v>155</v>
      </c>
      <c r="AU1016" s="90" t="s">
        <v>418</v>
      </c>
      <c r="AV1016" s="90">
        <v>2020</v>
      </c>
      <c r="AW1016" s="90">
        <v>1</v>
      </c>
      <c r="AX1016" s="90">
        <v>1.0775236396181177E-2</v>
      </c>
      <c r="AY1016" s="90">
        <v>0.90953229102975031</v>
      </c>
      <c r="AZ1016" s="90">
        <v>0</v>
      </c>
      <c r="BA1016" s="90">
        <v>0.90953229102975031</v>
      </c>
      <c r="BB1016" s="90">
        <v>0</v>
      </c>
      <c r="BC1016" s="90">
        <v>0</v>
      </c>
      <c r="BD1016" s="90">
        <v>0</v>
      </c>
      <c r="BE1016" s="90">
        <v>0</v>
      </c>
      <c r="BF1016" s="90">
        <v>0</v>
      </c>
      <c r="BG1016" s="90">
        <v>0</v>
      </c>
      <c r="BH1016" s="90">
        <v>0</v>
      </c>
      <c r="BI1016" s="90">
        <v>0</v>
      </c>
      <c r="BJ1016" s="90">
        <v>0</v>
      </c>
      <c r="BK1016" s="90">
        <v>0</v>
      </c>
      <c r="BL1016" s="90">
        <v>0</v>
      </c>
      <c r="BM1016" s="90">
        <v>0</v>
      </c>
      <c r="BN1016" s="90">
        <v>0.90953229102975031</v>
      </c>
      <c r="BO1016" s="90">
        <v>0</v>
      </c>
      <c r="BP1016" s="90">
        <v>0</v>
      </c>
      <c r="BQ1016" s="90">
        <v>0</v>
      </c>
      <c r="BR1016" s="90">
        <v>0</v>
      </c>
      <c r="BS1016" s="90">
        <v>0</v>
      </c>
      <c r="BT1016" s="90">
        <v>0</v>
      </c>
      <c r="BU1016" s="90">
        <v>0</v>
      </c>
      <c r="BV1016" s="90">
        <v>0</v>
      </c>
      <c r="BW1016" s="90">
        <v>0</v>
      </c>
      <c r="BX1016" s="90">
        <v>0</v>
      </c>
      <c r="BY1016" s="90">
        <v>0</v>
      </c>
      <c r="GV1016" s="254"/>
      <c r="GW1016" s="254"/>
    </row>
    <row r="1017" spans="45:205" x14ac:dyDescent="0.25">
      <c r="AS1017" s="90" t="s">
        <v>824</v>
      </c>
      <c r="AT1017" s="90" t="s">
        <v>155</v>
      </c>
      <c r="AU1017" s="90" t="s">
        <v>418</v>
      </c>
      <c r="AV1017" s="90">
        <v>2021</v>
      </c>
      <c r="AW1017" s="90">
        <v>1</v>
      </c>
      <c r="AX1017" s="90">
        <v>0</v>
      </c>
      <c r="AY1017" s="90">
        <v>0</v>
      </c>
      <c r="AZ1017" s="90">
        <v>0</v>
      </c>
      <c r="BA1017" s="90">
        <v>0</v>
      </c>
      <c r="BB1017" s="90">
        <v>1.1543338369151411E-2</v>
      </c>
      <c r="BC1017" s="90">
        <v>0.97436739269561079</v>
      </c>
      <c r="BD1017" s="90">
        <v>0</v>
      </c>
      <c r="BE1017" s="90">
        <v>0.97436739269561079</v>
      </c>
      <c r="BF1017" s="90">
        <v>0</v>
      </c>
      <c r="BG1017" s="90">
        <v>0</v>
      </c>
      <c r="BH1017" s="90">
        <v>0</v>
      </c>
      <c r="BI1017" s="90">
        <v>0</v>
      </c>
      <c r="BJ1017" s="90">
        <v>0</v>
      </c>
      <c r="BK1017" s="90">
        <v>0</v>
      </c>
      <c r="BL1017" s="90">
        <v>0</v>
      </c>
      <c r="BM1017" s="90">
        <v>0</v>
      </c>
      <c r="BN1017" s="90">
        <v>0</v>
      </c>
      <c r="BO1017" s="90">
        <v>0.97436739269561079</v>
      </c>
      <c r="BP1017" s="90">
        <v>0</v>
      </c>
      <c r="BQ1017" s="90">
        <v>0</v>
      </c>
      <c r="BR1017" s="90">
        <v>0</v>
      </c>
      <c r="BS1017" s="90">
        <v>0</v>
      </c>
      <c r="BT1017" s="90">
        <v>0</v>
      </c>
      <c r="BU1017" s="90">
        <v>0</v>
      </c>
      <c r="BV1017" s="90">
        <v>0</v>
      </c>
      <c r="BW1017" s="90">
        <v>0</v>
      </c>
      <c r="BX1017" s="90">
        <v>0</v>
      </c>
      <c r="BY1017" s="90">
        <v>0</v>
      </c>
      <c r="GV1017" s="254"/>
      <c r="GW1017" s="254"/>
    </row>
    <row r="1018" spans="45:205" x14ac:dyDescent="0.25">
      <c r="AS1018" s="90" t="s">
        <v>824</v>
      </c>
      <c r="AT1018" s="90" t="s">
        <v>155</v>
      </c>
      <c r="AU1018" s="90" t="s">
        <v>418</v>
      </c>
      <c r="AV1018" s="90">
        <v>2022</v>
      </c>
      <c r="AW1018" s="90">
        <v>0.93457943925233644</v>
      </c>
      <c r="AX1018" s="90">
        <v>0</v>
      </c>
      <c r="AY1018" s="90">
        <v>0</v>
      </c>
      <c r="AZ1018" s="90">
        <v>0</v>
      </c>
      <c r="BA1018" s="90">
        <v>0</v>
      </c>
      <c r="BB1018" s="90">
        <v>0</v>
      </c>
      <c r="BC1018" s="90">
        <v>0</v>
      </c>
      <c r="BD1018" s="90">
        <v>0</v>
      </c>
      <c r="BE1018" s="90">
        <v>0</v>
      </c>
      <c r="BF1018" s="90">
        <v>1.1543338369151411E-2</v>
      </c>
      <c r="BG1018" s="90">
        <v>0.97436739269561079</v>
      </c>
      <c r="BH1018" s="90">
        <v>0</v>
      </c>
      <c r="BI1018" s="90">
        <v>0.97436739269561079</v>
      </c>
      <c r="BJ1018" s="90">
        <v>0</v>
      </c>
      <c r="BK1018" s="90">
        <v>0</v>
      </c>
      <c r="BL1018" s="90">
        <v>0</v>
      </c>
      <c r="BM1018" s="90">
        <v>0</v>
      </c>
      <c r="BN1018" s="90">
        <v>0</v>
      </c>
      <c r="BO1018" s="90">
        <v>0</v>
      </c>
      <c r="BP1018" s="90">
        <v>0.910623731491225</v>
      </c>
      <c r="BQ1018" s="90">
        <v>0</v>
      </c>
      <c r="BR1018" s="90">
        <v>1.1543338369151411E-2</v>
      </c>
      <c r="BS1018" s="90">
        <v>1.0788166700141506E-2</v>
      </c>
      <c r="BT1018" s="90">
        <v>0.97436739269561079</v>
      </c>
      <c r="BU1018" s="90">
        <v>0.910623731491225</v>
      </c>
      <c r="BV1018" s="90">
        <v>0</v>
      </c>
      <c r="BW1018" s="90">
        <v>0</v>
      </c>
      <c r="BX1018" s="90">
        <v>0.97436739269561079</v>
      </c>
      <c r="BY1018" s="90">
        <v>0.910623731491225</v>
      </c>
      <c r="GV1018" s="254"/>
      <c r="GW1018" s="254"/>
    </row>
    <row r="1019" spans="45:205" x14ac:dyDescent="0.25">
      <c r="AS1019" s="90" t="s">
        <v>824</v>
      </c>
      <c r="AT1019" s="90" t="s">
        <v>155</v>
      </c>
      <c r="AU1019" s="90" t="s">
        <v>418</v>
      </c>
      <c r="AV1019" s="90">
        <v>2023</v>
      </c>
      <c r="AW1019" s="90">
        <v>0.87343872827321156</v>
      </c>
      <c r="AX1019" s="90">
        <v>0</v>
      </c>
      <c r="AY1019" s="90">
        <v>0</v>
      </c>
      <c r="AZ1019" s="90">
        <v>0</v>
      </c>
      <c r="BA1019" s="90">
        <v>0</v>
      </c>
      <c r="BB1019" s="90">
        <v>0</v>
      </c>
      <c r="BC1019" s="90">
        <v>0</v>
      </c>
      <c r="BD1019" s="90">
        <v>0</v>
      </c>
      <c r="BE1019" s="90">
        <v>0</v>
      </c>
      <c r="BF1019" s="90">
        <v>0</v>
      </c>
      <c r="BG1019" s="90">
        <v>0</v>
      </c>
      <c r="BH1019" s="90">
        <v>0</v>
      </c>
      <c r="BI1019" s="90">
        <v>0</v>
      </c>
      <c r="BJ1019" s="90">
        <v>1.1543338369151411E-2</v>
      </c>
      <c r="BK1019" s="90">
        <v>1.0100668964455579</v>
      </c>
      <c r="BL1019" s="90">
        <v>0</v>
      </c>
      <c r="BM1019" s="90">
        <v>1.0100668964455579</v>
      </c>
      <c r="BN1019" s="90">
        <v>0</v>
      </c>
      <c r="BO1019" s="90">
        <v>0</v>
      </c>
      <c r="BP1019" s="90">
        <v>0</v>
      </c>
      <c r="BQ1019" s="90">
        <v>0.88223154550227778</v>
      </c>
      <c r="BR1019" s="90">
        <v>0</v>
      </c>
      <c r="BS1019" s="90">
        <v>0</v>
      </c>
      <c r="BT1019" s="90">
        <v>0</v>
      </c>
      <c r="BU1019" s="90">
        <v>0</v>
      </c>
      <c r="BV1019" s="90">
        <v>0</v>
      </c>
      <c r="BW1019" s="90">
        <v>0</v>
      </c>
      <c r="BX1019" s="90">
        <v>0</v>
      </c>
      <c r="BY1019" s="90">
        <v>0</v>
      </c>
      <c r="GV1019" s="254"/>
      <c r="GW1019" s="254"/>
    </row>
    <row r="1020" spans="45:205" x14ac:dyDescent="0.25">
      <c r="AS1020" s="90" t="s">
        <v>824</v>
      </c>
      <c r="AT1020" s="90" t="s">
        <v>155</v>
      </c>
      <c r="AU1020" s="90" t="s">
        <v>417</v>
      </c>
      <c r="AV1020" s="90">
        <v>2020</v>
      </c>
      <c r="AW1020" s="90">
        <v>1</v>
      </c>
      <c r="AX1020" s="90">
        <v>1.1581290029147769E-2</v>
      </c>
      <c r="AY1020" s="90">
        <v>8.7012374211820759E-3</v>
      </c>
      <c r="AZ1020" s="90">
        <v>0</v>
      </c>
      <c r="BA1020" s="90">
        <v>8.7012374211820759E-3</v>
      </c>
      <c r="BB1020" s="90">
        <v>0</v>
      </c>
      <c r="BC1020" s="90">
        <v>0</v>
      </c>
      <c r="BD1020" s="90">
        <v>0</v>
      </c>
      <c r="BE1020" s="90">
        <v>0</v>
      </c>
      <c r="BF1020" s="90">
        <v>0</v>
      </c>
      <c r="BG1020" s="90">
        <v>0</v>
      </c>
      <c r="BH1020" s="90">
        <v>0</v>
      </c>
      <c r="BI1020" s="90">
        <v>0</v>
      </c>
      <c r="BJ1020" s="90">
        <v>0</v>
      </c>
      <c r="BK1020" s="90">
        <v>0</v>
      </c>
      <c r="BL1020" s="90">
        <v>0</v>
      </c>
      <c r="BM1020" s="90">
        <v>0</v>
      </c>
      <c r="BN1020" s="90">
        <v>8.7012374211820759E-3</v>
      </c>
      <c r="BO1020" s="90">
        <v>0</v>
      </c>
      <c r="BP1020" s="90">
        <v>0</v>
      </c>
      <c r="BQ1020" s="90">
        <v>0</v>
      </c>
      <c r="BR1020" s="90">
        <v>0</v>
      </c>
      <c r="BS1020" s="90">
        <v>0</v>
      </c>
      <c r="BT1020" s="90">
        <v>0</v>
      </c>
      <c r="BU1020" s="90">
        <v>0</v>
      </c>
      <c r="BV1020" s="90">
        <v>0</v>
      </c>
      <c r="BW1020" s="90">
        <v>0</v>
      </c>
      <c r="BX1020" s="90">
        <v>0</v>
      </c>
      <c r="BY1020" s="90">
        <v>0</v>
      </c>
      <c r="GV1020" s="254"/>
      <c r="GW1020" s="254"/>
    </row>
    <row r="1021" spans="45:205" x14ac:dyDescent="0.25">
      <c r="AS1021" s="90" t="s">
        <v>824</v>
      </c>
      <c r="AT1021" s="90" t="s">
        <v>155</v>
      </c>
      <c r="AU1021" s="90" t="s">
        <v>417</v>
      </c>
      <c r="AV1021" s="90">
        <v>2021</v>
      </c>
      <c r="AW1021" s="90">
        <v>1</v>
      </c>
      <c r="AX1021" s="90">
        <v>0</v>
      </c>
      <c r="AY1021" s="90">
        <v>0</v>
      </c>
      <c r="AZ1021" s="90">
        <v>0</v>
      </c>
      <c r="BA1021" s="90">
        <v>0</v>
      </c>
      <c r="BB1021" s="90">
        <v>1.1274289965172744E-2</v>
      </c>
      <c r="BC1021" s="90">
        <v>8.4705825944536451E-3</v>
      </c>
      <c r="BD1021" s="90">
        <v>0</v>
      </c>
      <c r="BE1021" s="90">
        <v>8.4705825944536451E-3</v>
      </c>
      <c r="BF1021" s="90">
        <v>0</v>
      </c>
      <c r="BG1021" s="90">
        <v>0</v>
      </c>
      <c r="BH1021" s="90">
        <v>0</v>
      </c>
      <c r="BI1021" s="90">
        <v>0</v>
      </c>
      <c r="BJ1021" s="90">
        <v>0</v>
      </c>
      <c r="BK1021" s="90">
        <v>0</v>
      </c>
      <c r="BL1021" s="90">
        <v>0</v>
      </c>
      <c r="BM1021" s="90">
        <v>0</v>
      </c>
      <c r="BN1021" s="90">
        <v>0</v>
      </c>
      <c r="BO1021" s="90">
        <v>8.4705825944536451E-3</v>
      </c>
      <c r="BP1021" s="90">
        <v>0</v>
      </c>
      <c r="BQ1021" s="90">
        <v>0</v>
      </c>
      <c r="BR1021" s="90">
        <v>0</v>
      </c>
      <c r="BS1021" s="90">
        <v>0</v>
      </c>
      <c r="BT1021" s="90">
        <v>0</v>
      </c>
      <c r="BU1021" s="90">
        <v>0</v>
      </c>
      <c r="BV1021" s="90">
        <v>0</v>
      </c>
      <c r="BW1021" s="90">
        <v>0</v>
      </c>
      <c r="BX1021" s="90">
        <v>0</v>
      </c>
      <c r="BY1021" s="90">
        <v>0</v>
      </c>
      <c r="GV1021" s="254"/>
      <c r="GW1021" s="254"/>
    </row>
    <row r="1022" spans="45:205" x14ac:dyDescent="0.25">
      <c r="AS1022" s="90" t="s">
        <v>824</v>
      </c>
      <c r="AT1022" s="90" t="s">
        <v>155</v>
      </c>
      <c r="AU1022" s="90" t="s">
        <v>417</v>
      </c>
      <c r="AV1022" s="90">
        <v>2022</v>
      </c>
      <c r="AW1022" s="90">
        <v>0.93457943925233644</v>
      </c>
      <c r="AX1022" s="90">
        <v>0</v>
      </c>
      <c r="AY1022" s="90">
        <v>0</v>
      </c>
      <c r="AZ1022" s="90">
        <v>0</v>
      </c>
      <c r="BA1022" s="90">
        <v>0</v>
      </c>
      <c r="BB1022" s="90">
        <v>0</v>
      </c>
      <c r="BC1022" s="90">
        <v>0</v>
      </c>
      <c r="BD1022" s="90">
        <v>0</v>
      </c>
      <c r="BE1022" s="90">
        <v>0</v>
      </c>
      <c r="BF1022" s="90">
        <v>1.1274289965172744E-2</v>
      </c>
      <c r="BG1022" s="90">
        <v>8.4705825944536451E-3</v>
      </c>
      <c r="BH1022" s="90">
        <v>0</v>
      </c>
      <c r="BI1022" s="90">
        <v>8.4705825944536451E-3</v>
      </c>
      <c r="BJ1022" s="90">
        <v>0</v>
      </c>
      <c r="BK1022" s="90">
        <v>0</v>
      </c>
      <c r="BL1022" s="90">
        <v>0</v>
      </c>
      <c r="BM1022" s="90">
        <v>0</v>
      </c>
      <c r="BN1022" s="90">
        <v>0</v>
      </c>
      <c r="BO1022" s="90">
        <v>0</v>
      </c>
      <c r="BP1022" s="90">
        <v>7.9164323312650893E-3</v>
      </c>
      <c r="BQ1022" s="90">
        <v>0</v>
      </c>
      <c r="BR1022" s="90">
        <v>1.1274289965172744E-2</v>
      </c>
      <c r="BS1022" s="90">
        <v>1.0536719593619386E-2</v>
      </c>
      <c r="BT1022" s="90">
        <v>8.4705825944536451E-3</v>
      </c>
      <c r="BU1022" s="90">
        <v>7.9164323312650893E-3</v>
      </c>
      <c r="BV1022" s="90">
        <v>0</v>
      </c>
      <c r="BW1022" s="90">
        <v>0</v>
      </c>
      <c r="BX1022" s="90">
        <v>8.4705825944536451E-3</v>
      </c>
      <c r="BY1022" s="90">
        <v>7.9164323312650893E-3</v>
      </c>
      <c r="GV1022" s="254"/>
      <c r="GW1022" s="254"/>
    </row>
    <row r="1023" spans="45:205" x14ac:dyDescent="0.25">
      <c r="AS1023" s="90" t="s">
        <v>824</v>
      </c>
      <c r="AT1023" s="90" t="s">
        <v>155</v>
      </c>
      <c r="AU1023" s="90" t="s">
        <v>417</v>
      </c>
      <c r="AV1023" s="90">
        <v>2023</v>
      </c>
      <c r="AW1023" s="90">
        <v>0.87343872827321156</v>
      </c>
      <c r="AX1023" s="90">
        <v>0</v>
      </c>
      <c r="AY1023" s="90">
        <v>0</v>
      </c>
      <c r="AZ1023" s="90">
        <v>0</v>
      </c>
      <c r="BA1023" s="90">
        <v>0</v>
      </c>
      <c r="BB1023" s="90">
        <v>0</v>
      </c>
      <c r="BC1023" s="90">
        <v>0</v>
      </c>
      <c r="BD1023" s="90">
        <v>0</v>
      </c>
      <c r="BE1023" s="90">
        <v>0</v>
      </c>
      <c r="BF1023" s="90">
        <v>0</v>
      </c>
      <c r="BG1023" s="90">
        <v>0</v>
      </c>
      <c r="BH1023" s="90">
        <v>0</v>
      </c>
      <c r="BI1023" s="90">
        <v>0</v>
      </c>
      <c r="BJ1023" s="90">
        <v>1.1274289965172744E-2</v>
      </c>
      <c r="BK1023" s="90">
        <v>8.7794470360031563E-3</v>
      </c>
      <c r="BL1023" s="90">
        <v>0</v>
      </c>
      <c r="BM1023" s="90">
        <v>8.7794470360031563E-3</v>
      </c>
      <c r="BN1023" s="90">
        <v>0</v>
      </c>
      <c r="BO1023" s="90">
        <v>0</v>
      </c>
      <c r="BP1023" s="90">
        <v>0</v>
      </c>
      <c r="BQ1023" s="90">
        <v>7.6683090540686132E-3</v>
      </c>
      <c r="BR1023" s="90">
        <v>0</v>
      </c>
      <c r="BS1023" s="90">
        <v>0</v>
      </c>
      <c r="BT1023" s="90">
        <v>0</v>
      </c>
      <c r="BU1023" s="90">
        <v>0</v>
      </c>
      <c r="BV1023" s="90">
        <v>0</v>
      </c>
      <c r="BW1023" s="90">
        <v>0</v>
      </c>
      <c r="BX1023" s="90">
        <v>0</v>
      </c>
      <c r="BY1023" s="90">
        <v>0</v>
      </c>
      <c r="GV1023" s="254"/>
      <c r="GW1023" s="254"/>
    </row>
    <row r="1024" spans="45:205" x14ac:dyDescent="0.25">
      <c r="GV1024" s="254"/>
      <c r="GW1024" s="254"/>
    </row>
    <row r="1025" spans="204:205" x14ac:dyDescent="0.25">
      <c r="GV1025" s="254"/>
      <c r="GW1025" s="254"/>
    </row>
    <row r="1026" spans="204:205" x14ac:dyDescent="0.25">
      <c r="GV1026" s="254"/>
      <c r="GW1026" s="254"/>
    </row>
    <row r="1027" spans="204:205" x14ac:dyDescent="0.25">
      <c r="GV1027" s="254"/>
      <c r="GW1027" s="254"/>
    </row>
    <row r="1028" spans="204:205" x14ac:dyDescent="0.25">
      <c r="GV1028" s="254"/>
      <c r="GW1028" s="254"/>
    </row>
    <row r="1029" spans="204:205" x14ac:dyDescent="0.25">
      <c r="GV1029" s="254"/>
      <c r="GW1029" s="254"/>
    </row>
    <row r="1030" spans="204:205" x14ac:dyDescent="0.25">
      <c r="GV1030" s="254"/>
      <c r="GW1030" s="254"/>
    </row>
    <row r="1031" spans="204:205" x14ac:dyDescent="0.25">
      <c r="GV1031" s="254"/>
      <c r="GW1031" s="254"/>
    </row>
    <row r="1032" spans="204:205" x14ac:dyDescent="0.25">
      <c r="GV1032" s="254"/>
      <c r="GW1032" s="254"/>
    </row>
    <row r="1033" spans="204:205" x14ac:dyDescent="0.25">
      <c r="GV1033" s="254"/>
      <c r="GW1033" s="254"/>
    </row>
    <row r="1034" spans="204:205" x14ac:dyDescent="0.25">
      <c r="GV1034" s="254"/>
      <c r="GW1034" s="254"/>
    </row>
    <row r="1035" spans="204:205" x14ac:dyDescent="0.25">
      <c r="GV1035" s="254"/>
      <c r="GW1035" s="254"/>
    </row>
    <row r="1036" spans="204:205" x14ac:dyDescent="0.25">
      <c r="GV1036" s="254"/>
      <c r="GW1036" s="254"/>
    </row>
    <row r="1037" spans="204:205" x14ac:dyDescent="0.25">
      <c r="GV1037" s="254"/>
      <c r="GW1037" s="254"/>
    </row>
    <row r="1038" spans="204:205" x14ac:dyDescent="0.25">
      <c r="GV1038" s="254"/>
      <c r="GW1038" s="254"/>
    </row>
    <row r="1039" spans="204:205" x14ac:dyDescent="0.25">
      <c r="GV1039" s="254"/>
      <c r="GW1039" s="254"/>
    </row>
    <row r="1040" spans="204:205" x14ac:dyDescent="0.25">
      <c r="GV1040" s="254"/>
      <c r="GW1040" s="254"/>
    </row>
    <row r="1041" spans="204:205" x14ac:dyDescent="0.25">
      <c r="GV1041" s="254"/>
      <c r="GW1041" s="254"/>
    </row>
    <row r="1042" spans="204:205" x14ac:dyDescent="0.25">
      <c r="GV1042" s="254"/>
      <c r="GW1042" s="254"/>
    </row>
    <row r="1043" spans="204:205" x14ac:dyDescent="0.25">
      <c r="GV1043" s="254"/>
      <c r="GW1043" s="254"/>
    </row>
    <row r="1044" spans="204:205" x14ac:dyDescent="0.25">
      <c r="GV1044" s="254"/>
      <c r="GW1044" s="254"/>
    </row>
    <row r="1045" spans="204:205" x14ac:dyDescent="0.25">
      <c r="GV1045" s="254"/>
      <c r="GW1045" s="254"/>
    </row>
    <row r="1046" spans="204:205" x14ac:dyDescent="0.25">
      <c r="GV1046" s="254"/>
      <c r="GW1046" s="254"/>
    </row>
    <row r="1047" spans="204:205" x14ac:dyDescent="0.25">
      <c r="GV1047" s="254"/>
      <c r="GW1047" s="254"/>
    </row>
    <row r="1048" spans="204:205" x14ac:dyDescent="0.25">
      <c r="GV1048" s="254"/>
      <c r="GW1048" s="254"/>
    </row>
    <row r="1049" spans="204:205" x14ac:dyDescent="0.25">
      <c r="GV1049" s="254"/>
      <c r="GW1049" s="254"/>
    </row>
    <row r="1050" spans="204:205" x14ac:dyDescent="0.25">
      <c r="GV1050" s="254"/>
      <c r="GW1050" s="254"/>
    </row>
    <row r="1051" spans="204:205" x14ac:dyDescent="0.25">
      <c r="GV1051" s="254"/>
      <c r="GW1051" s="254"/>
    </row>
    <row r="1052" spans="204:205" x14ac:dyDescent="0.25">
      <c r="GV1052" s="254"/>
      <c r="GW1052" s="254"/>
    </row>
    <row r="1053" spans="204:205" x14ac:dyDescent="0.25">
      <c r="GV1053" s="254"/>
      <c r="GW1053" s="254"/>
    </row>
    <row r="1054" spans="204:205" x14ac:dyDescent="0.25">
      <c r="GV1054" s="254"/>
      <c r="GW1054" s="254"/>
    </row>
    <row r="1055" spans="204:205" x14ac:dyDescent="0.25">
      <c r="GV1055" s="254"/>
      <c r="GW1055" s="254"/>
    </row>
    <row r="1056" spans="204:205" x14ac:dyDescent="0.25">
      <c r="GV1056" s="254"/>
      <c r="GW1056" s="254"/>
    </row>
    <row r="1057" spans="204:205" x14ac:dyDescent="0.25">
      <c r="GV1057" s="254"/>
      <c r="GW1057" s="254"/>
    </row>
    <row r="1058" spans="204:205" x14ac:dyDescent="0.25">
      <c r="GV1058" s="254"/>
      <c r="GW1058" s="254"/>
    </row>
    <row r="1059" spans="204:205" x14ac:dyDescent="0.25">
      <c r="GV1059" s="254"/>
      <c r="GW1059" s="254"/>
    </row>
    <row r="1060" spans="204:205" x14ac:dyDescent="0.25">
      <c r="GV1060" s="254"/>
      <c r="GW1060" s="254"/>
    </row>
    <row r="1061" spans="204:205" x14ac:dyDescent="0.25">
      <c r="GV1061" s="254"/>
      <c r="GW1061" s="254"/>
    </row>
    <row r="1062" spans="204:205" x14ac:dyDescent="0.25">
      <c r="GV1062" s="254"/>
      <c r="GW1062" s="254"/>
    </row>
    <row r="1063" spans="204:205" x14ac:dyDescent="0.25">
      <c r="GV1063" s="254"/>
      <c r="GW1063" s="254"/>
    </row>
    <row r="1064" spans="204:205" x14ac:dyDescent="0.25">
      <c r="GV1064" s="254"/>
      <c r="GW1064" s="254"/>
    </row>
    <row r="1065" spans="204:205" x14ac:dyDescent="0.25">
      <c r="GV1065" s="254"/>
      <c r="GW1065" s="254"/>
    </row>
    <row r="1066" spans="204:205" x14ac:dyDescent="0.25">
      <c r="GV1066" s="254"/>
      <c r="GW1066" s="254"/>
    </row>
    <row r="1067" spans="204:205" x14ac:dyDescent="0.25">
      <c r="GV1067" s="254"/>
      <c r="GW1067" s="254"/>
    </row>
    <row r="1068" spans="204:205" x14ac:dyDescent="0.25">
      <c r="GV1068" s="254"/>
      <c r="GW1068" s="254"/>
    </row>
    <row r="1069" spans="204:205" x14ac:dyDescent="0.25">
      <c r="GV1069" s="254"/>
      <c r="GW1069" s="254"/>
    </row>
    <row r="1070" spans="204:205" x14ac:dyDescent="0.25">
      <c r="GV1070" s="254"/>
      <c r="GW1070" s="254"/>
    </row>
    <row r="1071" spans="204:205" x14ac:dyDescent="0.25">
      <c r="GV1071" s="254"/>
      <c r="GW1071" s="254"/>
    </row>
    <row r="1072" spans="204:205" x14ac:dyDescent="0.25">
      <c r="GV1072" s="254"/>
      <c r="GW1072" s="254"/>
    </row>
    <row r="1073" spans="204:205" x14ac:dyDescent="0.25">
      <c r="GV1073" s="254"/>
      <c r="GW1073" s="254"/>
    </row>
    <row r="1074" spans="204:205" x14ac:dyDescent="0.25">
      <c r="GV1074" s="254"/>
      <c r="GW1074" s="254"/>
    </row>
    <row r="1075" spans="204:205" x14ac:dyDescent="0.25">
      <c r="GV1075" s="254"/>
      <c r="GW1075" s="254"/>
    </row>
    <row r="1076" spans="204:205" x14ac:dyDescent="0.25">
      <c r="GV1076" s="254"/>
      <c r="GW1076" s="254"/>
    </row>
    <row r="1077" spans="204:205" x14ac:dyDescent="0.25">
      <c r="GV1077" s="254"/>
      <c r="GW1077" s="254"/>
    </row>
    <row r="1078" spans="204:205" x14ac:dyDescent="0.25">
      <c r="GV1078" s="254"/>
      <c r="GW1078" s="254"/>
    </row>
    <row r="1079" spans="204:205" x14ac:dyDescent="0.25">
      <c r="GV1079" s="254"/>
      <c r="GW1079" s="254"/>
    </row>
    <row r="1080" spans="204:205" x14ac:dyDescent="0.25">
      <c r="GV1080" s="254"/>
      <c r="GW1080" s="254"/>
    </row>
    <row r="1081" spans="204:205" x14ac:dyDescent="0.25">
      <c r="GV1081" s="254"/>
      <c r="GW1081" s="254"/>
    </row>
    <row r="1082" spans="204:205" x14ac:dyDescent="0.25">
      <c r="GV1082" s="254"/>
      <c r="GW1082" s="254"/>
    </row>
    <row r="1083" spans="204:205" x14ac:dyDescent="0.25">
      <c r="GV1083" s="254"/>
      <c r="GW1083" s="254"/>
    </row>
    <row r="1084" spans="204:205" x14ac:dyDescent="0.25">
      <c r="GV1084" s="254"/>
      <c r="GW1084" s="254"/>
    </row>
    <row r="1085" spans="204:205" x14ac:dyDescent="0.25">
      <c r="GV1085" s="254"/>
      <c r="GW1085" s="254"/>
    </row>
    <row r="1086" spans="204:205" x14ac:dyDescent="0.25">
      <c r="GV1086" s="254"/>
      <c r="GW1086" s="254"/>
    </row>
    <row r="1087" spans="204:205" x14ac:dyDescent="0.25">
      <c r="GV1087" s="254"/>
      <c r="GW1087" s="254"/>
    </row>
    <row r="1088" spans="204:205" x14ac:dyDescent="0.25">
      <c r="GV1088" s="254"/>
      <c r="GW1088" s="254"/>
    </row>
    <row r="1089" spans="204:205" x14ac:dyDescent="0.25">
      <c r="GV1089" s="254"/>
      <c r="GW1089" s="254"/>
    </row>
    <row r="1090" spans="204:205" x14ac:dyDescent="0.25">
      <c r="GV1090" s="254"/>
      <c r="GW1090" s="254"/>
    </row>
    <row r="1091" spans="204:205" x14ac:dyDescent="0.25">
      <c r="GV1091" s="254"/>
      <c r="GW1091" s="254"/>
    </row>
    <row r="1092" spans="204:205" x14ac:dyDescent="0.25">
      <c r="GV1092" s="254"/>
      <c r="GW1092" s="254"/>
    </row>
    <row r="1093" spans="204:205" x14ac:dyDescent="0.25">
      <c r="GV1093" s="254"/>
      <c r="GW1093" s="254"/>
    </row>
    <row r="1094" spans="204:205" x14ac:dyDescent="0.25">
      <c r="GV1094" s="254"/>
      <c r="GW1094" s="254"/>
    </row>
    <row r="1095" spans="204:205" x14ac:dyDescent="0.25">
      <c r="GV1095" s="254"/>
      <c r="GW1095" s="254"/>
    </row>
    <row r="1096" spans="204:205" x14ac:dyDescent="0.25">
      <c r="GV1096" s="254"/>
      <c r="GW1096" s="254"/>
    </row>
    <row r="1097" spans="204:205" x14ac:dyDescent="0.25">
      <c r="GV1097" s="254"/>
      <c r="GW1097" s="254"/>
    </row>
    <row r="1098" spans="204:205" x14ac:dyDescent="0.25">
      <c r="GV1098" s="254"/>
      <c r="GW1098" s="254"/>
    </row>
    <row r="1099" spans="204:205" x14ac:dyDescent="0.25">
      <c r="GV1099" s="254"/>
      <c r="GW1099" s="254"/>
    </row>
    <row r="1100" spans="204:205" x14ac:dyDescent="0.25">
      <c r="GV1100" s="254"/>
      <c r="GW1100" s="254"/>
    </row>
    <row r="1101" spans="204:205" x14ac:dyDescent="0.25">
      <c r="GV1101" s="254"/>
      <c r="GW1101" s="254"/>
    </row>
    <row r="1102" spans="204:205" x14ac:dyDescent="0.25">
      <c r="GV1102" s="254"/>
      <c r="GW1102" s="254"/>
    </row>
    <row r="1103" spans="204:205" x14ac:dyDescent="0.25">
      <c r="GV1103" s="254"/>
      <c r="GW1103" s="254"/>
    </row>
    <row r="1104" spans="204:205" x14ac:dyDescent="0.25">
      <c r="GV1104" s="254"/>
      <c r="GW1104" s="254"/>
    </row>
    <row r="1105" spans="204:205" x14ac:dyDescent="0.25">
      <c r="GV1105" s="254"/>
      <c r="GW1105" s="254"/>
    </row>
    <row r="1106" spans="204:205" x14ac:dyDescent="0.25">
      <c r="GV1106" s="254"/>
      <c r="GW1106" s="254"/>
    </row>
    <row r="1107" spans="204:205" x14ac:dyDescent="0.25">
      <c r="GV1107" s="254"/>
      <c r="GW1107" s="254"/>
    </row>
    <row r="1108" spans="204:205" x14ac:dyDescent="0.25">
      <c r="GV1108" s="254"/>
      <c r="GW1108" s="254"/>
    </row>
    <row r="1109" spans="204:205" x14ac:dyDescent="0.25">
      <c r="GV1109" s="254"/>
      <c r="GW1109" s="254"/>
    </row>
    <row r="1110" spans="204:205" x14ac:dyDescent="0.25">
      <c r="GV1110" s="254"/>
      <c r="GW1110" s="254"/>
    </row>
    <row r="1111" spans="204:205" x14ac:dyDescent="0.25">
      <c r="GV1111" s="254"/>
      <c r="GW1111" s="254"/>
    </row>
    <row r="1112" spans="204:205" x14ac:dyDescent="0.25">
      <c r="GV1112" s="254"/>
      <c r="GW1112" s="254"/>
    </row>
    <row r="1113" spans="204:205" x14ac:dyDescent="0.25">
      <c r="GV1113" s="254"/>
      <c r="GW1113" s="254"/>
    </row>
    <row r="1114" spans="204:205" x14ac:dyDescent="0.25">
      <c r="GV1114" s="254"/>
      <c r="GW1114" s="254"/>
    </row>
    <row r="1115" spans="204:205" x14ac:dyDescent="0.25">
      <c r="GV1115" s="254"/>
      <c r="GW1115" s="254"/>
    </row>
    <row r="1116" spans="204:205" x14ac:dyDescent="0.25">
      <c r="GV1116" s="254"/>
      <c r="GW1116" s="254"/>
    </row>
    <row r="1117" spans="204:205" x14ac:dyDescent="0.25">
      <c r="GV1117" s="254"/>
      <c r="GW1117" s="254"/>
    </row>
    <row r="1118" spans="204:205" x14ac:dyDescent="0.25">
      <c r="GV1118" s="254"/>
      <c r="GW1118" s="254"/>
    </row>
    <row r="1119" spans="204:205" x14ac:dyDescent="0.25">
      <c r="GV1119" s="254"/>
      <c r="GW1119" s="254"/>
    </row>
    <row r="1120" spans="204:205" x14ac:dyDescent="0.25">
      <c r="GV1120" s="254"/>
      <c r="GW1120" s="254"/>
    </row>
    <row r="1121" spans="204:205" x14ac:dyDescent="0.25">
      <c r="GV1121" s="254"/>
      <c r="GW1121" s="254"/>
    </row>
    <row r="1122" spans="204:205" x14ac:dyDescent="0.25">
      <c r="GV1122" s="254"/>
      <c r="GW1122" s="254"/>
    </row>
    <row r="1123" spans="204:205" x14ac:dyDescent="0.25">
      <c r="GV1123" s="254"/>
      <c r="GW1123" s="254"/>
    </row>
    <row r="1124" spans="204:205" x14ac:dyDescent="0.25">
      <c r="GV1124" s="254"/>
      <c r="GW1124" s="254"/>
    </row>
    <row r="1125" spans="204:205" x14ac:dyDescent="0.25">
      <c r="GV1125" s="254"/>
      <c r="GW1125" s="254"/>
    </row>
    <row r="1126" spans="204:205" x14ac:dyDescent="0.25">
      <c r="GV1126" s="254"/>
      <c r="GW1126" s="254"/>
    </row>
    <row r="1127" spans="204:205" x14ac:dyDescent="0.25">
      <c r="GV1127" s="254"/>
      <c r="GW1127" s="254"/>
    </row>
    <row r="1128" spans="204:205" x14ac:dyDescent="0.25">
      <c r="GV1128" s="254"/>
      <c r="GW1128" s="254"/>
    </row>
    <row r="1129" spans="204:205" x14ac:dyDescent="0.25">
      <c r="GV1129" s="254"/>
      <c r="GW1129" s="254"/>
    </row>
    <row r="1130" spans="204:205" x14ac:dyDescent="0.25">
      <c r="GV1130" s="254"/>
      <c r="GW1130" s="254"/>
    </row>
    <row r="1131" spans="204:205" x14ac:dyDescent="0.25">
      <c r="GV1131" s="254"/>
      <c r="GW1131" s="254"/>
    </row>
    <row r="1132" spans="204:205" x14ac:dyDescent="0.25">
      <c r="GV1132" s="254"/>
      <c r="GW1132" s="254"/>
    </row>
    <row r="1133" spans="204:205" x14ac:dyDescent="0.25">
      <c r="GV1133" s="254"/>
      <c r="GW1133" s="254"/>
    </row>
    <row r="1134" spans="204:205" x14ac:dyDescent="0.25">
      <c r="GV1134" s="254"/>
      <c r="GW1134" s="254"/>
    </row>
    <row r="1135" spans="204:205" x14ac:dyDescent="0.25">
      <c r="GV1135" s="254"/>
      <c r="GW1135" s="254"/>
    </row>
    <row r="1136" spans="204:205" x14ac:dyDescent="0.25">
      <c r="GV1136" s="254"/>
      <c r="GW1136" s="254"/>
    </row>
    <row r="1137" spans="204:205" x14ac:dyDescent="0.25">
      <c r="GV1137" s="254"/>
      <c r="GW1137" s="254"/>
    </row>
    <row r="1138" spans="204:205" x14ac:dyDescent="0.25">
      <c r="GV1138" s="254"/>
      <c r="GW1138" s="254"/>
    </row>
    <row r="1139" spans="204:205" x14ac:dyDescent="0.25">
      <c r="GV1139" s="254"/>
      <c r="GW1139" s="254"/>
    </row>
    <row r="1140" spans="204:205" x14ac:dyDescent="0.25">
      <c r="GV1140" s="254"/>
      <c r="GW1140" s="254"/>
    </row>
    <row r="1141" spans="204:205" x14ac:dyDescent="0.25">
      <c r="GV1141" s="254"/>
      <c r="GW1141" s="254"/>
    </row>
    <row r="1142" spans="204:205" x14ac:dyDescent="0.25">
      <c r="GV1142" s="254"/>
      <c r="GW1142" s="254"/>
    </row>
    <row r="1143" spans="204:205" x14ac:dyDescent="0.25">
      <c r="GV1143" s="254"/>
      <c r="GW1143" s="254"/>
    </row>
    <row r="1144" spans="204:205" x14ac:dyDescent="0.25">
      <c r="GV1144" s="254"/>
      <c r="GW1144" s="254"/>
    </row>
    <row r="1145" spans="204:205" x14ac:dyDescent="0.25">
      <c r="GV1145" s="254"/>
      <c r="GW1145" s="254"/>
    </row>
    <row r="1146" spans="204:205" x14ac:dyDescent="0.25">
      <c r="GV1146" s="254"/>
      <c r="GW1146" s="254"/>
    </row>
    <row r="1147" spans="204:205" x14ac:dyDescent="0.25">
      <c r="GV1147" s="254"/>
      <c r="GW1147" s="254"/>
    </row>
    <row r="1148" spans="204:205" x14ac:dyDescent="0.25">
      <c r="GV1148" s="254"/>
      <c r="GW1148" s="254"/>
    </row>
    <row r="1149" spans="204:205" x14ac:dyDescent="0.25">
      <c r="GV1149" s="254"/>
      <c r="GW1149" s="254"/>
    </row>
    <row r="1150" spans="204:205" x14ac:dyDescent="0.25">
      <c r="GV1150" s="254"/>
      <c r="GW1150" s="254"/>
    </row>
    <row r="1151" spans="204:205" x14ac:dyDescent="0.25">
      <c r="GV1151" s="254"/>
      <c r="GW1151" s="254"/>
    </row>
    <row r="1152" spans="204:205" x14ac:dyDescent="0.25">
      <c r="GV1152" s="254"/>
      <c r="GW1152" s="254"/>
    </row>
    <row r="1153" spans="204:205" x14ac:dyDescent="0.25">
      <c r="GV1153" s="254"/>
      <c r="GW1153" s="254"/>
    </row>
    <row r="1154" spans="204:205" x14ac:dyDescent="0.25">
      <c r="GV1154" s="254"/>
      <c r="GW1154" s="254"/>
    </row>
    <row r="1155" spans="204:205" x14ac:dyDescent="0.25">
      <c r="GV1155" s="254"/>
      <c r="GW1155" s="254"/>
    </row>
    <row r="1156" spans="204:205" x14ac:dyDescent="0.25">
      <c r="GV1156" s="254"/>
      <c r="GW1156" s="254"/>
    </row>
    <row r="1157" spans="204:205" x14ac:dyDescent="0.25">
      <c r="GV1157" s="254"/>
      <c r="GW1157" s="254"/>
    </row>
    <row r="1158" spans="204:205" x14ac:dyDescent="0.25">
      <c r="GV1158" s="254"/>
      <c r="GW1158" s="254"/>
    </row>
    <row r="1159" spans="204:205" x14ac:dyDescent="0.25">
      <c r="GV1159" s="254"/>
      <c r="GW1159" s="254"/>
    </row>
    <row r="1160" spans="204:205" x14ac:dyDescent="0.25">
      <c r="GV1160" s="254"/>
      <c r="GW1160" s="254"/>
    </row>
    <row r="1161" spans="204:205" x14ac:dyDescent="0.25">
      <c r="GV1161" s="254"/>
      <c r="GW1161" s="254"/>
    </row>
    <row r="1162" spans="204:205" x14ac:dyDescent="0.25">
      <c r="GV1162" s="254"/>
      <c r="GW1162" s="254"/>
    </row>
    <row r="1163" spans="204:205" x14ac:dyDescent="0.25">
      <c r="GV1163" s="254"/>
      <c r="GW1163" s="254"/>
    </row>
    <row r="1164" spans="204:205" x14ac:dyDescent="0.25">
      <c r="GV1164" s="254"/>
      <c r="GW1164" s="254"/>
    </row>
    <row r="1165" spans="204:205" x14ac:dyDescent="0.25">
      <c r="GV1165" s="254"/>
      <c r="GW1165" s="254"/>
    </row>
    <row r="1166" spans="204:205" x14ac:dyDescent="0.25">
      <c r="GV1166" s="254"/>
      <c r="GW1166" s="254"/>
    </row>
    <row r="1167" spans="204:205" x14ac:dyDescent="0.25">
      <c r="GV1167" s="254"/>
      <c r="GW1167" s="254"/>
    </row>
    <row r="1168" spans="204:205" x14ac:dyDescent="0.25">
      <c r="GV1168" s="254"/>
      <c r="GW1168" s="254"/>
    </row>
    <row r="1169" spans="204:205" x14ac:dyDescent="0.25">
      <c r="GV1169" s="254"/>
      <c r="GW1169" s="254"/>
    </row>
    <row r="1170" spans="204:205" x14ac:dyDescent="0.25">
      <c r="GV1170" s="254"/>
      <c r="GW1170" s="254"/>
    </row>
    <row r="1171" spans="204:205" x14ac:dyDescent="0.25">
      <c r="GV1171" s="254"/>
      <c r="GW1171" s="254"/>
    </row>
    <row r="1172" spans="204:205" x14ac:dyDescent="0.25">
      <c r="GV1172" s="254"/>
      <c r="GW1172" s="254"/>
    </row>
    <row r="1173" spans="204:205" x14ac:dyDescent="0.25">
      <c r="GV1173" s="254"/>
      <c r="GW1173" s="254"/>
    </row>
    <row r="1174" spans="204:205" x14ac:dyDescent="0.25">
      <c r="GV1174" s="254"/>
      <c r="GW1174" s="254"/>
    </row>
    <row r="1175" spans="204:205" x14ac:dyDescent="0.25">
      <c r="GV1175" s="254"/>
      <c r="GW1175" s="254"/>
    </row>
    <row r="1176" spans="204:205" x14ac:dyDescent="0.25">
      <c r="GV1176" s="254"/>
      <c r="GW1176" s="254"/>
    </row>
    <row r="1177" spans="204:205" x14ac:dyDescent="0.25">
      <c r="GV1177" s="254"/>
      <c r="GW1177" s="254"/>
    </row>
    <row r="1178" spans="204:205" x14ac:dyDescent="0.25">
      <c r="GV1178" s="254"/>
      <c r="GW1178" s="254"/>
    </row>
    <row r="1179" spans="204:205" x14ac:dyDescent="0.25">
      <c r="GV1179" s="254"/>
      <c r="GW1179" s="254"/>
    </row>
    <row r="1180" spans="204:205" x14ac:dyDescent="0.25">
      <c r="GV1180" s="254"/>
      <c r="GW1180" s="254"/>
    </row>
    <row r="1181" spans="204:205" x14ac:dyDescent="0.25">
      <c r="GV1181" s="254"/>
      <c r="GW1181" s="254"/>
    </row>
    <row r="1182" spans="204:205" x14ac:dyDescent="0.25">
      <c r="GV1182" s="254"/>
      <c r="GW1182" s="254"/>
    </row>
    <row r="1183" spans="204:205" x14ac:dyDescent="0.25">
      <c r="GV1183" s="254"/>
      <c r="GW1183" s="254"/>
    </row>
    <row r="1184" spans="204:205" x14ac:dyDescent="0.25">
      <c r="GV1184" s="254"/>
      <c r="GW1184" s="254"/>
    </row>
    <row r="1185" spans="204:205" x14ac:dyDescent="0.25">
      <c r="GV1185" s="254"/>
      <c r="GW1185" s="254"/>
    </row>
    <row r="1186" spans="204:205" x14ac:dyDescent="0.25">
      <c r="GV1186" s="254"/>
      <c r="GW1186" s="254"/>
    </row>
    <row r="1187" spans="204:205" x14ac:dyDescent="0.25">
      <c r="GV1187" s="254"/>
      <c r="GW1187" s="254"/>
    </row>
    <row r="1188" spans="204:205" x14ac:dyDescent="0.25">
      <c r="GV1188" s="254"/>
      <c r="GW1188" s="254"/>
    </row>
    <row r="1189" spans="204:205" x14ac:dyDescent="0.25">
      <c r="GV1189" s="254"/>
      <c r="GW1189" s="254"/>
    </row>
    <row r="1190" spans="204:205" x14ac:dyDescent="0.25">
      <c r="GV1190" s="254"/>
      <c r="GW1190" s="254"/>
    </row>
    <row r="1191" spans="204:205" x14ac:dyDescent="0.25">
      <c r="GV1191" s="254"/>
      <c r="GW1191" s="254"/>
    </row>
    <row r="1192" spans="204:205" x14ac:dyDescent="0.25">
      <c r="GV1192" s="254"/>
      <c r="GW1192" s="254"/>
    </row>
    <row r="1193" spans="204:205" x14ac:dyDescent="0.25">
      <c r="GV1193" s="254"/>
      <c r="GW1193" s="254"/>
    </row>
    <row r="1194" spans="204:205" x14ac:dyDescent="0.25">
      <c r="GV1194" s="254"/>
      <c r="GW1194" s="254"/>
    </row>
    <row r="1195" spans="204:205" x14ac:dyDescent="0.25">
      <c r="GV1195" s="254"/>
      <c r="GW1195" s="254"/>
    </row>
    <row r="1196" spans="204:205" x14ac:dyDescent="0.25">
      <c r="GV1196" s="254"/>
      <c r="GW1196" s="254"/>
    </row>
    <row r="1197" spans="204:205" x14ac:dyDescent="0.25">
      <c r="GV1197" s="254"/>
      <c r="GW1197" s="254"/>
    </row>
    <row r="1198" spans="204:205" x14ac:dyDescent="0.25">
      <c r="GV1198" s="254"/>
      <c r="GW1198" s="254"/>
    </row>
    <row r="1199" spans="204:205" x14ac:dyDescent="0.25">
      <c r="GV1199" s="254"/>
      <c r="GW1199" s="254"/>
    </row>
    <row r="1200" spans="204:205" x14ac:dyDescent="0.25">
      <c r="GV1200" s="254"/>
      <c r="GW1200" s="254"/>
    </row>
    <row r="1201" spans="204:205" x14ac:dyDescent="0.25">
      <c r="GV1201" s="254"/>
      <c r="GW1201" s="254"/>
    </row>
    <row r="1202" spans="204:205" x14ac:dyDescent="0.25">
      <c r="GV1202" s="254"/>
      <c r="GW1202" s="254"/>
    </row>
    <row r="1203" spans="204:205" x14ac:dyDescent="0.25">
      <c r="GV1203" s="254"/>
      <c r="GW1203" s="254"/>
    </row>
    <row r="1204" spans="204:205" x14ac:dyDescent="0.25">
      <c r="GV1204" s="254"/>
      <c r="GW1204" s="254"/>
    </row>
    <row r="1205" spans="204:205" x14ac:dyDescent="0.25">
      <c r="GV1205" s="254"/>
      <c r="GW1205" s="254"/>
    </row>
    <row r="1206" spans="204:205" x14ac:dyDescent="0.25">
      <c r="GV1206" s="254"/>
      <c r="GW1206" s="254"/>
    </row>
    <row r="1207" spans="204:205" x14ac:dyDescent="0.25">
      <c r="GV1207" s="254"/>
      <c r="GW1207" s="254"/>
    </row>
    <row r="1208" spans="204:205" x14ac:dyDescent="0.25">
      <c r="GV1208" s="254"/>
      <c r="GW1208" s="254"/>
    </row>
    <row r="1209" spans="204:205" x14ac:dyDescent="0.25">
      <c r="GV1209" s="254"/>
      <c r="GW1209" s="254"/>
    </row>
    <row r="1210" spans="204:205" x14ac:dyDescent="0.25">
      <c r="GV1210" s="254"/>
      <c r="GW1210" s="254"/>
    </row>
    <row r="1211" spans="204:205" x14ac:dyDescent="0.25">
      <c r="GV1211" s="254"/>
      <c r="GW1211" s="254"/>
    </row>
    <row r="1212" spans="204:205" x14ac:dyDescent="0.25">
      <c r="GV1212" s="254"/>
      <c r="GW1212" s="254"/>
    </row>
    <row r="1213" spans="204:205" x14ac:dyDescent="0.25">
      <c r="GV1213" s="254"/>
      <c r="GW1213" s="254"/>
    </row>
    <row r="1214" spans="204:205" x14ac:dyDescent="0.25">
      <c r="GV1214" s="254"/>
      <c r="GW1214" s="254"/>
    </row>
    <row r="1215" spans="204:205" x14ac:dyDescent="0.25">
      <c r="GV1215" s="254"/>
      <c r="GW1215" s="254"/>
    </row>
    <row r="1216" spans="204:205" x14ac:dyDescent="0.25">
      <c r="GV1216" s="254"/>
      <c r="GW1216" s="254"/>
    </row>
    <row r="1217" spans="204:205" x14ac:dyDescent="0.25">
      <c r="GV1217" s="254"/>
      <c r="GW1217" s="254"/>
    </row>
    <row r="1218" spans="204:205" x14ac:dyDescent="0.25">
      <c r="GV1218" s="254"/>
      <c r="GW1218" s="254"/>
    </row>
    <row r="1219" spans="204:205" x14ac:dyDescent="0.25">
      <c r="GV1219" s="254"/>
      <c r="GW1219" s="254"/>
    </row>
    <row r="1220" spans="204:205" x14ac:dyDescent="0.25">
      <c r="GV1220" s="254"/>
      <c r="GW1220" s="254"/>
    </row>
    <row r="1221" spans="204:205" x14ac:dyDescent="0.25">
      <c r="GV1221" s="254"/>
      <c r="GW1221" s="254"/>
    </row>
    <row r="1222" spans="204:205" x14ac:dyDescent="0.25">
      <c r="GV1222" s="254"/>
      <c r="GW1222" s="254"/>
    </row>
    <row r="1223" spans="204:205" x14ac:dyDescent="0.25">
      <c r="GV1223" s="254"/>
      <c r="GW1223" s="254"/>
    </row>
    <row r="1224" spans="204:205" x14ac:dyDescent="0.25">
      <c r="GV1224" s="254"/>
      <c r="GW1224" s="254"/>
    </row>
    <row r="1225" spans="204:205" x14ac:dyDescent="0.25">
      <c r="GV1225" s="254"/>
      <c r="GW1225" s="254"/>
    </row>
    <row r="1226" spans="204:205" x14ac:dyDescent="0.25">
      <c r="GV1226" s="254"/>
      <c r="GW1226" s="254"/>
    </row>
    <row r="1227" spans="204:205" x14ac:dyDescent="0.25">
      <c r="GV1227" s="254"/>
      <c r="GW1227" s="254"/>
    </row>
    <row r="1228" spans="204:205" x14ac:dyDescent="0.25">
      <c r="GV1228" s="254"/>
      <c r="GW1228" s="254"/>
    </row>
    <row r="1229" spans="204:205" x14ac:dyDescent="0.25">
      <c r="GV1229" s="254"/>
      <c r="GW1229" s="254"/>
    </row>
    <row r="1230" spans="204:205" x14ac:dyDescent="0.25">
      <c r="GV1230" s="254"/>
      <c r="GW1230" s="254"/>
    </row>
    <row r="1231" spans="204:205" x14ac:dyDescent="0.25">
      <c r="GV1231" s="254"/>
      <c r="GW1231" s="254"/>
    </row>
    <row r="1232" spans="204:205" x14ac:dyDescent="0.25">
      <c r="GV1232" s="254"/>
      <c r="GW1232" s="254"/>
    </row>
    <row r="1233" spans="204:205" x14ac:dyDescent="0.25">
      <c r="GV1233" s="254"/>
      <c r="GW1233" s="254"/>
    </row>
    <row r="1234" spans="204:205" x14ac:dyDescent="0.25">
      <c r="GV1234" s="254"/>
      <c r="GW1234" s="254"/>
    </row>
    <row r="1235" spans="204:205" x14ac:dyDescent="0.25">
      <c r="GV1235" s="254"/>
      <c r="GW1235" s="254"/>
    </row>
    <row r="1236" spans="204:205" x14ac:dyDescent="0.25">
      <c r="GV1236" s="254"/>
      <c r="GW1236" s="254"/>
    </row>
    <row r="1237" spans="204:205" x14ac:dyDescent="0.25">
      <c r="GV1237" s="254"/>
      <c r="GW1237" s="254"/>
    </row>
    <row r="1238" spans="204:205" x14ac:dyDescent="0.25">
      <c r="GV1238" s="254"/>
      <c r="GW1238" s="254"/>
    </row>
    <row r="1239" spans="204:205" x14ac:dyDescent="0.25">
      <c r="GV1239" s="254"/>
      <c r="GW1239" s="254"/>
    </row>
    <row r="1240" spans="204:205" x14ac:dyDescent="0.25">
      <c r="GV1240" s="254"/>
      <c r="GW1240" s="254"/>
    </row>
    <row r="1241" spans="204:205" x14ac:dyDescent="0.25">
      <c r="GV1241" s="254"/>
      <c r="GW1241" s="254"/>
    </row>
    <row r="1242" spans="204:205" x14ac:dyDescent="0.25">
      <c r="GV1242" s="254"/>
      <c r="GW1242" s="254"/>
    </row>
    <row r="1243" spans="204:205" x14ac:dyDescent="0.25">
      <c r="GV1243" s="254"/>
      <c r="GW1243" s="254"/>
    </row>
    <row r="1244" spans="204:205" x14ac:dyDescent="0.25">
      <c r="GV1244" s="254"/>
      <c r="GW1244" s="254"/>
    </row>
    <row r="1245" spans="204:205" x14ac:dyDescent="0.25">
      <c r="GV1245" s="254"/>
      <c r="GW1245" s="254"/>
    </row>
    <row r="1246" spans="204:205" x14ac:dyDescent="0.25">
      <c r="GV1246" s="254"/>
      <c r="GW1246" s="254"/>
    </row>
    <row r="1247" spans="204:205" x14ac:dyDescent="0.25">
      <c r="GV1247" s="254"/>
      <c r="GW1247" s="254"/>
    </row>
    <row r="1248" spans="204:205" x14ac:dyDescent="0.25">
      <c r="GV1248" s="254"/>
      <c r="GW1248" s="254"/>
    </row>
    <row r="1249" spans="204:205" x14ac:dyDescent="0.25">
      <c r="GV1249" s="254"/>
      <c r="GW1249" s="254"/>
    </row>
    <row r="1250" spans="204:205" x14ac:dyDescent="0.25">
      <c r="GV1250" s="254"/>
      <c r="GW1250" s="254"/>
    </row>
    <row r="1251" spans="204:205" x14ac:dyDescent="0.25">
      <c r="GV1251" s="254"/>
      <c r="GW1251" s="254"/>
    </row>
    <row r="1252" spans="204:205" x14ac:dyDescent="0.25">
      <c r="GV1252" s="254"/>
      <c r="GW1252" s="254"/>
    </row>
    <row r="1253" spans="204:205" x14ac:dyDescent="0.25">
      <c r="GV1253" s="254"/>
      <c r="GW1253" s="254"/>
    </row>
    <row r="1254" spans="204:205" x14ac:dyDescent="0.25">
      <c r="GV1254" s="254"/>
      <c r="GW1254" s="254"/>
    </row>
    <row r="1255" spans="204:205" x14ac:dyDescent="0.25">
      <c r="GV1255" s="254"/>
      <c r="GW1255" s="254"/>
    </row>
    <row r="1256" spans="204:205" x14ac:dyDescent="0.25">
      <c r="GV1256" s="254"/>
      <c r="GW1256" s="254"/>
    </row>
    <row r="1257" spans="204:205" x14ac:dyDescent="0.25">
      <c r="GV1257" s="254"/>
      <c r="GW1257" s="254"/>
    </row>
    <row r="1258" spans="204:205" x14ac:dyDescent="0.25">
      <c r="GV1258" s="254"/>
      <c r="GW1258" s="254"/>
    </row>
    <row r="1259" spans="204:205" x14ac:dyDescent="0.25">
      <c r="GV1259" s="254"/>
      <c r="GW1259" s="254"/>
    </row>
    <row r="1260" spans="204:205" x14ac:dyDescent="0.25">
      <c r="GV1260" s="254"/>
      <c r="GW1260" s="254"/>
    </row>
    <row r="1261" spans="204:205" x14ac:dyDescent="0.25">
      <c r="GV1261" s="254"/>
      <c r="GW1261" s="254"/>
    </row>
    <row r="1262" spans="204:205" x14ac:dyDescent="0.25">
      <c r="GV1262" s="254"/>
      <c r="GW1262" s="254"/>
    </row>
    <row r="1263" spans="204:205" x14ac:dyDescent="0.25">
      <c r="GV1263" s="254"/>
      <c r="GW1263" s="254"/>
    </row>
    <row r="1264" spans="204:205" x14ac:dyDescent="0.25">
      <c r="GV1264" s="254"/>
      <c r="GW1264" s="254"/>
    </row>
    <row r="1265" spans="204:205" x14ac:dyDescent="0.25">
      <c r="GV1265" s="254"/>
      <c r="GW1265" s="254"/>
    </row>
    <row r="1266" spans="204:205" x14ac:dyDescent="0.25">
      <c r="GV1266" s="254"/>
      <c r="GW1266" s="254"/>
    </row>
    <row r="1267" spans="204:205" x14ac:dyDescent="0.25">
      <c r="GV1267" s="254"/>
      <c r="GW1267" s="254"/>
    </row>
    <row r="1268" spans="204:205" x14ac:dyDescent="0.25">
      <c r="GV1268" s="254"/>
      <c r="GW1268" s="254"/>
    </row>
    <row r="1269" spans="204:205" x14ac:dyDescent="0.25">
      <c r="GV1269" s="254"/>
      <c r="GW1269" s="254"/>
    </row>
    <row r="1270" spans="204:205" x14ac:dyDescent="0.25">
      <c r="GV1270" s="254"/>
      <c r="GW1270" s="254"/>
    </row>
    <row r="1271" spans="204:205" x14ac:dyDescent="0.25">
      <c r="GV1271" s="254"/>
      <c r="GW1271" s="254"/>
    </row>
    <row r="1272" spans="204:205" x14ac:dyDescent="0.25">
      <c r="GV1272" s="254"/>
      <c r="GW1272" s="254"/>
    </row>
    <row r="1273" spans="204:205" x14ac:dyDescent="0.25">
      <c r="GV1273" s="254"/>
      <c r="GW1273" s="254"/>
    </row>
    <row r="1274" spans="204:205" x14ac:dyDescent="0.25">
      <c r="GV1274" s="254"/>
      <c r="GW1274" s="254"/>
    </row>
    <row r="1275" spans="204:205" x14ac:dyDescent="0.25">
      <c r="GV1275" s="254"/>
      <c r="GW1275" s="254"/>
    </row>
    <row r="1276" spans="204:205" x14ac:dyDescent="0.25">
      <c r="GV1276" s="254"/>
      <c r="GW1276" s="254"/>
    </row>
    <row r="1277" spans="204:205" x14ac:dyDescent="0.25">
      <c r="GV1277" s="254"/>
      <c r="GW1277" s="254"/>
    </row>
    <row r="1278" spans="204:205" x14ac:dyDescent="0.25">
      <c r="GV1278" s="254"/>
      <c r="GW1278" s="254"/>
    </row>
    <row r="1279" spans="204:205" x14ac:dyDescent="0.25">
      <c r="GV1279" s="254"/>
      <c r="GW1279" s="254"/>
    </row>
    <row r="1280" spans="204:205" x14ac:dyDescent="0.25">
      <c r="GV1280" s="254"/>
      <c r="GW1280" s="254"/>
    </row>
    <row r="1281" spans="204:205" x14ac:dyDescent="0.25">
      <c r="GV1281" s="254"/>
      <c r="GW1281" s="254"/>
    </row>
    <row r="1282" spans="204:205" x14ac:dyDescent="0.25">
      <c r="GV1282" s="254"/>
      <c r="GW1282" s="254"/>
    </row>
    <row r="1283" spans="204:205" x14ac:dyDescent="0.25">
      <c r="GV1283" s="254"/>
      <c r="GW1283" s="254"/>
    </row>
    <row r="1284" spans="204:205" x14ac:dyDescent="0.25">
      <c r="GV1284" s="254"/>
      <c r="GW1284" s="254"/>
    </row>
    <row r="1285" spans="204:205" x14ac:dyDescent="0.25">
      <c r="GV1285" s="254"/>
      <c r="GW1285" s="254"/>
    </row>
    <row r="1286" spans="204:205" x14ac:dyDescent="0.25">
      <c r="GV1286" s="254"/>
      <c r="GW1286" s="254"/>
    </row>
    <row r="1287" spans="204:205" x14ac:dyDescent="0.25">
      <c r="GV1287" s="254"/>
      <c r="GW1287" s="254"/>
    </row>
    <row r="1288" spans="204:205" x14ac:dyDescent="0.25">
      <c r="GV1288" s="254"/>
      <c r="GW1288" s="254"/>
    </row>
    <row r="1289" spans="204:205" x14ac:dyDescent="0.25">
      <c r="GV1289" s="254"/>
      <c r="GW1289" s="254"/>
    </row>
    <row r="1290" spans="204:205" x14ac:dyDescent="0.25">
      <c r="GV1290" s="254"/>
      <c r="GW1290" s="254"/>
    </row>
    <row r="1291" spans="204:205" x14ac:dyDescent="0.25">
      <c r="GV1291" s="254"/>
      <c r="GW1291" s="254"/>
    </row>
    <row r="1292" spans="204:205" x14ac:dyDescent="0.25">
      <c r="GV1292" s="254"/>
      <c r="GW1292" s="254"/>
    </row>
    <row r="1293" spans="204:205" x14ac:dyDescent="0.25">
      <c r="GV1293" s="254"/>
      <c r="GW1293" s="254"/>
    </row>
    <row r="1294" spans="204:205" x14ac:dyDescent="0.25">
      <c r="GV1294" s="254"/>
      <c r="GW1294" s="254"/>
    </row>
    <row r="1295" spans="204:205" x14ac:dyDescent="0.25">
      <c r="GV1295" s="254"/>
      <c r="GW1295" s="254"/>
    </row>
    <row r="1296" spans="204:205" x14ac:dyDescent="0.25">
      <c r="GV1296" s="254"/>
      <c r="GW1296" s="254"/>
    </row>
    <row r="1297" spans="204:205" x14ac:dyDescent="0.25">
      <c r="GV1297" s="254"/>
      <c r="GW1297" s="254"/>
    </row>
    <row r="1298" spans="204:205" x14ac:dyDescent="0.25">
      <c r="GV1298" s="254"/>
      <c r="GW1298" s="254"/>
    </row>
    <row r="1299" spans="204:205" x14ac:dyDescent="0.25">
      <c r="GV1299" s="254"/>
      <c r="GW1299" s="254"/>
    </row>
    <row r="1300" spans="204:205" x14ac:dyDescent="0.25">
      <c r="GV1300" s="254"/>
      <c r="GW1300" s="254"/>
    </row>
    <row r="1301" spans="204:205" x14ac:dyDescent="0.25">
      <c r="GV1301" s="254"/>
      <c r="GW1301" s="254"/>
    </row>
    <row r="1302" spans="204:205" x14ac:dyDescent="0.25">
      <c r="GV1302" s="254"/>
      <c r="GW1302" s="254"/>
    </row>
    <row r="1303" spans="204:205" x14ac:dyDescent="0.25">
      <c r="GV1303" s="254"/>
      <c r="GW1303" s="254"/>
    </row>
    <row r="1304" spans="204:205" x14ac:dyDescent="0.25">
      <c r="GV1304" s="254"/>
      <c r="GW1304" s="254"/>
    </row>
    <row r="1305" spans="204:205" x14ac:dyDescent="0.25">
      <c r="GV1305" s="254"/>
      <c r="GW1305" s="254"/>
    </row>
    <row r="1306" spans="204:205" x14ac:dyDescent="0.25">
      <c r="GV1306" s="254"/>
      <c r="GW1306" s="254"/>
    </row>
    <row r="1307" spans="204:205" x14ac:dyDescent="0.25">
      <c r="GV1307" s="254"/>
      <c r="GW1307" s="254"/>
    </row>
    <row r="1308" spans="204:205" x14ac:dyDescent="0.25">
      <c r="GV1308" s="254"/>
      <c r="GW1308" s="254"/>
    </row>
    <row r="1309" spans="204:205" x14ac:dyDescent="0.25">
      <c r="GV1309" s="254"/>
      <c r="GW1309" s="254"/>
    </row>
    <row r="1310" spans="204:205" x14ac:dyDescent="0.25">
      <c r="GV1310" s="254"/>
      <c r="GW1310" s="254"/>
    </row>
    <row r="1311" spans="204:205" x14ac:dyDescent="0.25">
      <c r="GV1311" s="254"/>
      <c r="GW1311" s="254"/>
    </row>
    <row r="1312" spans="204:205" x14ac:dyDescent="0.25">
      <c r="GV1312" s="254"/>
      <c r="GW1312" s="254"/>
    </row>
    <row r="1313" spans="204:205" x14ac:dyDescent="0.25">
      <c r="GV1313" s="254"/>
      <c r="GW1313" s="254"/>
    </row>
    <row r="1314" spans="204:205" x14ac:dyDescent="0.25">
      <c r="GV1314" s="254"/>
      <c r="GW1314" s="254"/>
    </row>
    <row r="1315" spans="204:205" x14ac:dyDescent="0.25">
      <c r="GV1315" s="254"/>
      <c r="GW1315" s="254"/>
    </row>
    <row r="1316" spans="204:205" x14ac:dyDescent="0.25">
      <c r="GV1316" s="254"/>
      <c r="GW1316" s="254"/>
    </row>
    <row r="1317" spans="204:205" x14ac:dyDescent="0.25">
      <c r="GV1317" s="254"/>
      <c r="GW1317" s="254"/>
    </row>
    <row r="1318" spans="204:205" x14ac:dyDescent="0.25">
      <c r="GV1318" s="254"/>
      <c r="GW1318" s="254"/>
    </row>
    <row r="1319" spans="204:205" x14ac:dyDescent="0.25">
      <c r="GV1319" s="254"/>
      <c r="GW1319" s="254"/>
    </row>
    <row r="1320" spans="204:205" x14ac:dyDescent="0.25">
      <c r="GV1320" s="254"/>
      <c r="GW1320" s="254"/>
    </row>
    <row r="1321" spans="204:205" x14ac:dyDescent="0.25">
      <c r="GV1321" s="254"/>
      <c r="GW1321" s="254"/>
    </row>
    <row r="1322" spans="204:205" x14ac:dyDescent="0.25">
      <c r="GV1322" s="254"/>
      <c r="GW1322" s="254"/>
    </row>
    <row r="1323" spans="204:205" x14ac:dyDescent="0.25">
      <c r="GV1323" s="254"/>
      <c r="GW1323" s="254"/>
    </row>
    <row r="1324" spans="204:205" x14ac:dyDescent="0.25">
      <c r="GV1324" s="254"/>
      <c r="GW1324" s="254"/>
    </row>
    <row r="1325" spans="204:205" x14ac:dyDescent="0.25">
      <c r="GV1325" s="254"/>
      <c r="GW1325" s="254"/>
    </row>
    <row r="1326" spans="204:205" x14ac:dyDescent="0.25">
      <c r="GV1326" s="254"/>
      <c r="GW1326" s="254"/>
    </row>
    <row r="1327" spans="204:205" x14ac:dyDescent="0.25">
      <c r="GV1327" s="254"/>
      <c r="GW1327" s="254"/>
    </row>
    <row r="1328" spans="204:205" x14ac:dyDescent="0.25">
      <c r="GV1328" s="254"/>
      <c r="GW1328" s="254"/>
    </row>
    <row r="1329" spans="204:205" x14ac:dyDescent="0.25">
      <c r="GV1329" s="254"/>
      <c r="GW1329" s="254"/>
    </row>
    <row r="1330" spans="204:205" x14ac:dyDescent="0.25">
      <c r="GV1330" s="254"/>
      <c r="GW1330" s="254"/>
    </row>
    <row r="1331" spans="204:205" x14ac:dyDescent="0.25">
      <c r="GV1331" s="254"/>
      <c r="GW1331" s="254"/>
    </row>
    <row r="1332" spans="204:205" x14ac:dyDescent="0.25">
      <c r="GV1332" s="254"/>
      <c r="GW1332" s="254"/>
    </row>
    <row r="1333" spans="204:205" x14ac:dyDescent="0.25">
      <c r="GV1333" s="254"/>
      <c r="GW1333" s="254"/>
    </row>
    <row r="1334" spans="204:205" x14ac:dyDescent="0.25">
      <c r="GV1334" s="254"/>
      <c r="GW1334" s="254"/>
    </row>
    <row r="1335" spans="204:205" x14ac:dyDescent="0.25">
      <c r="GV1335" s="254"/>
      <c r="GW1335" s="254"/>
    </row>
    <row r="1336" spans="204:205" x14ac:dyDescent="0.25">
      <c r="GV1336" s="254"/>
      <c r="GW1336" s="254"/>
    </row>
    <row r="1337" spans="204:205" x14ac:dyDescent="0.25">
      <c r="GV1337" s="254"/>
      <c r="GW1337" s="254"/>
    </row>
    <row r="1338" spans="204:205" x14ac:dyDescent="0.25">
      <c r="GV1338" s="254"/>
      <c r="GW1338" s="254"/>
    </row>
    <row r="1339" spans="204:205" x14ac:dyDescent="0.25">
      <c r="GV1339" s="254"/>
      <c r="GW1339" s="254"/>
    </row>
    <row r="1340" spans="204:205" x14ac:dyDescent="0.25">
      <c r="GV1340" s="254"/>
      <c r="GW1340" s="254"/>
    </row>
    <row r="1341" spans="204:205" x14ac:dyDescent="0.25">
      <c r="GV1341" s="254"/>
      <c r="GW1341" s="254"/>
    </row>
    <row r="1342" spans="204:205" x14ac:dyDescent="0.25">
      <c r="GV1342" s="254"/>
      <c r="GW1342" s="254"/>
    </row>
    <row r="1343" spans="204:205" x14ac:dyDescent="0.25">
      <c r="GV1343" s="254"/>
      <c r="GW1343" s="254"/>
    </row>
    <row r="1344" spans="204:205" x14ac:dyDescent="0.25">
      <c r="GV1344" s="254"/>
      <c r="GW1344" s="254"/>
    </row>
    <row r="1345" spans="204:205" x14ac:dyDescent="0.25">
      <c r="GV1345" s="254"/>
      <c r="GW1345" s="254"/>
    </row>
    <row r="1346" spans="204:205" x14ac:dyDescent="0.25">
      <c r="GV1346" s="254"/>
      <c r="GW1346" s="254"/>
    </row>
    <row r="1347" spans="204:205" x14ac:dyDescent="0.25">
      <c r="GV1347" s="254"/>
      <c r="GW1347" s="254"/>
    </row>
    <row r="1348" spans="204:205" x14ac:dyDescent="0.25">
      <c r="GV1348" s="254"/>
      <c r="GW1348" s="254"/>
    </row>
    <row r="1349" spans="204:205" x14ac:dyDescent="0.25">
      <c r="GV1349" s="254"/>
      <c r="GW1349" s="254"/>
    </row>
    <row r="1350" spans="204:205" x14ac:dyDescent="0.25">
      <c r="GV1350" s="254"/>
      <c r="GW1350" s="254"/>
    </row>
    <row r="1351" spans="204:205" x14ac:dyDescent="0.25">
      <c r="GV1351" s="254"/>
      <c r="GW1351" s="254"/>
    </row>
    <row r="1352" spans="204:205" x14ac:dyDescent="0.25">
      <c r="GV1352" s="254"/>
      <c r="GW1352" s="254"/>
    </row>
    <row r="1353" spans="204:205" x14ac:dyDescent="0.25">
      <c r="GV1353" s="254"/>
      <c r="GW1353" s="254"/>
    </row>
    <row r="1354" spans="204:205" x14ac:dyDescent="0.25">
      <c r="GV1354" s="254"/>
      <c r="GW1354" s="254"/>
    </row>
    <row r="1355" spans="204:205" x14ac:dyDescent="0.25">
      <c r="GV1355" s="254"/>
      <c r="GW1355" s="254"/>
    </row>
    <row r="1356" spans="204:205" x14ac:dyDescent="0.25">
      <c r="GV1356" s="254"/>
      <c r="GW1356" s="254"/>
    </row>
    <row r="1357" spans="204:205" x14ac:dyDescent="0.25">
      <c r="GV1357" s="254"/>
      <c r="GW1357" s="254"/>
    </row>
    <row r="1358" spans="204:205" x14ac:dyDescent="0.25">
      <c r="GV1358" s="254"/>
      <c r="GW1358" s="254"/>
    </row>
    <row r="1359" spans="204:205" x14ac:dyDescent="0.25">
      <c r="GV1359" s="254"/>
      <c r="GW1359" s="254"/>
    </row>
    <row r="1360" spans="204:205" x14ac:dyDescent="0.25">
      <c r="GV1360" s="254"/>
      <c r="GW1360" s="254"/>
    </row>
    <row r="1361" spans="204:205" x14ac:dyDescent="0.25">
      <c r="GV1361" s="254"/>
      <c r="GW1361" s="254"/>
    </row>
    <row r="1362" spans="204:205" x14ac:dyDescent="0.25">
      <c r="GV1362" s="254"/>
      <c r="GW1362" s="254"/>
    </row>
    <row r="1363" spans="204:205" x14ac:dyDescent="0.25">
      <c r="GV1363" s="254"/>
      <c r="GW1363" s="254"/>
    </row>
    <row r="1364" spans="204:205" x14ac:dyDescent="0.25">
      <c r="GV1364" s="254"/>
      <c r="GW1364" s="254"/>
    </row>
    <row r="1365" spans="204:205" x14ac:dyDescent="0.25">
      <c r="GV1365" s="254"/>
      <c r="GW1365" s="254"/>
    </row>
    <row r="1366" spans="204:205" x14ac:dyDescent="0.25">
      <c r="GV1366" s="254"/>
      <c r="GW1366" s="254"/>
    </row>
    <row r="1367" spans="204:205" x14ac:dyDescent="0.25">
      <c r="GV1367" s="254"/>
      <c r="GW1367" s="254"/>
    </row>
    <row r="1368" spans="204:205" x14ac:dyDescent="0.25">
      <c r="GV1368" s="254"/>
      <c r="GW1368" s="254"/>
    </row>
    <row r="1369" spans="204:205" x14ac:dyDescent="0.25">
      <c r="GV1369" s="254"/>
      <c r="GW1369" s="254"/>
    </row>
    <row r="1370" spans="204:205" x14ac:dyDescent="0.25">
      <c r="GV1370" s="254"/>
      <c r="GW1370" s="254"/>
    </row>
    <row r="1371" spans="204:205" x14ac:dyDescent="0.25">
      <c r="GV1371" s="254"/>
      <c r="GW1371" s="254"/>
    </row>
    <row r="1372" spans="204:205" x14ac:dyDescent="0.25">
      <c r="GV1372" s="254"/>
      <c r="GW1372" s="254"/>
    </row>
    <row r="1373" spans="204:205" x14ac:dyDescent="0.25">
      <c r="GV1373" s="254"/>
      <c r="GW1373" s="254"/>
    </row>
    <row r="1374" spans="204:205" x14ac:dyDescent="0.25">
      <c r="GV1374" s="254"/>
      <c r="GW1374" s="254"/>
    </row>
    <row r="1375" spans="204:205" x14ac:dyDescent="0.25">
      <c r="GV1375" s="254"/>
      <c r="GW1375" s="254"/>
    </row>
    <row r="1376" spans="204:205" x14ac:dyDescent="0.25">
      <c r="GV1376" s="254"/>
      <c r="GW1376" s="254"/>
    </row>
    <row r="1377" spans="204:205" x14ac:dyDescent="0.25">
      <c r="GV1377" s="254"/>
      <c r="GW1377" s="254"/>
    </row>
    <row r="1378" spans="204:205" x14ac:dyDescent="0.25">
      <c r="GV1378" s="254"/>
      <c r="GW1378" s="254"/>
    </row>
    <row r="1379" spans="204:205" x14ac:dyDescent="0.25">
      <c r="GV1379" s="254"/>
      <c r="GW1379" s="254"/>
    </row>
    <row r="1380" spans="204:205" x14ac:dyDescent="0.25">
      <c r="GV1380" s="254"/>
      <c r="GW1380" s="254"/>
    </row>
    <row r="1381" spans="204:205" x14ac:dyDescent="0.25">
      <c r="GV1381" s="254"/>
      <c r="GW1381" s="254"/>
    </row>
    <row r="1382" spans="204:205" x14ac:dyDescent="0.25">
      <c r="GV1382" s="254"/>
      <c r="GW1382" s="254"/>
    </row>
    <row r="1383" spans="204:205" x14ac:dyDescent="0.25">
      <c r="GV1383" s="254"/>
      <c r="GW1383" s="254"/>
    </row>
    <row r="1384" spans="204:205" x14ac:dyDescent="0.25">
      <c r="GV1384" s="254"/>
      <c r="GW1384" s="254"/>
    </row>
    <row r="1385" spans="204:205" x14ac:dyDescent="0.25">
      <c r="GV1385" s="254"/>
      <c r="GW1385" s="254"/>
    </row>
    <row r="1386" spans="204:205" x14ac:dyDescent="0.25">
      <c r="GV1386" s="254"/>
      <c r="GW1386" s="254"/>
    </row>
    <row r="1387" spans="204:205" x14ac:dyDescent="0.25">
      <c r="GV1387" s="254"/>
      <c r="GW1387" s="254"/>
    </row>
    <row r="1388" spans="204:205" x14ac:dyDescent="0.25">
      <c r="GV1388" s="254"/>
      <c r="GW1388" s="254"/>
    </row>
    <row r="1389" spans="204:205" x14ac:dyDescent="0.25">
      <c r="GV1389" s="254"/>
      <c r="GW1389" s="254"/>
    </row>
    <row r="1390" spans="204:205" x14ac:dyDescent="0.25">
      <c r="GV1390" s="254"/>
      <c r="GW1390" s="254"/>
    </row>
    <row r="1391" spans="204:205" x14ac:dyDescent="0.25">
      <c r="GV1391" s="254"/>
      <c r="GW1391" s="254"/>
    </row>
    <row r="1392" spans="204:205" x14ac:dyDescent="0.25">
      <c r="GV1392" s="254"/>
      <c r="GW1392" s="254"/>
    </row>
    <row r="1393" spans="204:205" x14ac:dyDescent="0.25">
      <c r="GV1393" s="254"/>
      <c r="GW1393" s="254"/>
    </row>
    <row r="1394" spans="204:205" x14ac:dyDescent="0.25">
      <c r="GV1394" s="254"/>
      <c r="GW1394" s="254"/>
    </row>
    <row r="1395" spans="204:205" x14ac:dyDescent="0.25">
      <c r="GV1395" s="254"/>
      <c r="GW1395" s="254"/>
    </row>
    <row r="1396" spans="204:205" x14ac:dyDescent="0.25">
      <c r="GV1396" s="254"/>
      <c r="GW1396" s="254"/>
    </row>
    <row r="1397" spans="204:205" x14ac:dyDescent="0.25">
      <c r="GV1397" s="254"/>
      <c r="GW1397" s="254"/>
    </row>
    <row r="1398" spans="204:205" x14ac:dyDescent="0.25">
      <c r="GV1398" s="254"/>
      <c r="GW1398" s="254"/>
    </row>
    <row r="1399" spans="204:205" x14ac:dyDescent="0.25">
      <c r="GV1399" s="254"/>
      <c r="GW1399" s="254"/>
    </row>
    <row r="1400" spans="204:205" x14ac:dyDescent="0.25">
      <c r="GV1400" s="254"/>
      <c r="GW1400" s="254"/>
    </row>
    <row r="1401" spans="204:205" x14ac:dyDescent="0.25">
      <c r="GV1401" s="254"/>
      <c r="GW1401" s="254"/>
    </row>
    <row r="1402" spans="204:205" x14ac:dyDescent="0.25">
      <c r="GV1402" s="254"/>
      <c r="GW1402" s="254"/>
    </row>
    <row r="1403" spans="204:205" x14ac:dyDescent="0.25">
      <c r="GV1403" s="254"/>
      <c r="GW1403" s="254"/>
    </row>
    <row r="1404" spans="204:205" x14ac:dyDescent="0.25">
      <c r="GV1404" s="254"/>
      <c r="GW1404" s="254"/>
    </row>
    <row r="1405" spans="204:205" x14ac:dyDescent="0.25">
      <c r="GV1405" s="254"/>
      <c r="GW1405" s="254"/>
    </row>
    <row r="1406" spans="204:205" x14ac:dyDescent="0.25">
      <c r="GV1406" s="254"/>
      <c r="GW1406" s="254"/>
    </row>
    <row r="1407" spans="204:205" x14ac:dyDescent="0.25">
      <c r="GV1407" s="254"/>
      <c r="GW1407" s="254"/>
    </row>
    <row r="1408" spans="204:205" x14ac:dyDescent="0.25">
      <c r="GV1408" s="254"/>
      <c r="GW1408" s="254"/>
    </row>
    <row r="1409" spans="204:205" x14ac:dyDescent="0.25">
      <c r="GV1409" s="254"/>
      <c r="GW1409" s="254"/>
    </row>
    <row r="1410" spans="204:205" x14ac:dyDescent="0.25">
      <c r="GV1410" s="254"/>
      <c r="GW1410" s="254"/>
    </row>
    <row r="1411" spans="204:205" x14ac:dyDescent="0.25">
      <c r="GV1411" s="254"/>
      <c r="GW1411" s="254"/>
    </row>
    <row r="1412" spans="204:205" x14ac:dyDescent="0.25">
      <c r="GV1412" s="254"/>
      <c r="GW1412" s="254"/>
    </row>
    <row r="1413" spans="204:205" x14ac:dyDescent="0.25">
      <c r="GV1413" s="254"/>
      <c r="GW1413" s="254"/>
    </row>
    <row r="1414" spans="204:205" x14ac:dyDescent="0.25">
      <c r="GV1414" s="254"/>
      <c r="GW1414" s="254"/>
    </row>
    <row r="1415" spans="204:205" x14ac:dyDescent="0.25">
      <c r="GV1415" s="254"/>
      <c r="GW1415" s="254"/>
    </row>
    <row r="1416" spans="204:205" x14ac:dyDescent="0.25">
      <c r="GV1416" s="254"/>
      <c r="GW1416" s="254"/>
    </row>
    <row r="1417" spans="204:205" x14ac:dyDescent="0.25">
      <c r="GV1417" s="254"/>
      <c r="GW1417" s="254"/>
    </row>
    <row r="1418" spans="204:205" x14ac:dyDescent="0.25">
      <c r="GV1418" s="254"/>
      <c r="GW1418" s="254"/>
    </row>
    <row r="1419" spans="204:205" x14ac:dyDescent="0.25">
      <c r="GV1419" s="254"/>
      <c r="GW1419" s="254"/>
    </row>
    <row r="1420" spans="204:205" x14ac:dyDescent="0.25">
      <c r="GV1420" s="254"/>
      <c r="GW1420" s="254"/>
    </row>
    <row r="1421" spans="204:205" x14ac:dyDescent="0.25">
      <c r="GV1421" s="254"/>
      <c r="GW1421" s="254"/>
    </row>
    <row r="1422" spans="204:205" x14ac:dyDescent="0.25">
      <c r="GV1422" s="254"/>
      <c r="GW1422" s="254"/>
    </row>
    <row r="1423" spans="204:205" x14ac:dyDescent="0.25">
      <c r="GV1423" s="254"/>
      <c r="GW1423" s="254"/>
    </row>
    <row r="1424" spans="204:205" x14ac:dyDescent="0.25">
      <c r="GV1424" s="254"/>
      <c r="GW1424" s="254"/>
    </row>
    <row r="1425" spans="204:205" x14ac:dyDescent="0.25">
      <c r="GV1425" s="254"/>
      <c r="GW1425" s="254"/>
    </row>
    <row r="1426" spans="204:205" x14ac:dyDescent="0.25">
      <c r="GV1426" s="254"/>
      <c r="GW1426" s="254"/>
    </row>
    <row r="1427" spans="204:205" x14ac:dyDescent="0.25">
      <c r="GV1427" s="254"/>
      <c r="GW1427" s="254"/>
    </row>
    <row r="1428" spans="204:205" x14ac:dyDescent="0.25">
      <c r="GV1428" s="254"/>
      <c r="GW1428" s="254"/>
    </row>
    <row r="1429" spans="204:205" x14ac:dyDescent="0.25">
      <c r="GV1429" s="254"/>
      <c r="GW1429" s="254"/>
    </row>
    <row r="1430" spans="204:205" x14ac:dyDescent="0.25">
      <c r="GV1430" s="254"/>
      <c r="GW1430" s="254"/>
    </row>
    <row r="1431" spans="204:205" x14ac:dyDescent="0.25">
      <c r="GV1431" s="254"/>
      <c r="GW1431" s="254"/>
    </row>
    <row r="1432" spans="204:205" x14ac:dyDescent="0.25">
      <c r="GV1432" s="254"/>
      <c r="GW1432" s="254"/>
    </row>
    <row r="1433" spans="204:205" x14ac:dyDescent="0.25">
      <c r="GV1433" s="254"/>
      <c r="GW1433" s="254"/>
    </row>
    <row r="1434" spans="204:205" x14ac:dyDescent="0.25">
      <c r="GV1434" s="254"/>
      <c r="GW1434" s="254"/>
    </row>
    <row r="1435" spans="204:205" x14ac:dyDescent="0.25">
      <c r="GV1435" s="254"/>
      <c r="GW1435" s="254"/>
    </row>
    <row r="1436" spans="204:205" x14ac:dyDescent="0.25">
      <c r="GV1436" s="254"/>
      <c r="GW1436" s="254"/>
    </row>
    <row r="1437" spans="204:205" x14ac:dyDescent="0.25">
      <c r="GV1437" s="254"/>
      <c r="GW1437" s="254"/>
    </row>
    <row r="1438" spans="204:205" x14ac:dyDescent="0.25">
      <c r="GV1438" s="254"/>
      <c r="GW1438" s="254"/>
    </row>
    <row r="1439" spans="204:205" x14ac:dyDescent="0.25">
      <c r="GV1439" s="254"/>
      <c r="GW1439" s="254"/>
    </row>
    <row r="1440" spans="204:205" x14ac:dyDescent="0.25">
      <c r="GV1440" s="254"/>
      <c r="GW1440" s="254"/>
    </row>
    <row r="1441" spans="204:205" x14ac:dyDescent="0.25">
      <c r="GV1441" s="254"/>
      <c r="GW1441" s="254"/>
    </row>
    <row r="1442" spans="204:205" x14ac:dyDescent="0.25">
      <c r="GV1442" s="254"/>
      <c r="GW1442" s="254"/>
    </row>
    <row r="1443" spans="204:205" x14ac:dyDescent="0.25">
      <c r="GV1443" s="254"/>
      <c r="GW1443" s="254"/>
    </row>
    <row r="1444" spans="204:205" x14ac:dyDescent="0.25">
      <c r="GV1444" s="254"/>
      <c r="GW1444" s="254"/>
    </row>
    <row r="1445" spans="204:205" x14ac:dyDescent="0.25">
      <c r="GV1445" s="254"/>
      <c r="GW1445" s="254"/>
    </row>
    <row r="1446" spans="204:205" x14ac:dyDescent="0.25">
      <c r="GV1446" s="254"/>
      <c r="GW1446" s="254"/>
    </row>
    <row r="1447" spans="204:205" x14ac:dyDescent="0.25">
      <c r="GV1447" s="254"/>
      <c r="GW1447" s="254"/>
    </row>
    <row r="1448" spans="204:205" x14ac:dyDescent="0.25">
      <c r="GV1448" s="254"/>
      <c r="GW1448" s="254"/>
    </row>
    <row r="1449" spans="204:205" x14ac:dyDescent="0.25">
      <c r="GV1449" s="254"/>
      <c r="GW1449" s="254"/>
    </row>
    <row r="1450" spans="204:205" x14ac:dyDescent="0.25">
      <c r="GV1450" s="254"/>
      <c r="GW1450" s="254"/>
    </row>
    <row r="1451" spans="204:205" x14ac:dyDescent="0.25">
      <c r="GV1451" s="254"/>
      <c r="GW1451" s="254"/>
    </row>
    <row r="1452" spans="204:205" x14ac:dyDescent="0.25">
      <c r="GV1452" s="254"/>
      <c r="GW1452" s="254"/>
    </row>
    <row r="1453" spans="204:205" x14ac:dyDescent="0.25">
      <c r="GV1453" s="254"/>
      <c r="GW1453" s="254"/>
    </row>
    <row r="1454" spans="204:205" x14ac:dyDescent="0.25">
      <c r="GV1454" s="254"/>
      <c r="GW1454" s="254"/>
    </row>
    <row r="1455" spans="204:205" x14ac:dyDescent="0.25">
      <c r="GV1455" s="254"/>
      <c r="GW1455" s="254"/>
    </row>
    <row r="1456" spans="204:205" x14ac:dyDescent="0.25">
      <c r="GV1456" s="254"/>
      <c r="GW1456" s="254"/>
    </row>
    <row r="1457" spans="204:205" x14ac:dyDescent="0.25">
      <c r="GV1457" s="254"/>
      <c r="GW1457" s="254"/>
    </row>
    <row r="1458" spans="204:205" x14ac:dyDescent="0.25">
      <c r="GV1458" s="254"/>
      <c r="GW1458" s="254"/>
    </row>
    <row r="1459" spans="204:205" x14ac:dyDescent="0.25">
      <c r="GV1459" s="254"/>
      <c r="GW1459" s="254"/>
    </row>
    <row r="1460" spans="204:205" x14ac:dyDescent="0.25">
      <c r="GV1460" s="254"/>
      <c r="GW1460" s="254"/>
    </row>
    <row r="1461" spans="204:205" x14ac:dyDescent="0.25">
      <c r="GV1461" s="254"/>
      <c r="GW1461" s="254"/>
    </row>
    <row r="1462" spans="204:205" x14ac:dyDescent="0.25">
      <c r="GV1462" s="254"/>
      <c r="GW1462" s="254"/>
    </row>
    <row r="1463" spans="204:205" x14ac:dyDescent="0.25">
      <c r="GV1463" s="254"/>
      <c r="GW1463" s="254"/>
    </row>
    <row r="1464" spans="204:205" x14ac:dyDescent="0.25">
      <c r="GV1464" s="254"/>
      <c r="GW1464" s="254"/>
    </row>
    <row r="1465" spans="204:205" x14ac:dyDescent="0.25">
      <c r="GV1465" s="254"/>
      <c r="GW1465" s="254"/>
    </row>
    <row r="1466" spans="204:205" x14ac:dyDescent="0.25">
      <c r="GV1466" s="254"/>
      <c r="GW1466" s="254"/>
    </row>
    <row r="1467" spans="204:205" x14ac:dyDescent="0.25">
      <c r="GV1467" s="254"/>
      <c r="GW1467" s="254"/>
    </row>
    <row r="1468" spans="204:205" x14ac:dyDescent="0.25">
      <c r="GV1468" s="254"/>
      <c r="GW1468" s="254"/>
    </row>
    <row r="1469" spans="204:205" x14ac:dyDescent="0.25">
      <c r="GV1469" s="254"/>
      <c r="GW1469" s="254"/>
    </row>
    <row r="1470" spans="204:205" x14ac:dyDescent="0.25">
      <c r="GV1470" s="254"/>
      <c r="GW1470" s="254"/>
    </row>
    <row r="1471" spans="204:205" x14ac:dyDescent="0.25">
      <c r="GV1471" s="254"/>
      <c r="GW1471" s="254"/>
    </row>
    <row r="1472" spans="204:205" x14ac:dyDescent="0.25">
      <c r="GV1472" s="254"/>
      <c r="GW1472" s="254"/>
    </row>
    <row r="1473" spans="204:205" x14ac:dyDescent="0.25">
      <c r="GV1473" s="254"/>
      <c r="GW1473" s="254"/>
    </row>
    <row r="1474" spans="204:205" x14ac:dyDescent="0.25">
      <c r="GV1474" s="254"/>
      <c r="GW1474" s="254"/>
    </row>
    <row r="1475" spans="204:205" x14ac:dyDescent="0.25">
      <c r="GV1475" s="254"/>
      <c r="GW1475" s="254"/>
    </row>
    <row r="1476" spans="204:205" x14ac:dyDescent="0.25">
      <c r="GV1476" s="254"/>
      <c r="GW1476" s="254"/>
    </row>
    <row r="1477" spans="204:205" x14ac:dyDescent="0.25">
      <c r="GV1477" s="254"/>
      <c r="GW1477" s="254"/>
    </row>
    <row r="1478" spans="204:205" x14ac:dyDescent="0.25">
      <c r="GV1478" s="254"/>
      <c r="GW1478" s="254"/>
    </row>
    <row r="1479" spans="204:205" x14ac:dyDescent="0.25">
      <c r="GV1479" s="254"/>
      <c r="GW1479" s="254"/>
    </row>
    <row r="1480" spans="204:205" x14ac:dyDescent="0.25">
      <c r="GV1480" s="254"/>
      <c r="GW1480" s="254"/>
    </row>
    <row r="1481" spans="204:205" x14ac:dyDescent="0.25">
      <c r="GV1481" s="254"/>
      <c r="GW1481" s="254"/>
    </row>
    <row r="1482" spans="204:205" x14ac:dyDescent="0.25">
      <c r="GV1482" s="254"/>
      <c r="GW1482" s="254"/>
    </row>
    <row r="1483" spans="204:205" x14ac:dyDescent="0.25">
      <c r="GV1483" s="254"/>
      <c r="GW1483" s="254"/>
    </row>
    <row r="1484" spans="204:205" x14ac:dyDescent="0.25">
      <c r="GV1484" s="254"/>
      <c r="GW1484" s="254"/>
    </row>
    <row r="1485" spans="204:205" x14ac:dyDescent="0.25">
      <c r="GV1485" s="254"/>
      <c r="GW1485" s="254"/>
    </row>
    <row r="1486" spans="204:205" x14ac:dyDescent="0.25">
      <c r="GV1486" s="254"/>
      <c r="GW1486" s="254"/>
    </row>
    <row r="1487" spans="204:205" x14ac:dyDescent="0.25">
      <c r="GV1487" s="254"/>
      <c r="GW1487" s="254"/>
    </row>
    <row r="1488" spans="204:205" x14ac:dyDescent="0.25">
      <c r="GV1488" s="254"/>
      <c r="GW1488" s="254"/>
    </row>
    <row r="1489" spans="204:205" x14ac:dyDescent="0.25">
      <c r="GV1489" s="254"/>
      <c r="GW1489" s="254"/>
    </row>
    <row r="1490" spans="204:205" x14ac:dyDescent="0.25">
      <c r="GV1490" s="254"/>
      <c r="GW1490" s="254"/>
    </row>
    <row r="1491" spans="204:205" x14ac:dyDescent="0.25">
      <c r="GV1491" s="254"/>
      <c r="GW1491" s="254"/>
    </row>
    <row r="1492" spans="204:205" x14ac:dyDescent="0.25">
      <c r="GV1492" s="254"/>
      <c r="GW1492" s="254"/>
    </row>
    <row r="1493" spans="204:205" x14ac:dyDescent="0.25">
      <c r="GV1493" s="254"/>
      <c r="GW1493" s="254"/>
    </row>
    <row r="1494" spans="204:205" x14ac:dyDescent="0.25">
      <c r="GV1494" s="254"/>
      <c r="GW1494" s="254"/>
    </row>
    <row r="1495" spans="204:205" x14ac:dyDescent="0.25">
      <c r="GV1495" s="254"/>
      <c r="GW1495" s="254"/>
    </row>
    <row r="1496" spans="204:205" x14ac:dyDescent="0.25">
      <c r="GV1496" s="254"/>
      <c r="GW1496" s="254"/>
    </row>
    <row r="1497" spans="204:205" x14ac:dyDescent="0.25">
      <c r="GV1497" s="254"/>
      <c r="GW1497" s="254"/>
    </row>
    <row r="1498" spans="204:205" x14ac:dyDescent="0.25">
      <c r="GV1498" s="254"/>
      <c r="GW1498" s="254"/>
    </row>
    <row r="1499" spans="204:205" x14ac:dyDescent="0.25">
      <c r="GV1499" s="254"/>
      <c r="GW1499" s="254"/>
    </row>
    <row r="1500" spans="204:205" x14ac:dyDescent="0.25">
      <c r="GV1500" s="254"/>
      <c r="GW1500" s="254"/>
    </row>
    <row r="1501" spans="204:205" x14ac:dyDescent="0.25">
      <c r="GV1501" s="254"/>
      <c r="GW1501" s="254"/>
    </row>
    <row r="1502" spans="204:205" x14ac:dyDescent="0.25">
      <c r="GV1502" s="254"/>
      <c r="GW1502" s="254"/>
    </row>
    <row r="1503" spans="204:205" x14ac:dyDescent="0.25">
      <c r="GV1503" s="254"/>
      <c r="GW1503" s="254"/>
    </row>
    <row r="1504" spans="204:205" x14ac:dyDescent="0.25">
      <c r="GV1504" s="254"/>
      <c r="GW1504" s="254"/>
    </row>
    <row r="1505" spans="204:205" x14ac:dyDescent="0.25">
      <c r="GV1505" s="254"/>
      <c r="GW1505" s="254"/>
    </row>
    <row r="1506" spans="204:205" x14ac:dyDescent="0.25">
      <c r="GV1506" s="254"/>
      <c r="GW1506" s="254"/>
    </row>
    <row r="1507" spans="204:205" x14ac:dyDescent="0.25">
      <c r="GV1507" s="254"/>
      <c r="GW1507" s="254"/>
    </row>
    <row r="1508" spans="204:205" x14ac:dyDescent="0.25">
      <c r="GV1508" s="254"/>
      <c r="GW1508" s="254"/>
    </row>
    <row r="1509" spans="204:205" x14ac:dyDescent="0.25">
      <c r="GV1509" s="254"/>
      <c r="GW1509" s="254"/>
    </row>
    <row r="1510" spans="204:205" x14ac:dyDescent="0.25">
      <c r="GV1510" s="254"/>
      <c r="GW1510" s="254"/>
    </row>
    <row r="1511" spans="204:205" x14ac:dyDescent="0.25">
      <c r="GV1511" s="254"/>
      <c r="GW1511" s="254"/>
    </row>
    <row r="1512" spans="204:205" x14ac:dyDescent="0.25">
      <c r="GV1512" s="254"/>
      <c r="GW1512" s="254"/>
    </row>
    <row r="1513" spans="204:205" x14ac:dyDescent="0.25">
      <c r="GV1513" s="254"/>
      <c r="GW1513" s="254"/>
    </row>
    <row r="1514" spans="204:205" x14ac:dyDescent="0.25">
      <c r="GV1514" s="254"/>
      <c r="GW1514" s="254"/>
    </row>
    <row r="1515" spans="204:205" x14ac:dyDescent="0.25">
      <c r="GV1515" s="254"/>
      <c r="GW1515" s="254"/>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Z212"/>
  <sheetViews>
    <sheetView showGridLines="0" zoomScaleNormal="100" workbookViewId="0">
      <selection activeCell="M19" sqref="M19"/>
    </sheetView>
  </sheetViews>
  <sheetFormatPr defaultRowHeight="15" x14ac:dyDescent="0.25"/>
  <cols>
    <col min="1" max="1" width="29.140625" customWidth="1"/>
    <col min="2" max="2" width="67.28515625" customWidth="1"/>
    <col min="3" max="3" width="25.7109375" customWidth="1"/>
    <col min="4" max="10" width="14.28515625" customWidth="1"/>
    <col min="11" max="11" width="14.42578125" customWidth="1"/>
    <col min="12" max="12" width="10.7109375" customWidth="1"/>
    <col min="13" max="13" width="11.7109375" customWidth="1"/>
    <col min="14" max="17" width="10.7109375" customWidth="1"/>
    <col min="18" max="18" width="15.5703125" customWidth="1"/>
    <col min="19" max="19" width="15.28515625" customWidth="1"/>
    <col min="20" max="21" width="15.28515625" bestFit="1" customWidth="1"/>
    <col min="22" max="22" width="13.42578125" bestFit="1" customWidth="1"/>
    <col min="23" max="24" width="10" bestFit="1" customWidth="1"/>
  </cols>
  <sheetData>
    <row r="1" spans="2:26" x14ac:dyDescent="0.25">
      <c r="B1" s="18" t="s">
        <v>399</v>
      </c>
    </row>
    <row r="2" spans="2:26" x14ac:dyDescent="0.25">
      <c r="E2" t="s">
        <v>1179</v>
      </c>
      <c r="F2" s="511" t="s">
        <v>800</v>
      </c>
      <c r="G2" s="540">
        <v>20.745928189915663</v>
      </c>
      <c r="H2" s="540">
        <v>20.745928189915663</v>
      </c>
      <c r="I2" s="540">
        <v>19.388717934500619</v>
      </c>
      <c r="J2" s="540">
        <v>9.9097505058133741</v>
      </c>
      <c r="K2" s="540"/>
      <c r="L2" s="540"/>
      <c r="M2" s="540"/>
      <c r="N2" s="540">
        <v>60.880574314331952</v>
      </c>
      <c r="O2" s="540" t="s">
        <v>1097</v>
      </c>
      <c r="P2" s="540" t="s">
        <v>1097</v>
      </c>
      <c r="Q2" s="540">
        <v>0.20935107154573185</v>
      </c>
      <c r="R2" s="540">
        <v>0.11101308869477329</v>
      </c>
      <c r="S2" s="540"/>
      <c r="T2" s="540"/>
      <c r="U2" s="540"/>
      <c r="V2" s="541">
        <v>0.6573623646535981</v>
      </c>
      <c r="W2" s="540">
        <v>0</v>
      </c>
      <c r="X2" s="540">
        <v>92.613416264579456</v>
      </c>
      <c r="Y2" s="540">
        <v>92.613416264579456</v>
      </c>
      <c r="Z2" s="540">
        <v>0.65786964861254704</v>
      </c>
    </row>
    <row r="3" spans="2:26" x14ac:dyDescent="0.25">
      <c r="E3" t="s">
        <v>1184</v>
      </c>
      <c r="F3" s="512" t="s">
        <v>800</v>
      </c>
      <c r="G3" s="542">
        <v>21449.090233177911</v>
      </c>
      <c r="H3" s="542">
        <v>21449.090233177911</v>
      </c>
      <c r="I3" s="542">
        <v>20045.878722596175</v>
      </c>
      <c r="J3" s="542">
        <v>10226.212527120468</v>
      </c>
      <c r="K3" s="542"/>
      <c r="L3" s="542"/>
      <c r="M3" s="542"/>
      <c r="N3" s="542">
        <v>62944.059188951993</v>
      </c>
      <c r="O3" s="542" t="s">
        <v>1097</v>
      </c>
      <c r="P3" s="542" t="s">
        <v>1097</v>
      </c>
      <c r="Q3" s="542">
        <v>216.44681225589167</v>
      </c>
      <c r="R3" s="542">
        <v>114.55822602383948</v>
      </c>
      <c r="S3" s="542"/>
      <c r="T3" s="542"/>
      <c r="U3" s="542"/>
      <c r="V3" s="543">
        <v>679.64299048349983</v>
      </c>
      <c r="W3" s="542">
        <v>0</v>
      </c>
      <c r="X3" s="542">
        <v>92.613416264579456</v>
      </c>
      <c r="Y3" s="542">
        <v>92.613416264579456</v>
      </c>
      <c r="Z3" s="542">
        <v>368.36803036919463</v>
      </c>
    </row>
    <row r="4" spans="2:26" x14ac:dyDescent="0.25">
      <c r="B4" s="45"/>
      <c r="E4" t="s">
        <v>1253</v>
      </c>
      <c r="F4" s="511" t="s">
        <v>800</v>
      </c>
      <c r="G4" s="540">
        <v>7242.8164770533194</v>
      </c>
      <c r="H4" s="540">
        <v>7242.8164770533194</v>
      </c>
      <c r="I4" s="540">
        <v>6768.9873617320736</v>
      </c>
      <c r="J4" s="540">
        <v>3455.154970386262</v>
      </c>
      <c r="K4" s="540"/>
      <c r="L4" s="540"/>
      <c r="M4" s="540"/>
      <c r="N4" s="540">
        <v>21254.620315838718</v>
      </c>
      <c r="O4" s="540" t="s">
        <v>1097</v>
      </c>
      <c r="P4" s="540" t="s">
        <v>1097</v>
      </c>
      <c r="Q4" s="540">
        <v>73.088626192066215</v>
      </c>
      <c r="R4" s="540">
        <v>38.706062776925016</v>
      </c>
      <c r="S4" s="540"/>
      <c r="T4" s="540"/>
      <c r="U4" s="540"/>
      <c r="V4" s="541">
        <v>229.49828624308799</v>
      </c>
      <c r="W4" s="540">
        <v>0</v>
      </c>
      <c r="X4" s="540">
        <v>92.613416264579456</v>
      </c>
      <c r="Y4" s="540">
        <v>92.613416264579456</v>
      </c>
      <c r="Z4" s="540">
        <v>141.40037466164705</v>
      </c>
    </row>
    <row r="5" spans="2:26" x14ac:dyDescent="0.25">
      <c r="B5" s="32"/>
      <c r="R5" s="61"/>
    </row>
    <row r="6" spans="2:26" x14ac:dyDescent="0.25">
      <c r="B6" s="32"/>
    </row>
    <row r="7" spans="2:26" x14ac:dyDescent="0.25">
      <c r="B7" s="32"/>
    </row>
    <row r="8" spans="2:26" x14ac:dyDescent="0.25">
      <c r="B8" s="32"/>
    </row>
    <row r="9" spans="2:26" ht="47.25" customHeight="1" x14ac:dyDescent="0.25">
      <c r="B9" s="500" t="s">
        <v>1304</v>
      </c>
    </row>
    <row r="10" spans="2:26" ht="38.25" x14ac:dyDescent="0.25">
      <c r="B10" s="27" t="s">
        <v>51</v>
      </c>
      <c r="C10" s="255" t="s">
        <v>321</v>
      </c>
      <c r="D10" s="255" t="s">
        <v>322</v>
      </c>
      <c r="E10" s="255" t="s">
        <v>323</v>
      </c>
      <c r="F10" s="255" t="s">
        <v>324</v>
      </c>
      <c r="G10" s="255" t="s">
        <v>325</v>
      </c>
      <c r="H10" s="255" t="s">
        <v>326</v>
      </c>
      <c r="I10" s="255" t="s">
        <v>327</v>
      </c>
      <c r="J10" s="255" t="s">
        <v>1290</v>
      </c>
      <c r="K10" s="244" t="s">
        <v>328</v>
      </c>
      <c r="L10" s="244" t="s">
        <v>329</v>
      </c>
      <c r="M10" s="244" t="s">
        <v>330</v>
      </c>
      <c r="N10" s="244" t="s">
        <v>331</v>
      </c>
      <c r="O10" s="244" t="s">
        <v>332</v>
      </c>
      <c r="P10" s="244" t="s">
        <v>333</v>
      </c>
      <c r="Q10" s="244" t="s">
        <v>334</v>
      </c>
      <c r="R10" s="244" t="s">
        <v>1291</v>
      </c>
      <c r="S10" s="256" t="s">
        <v>1292</v>
      </c>
      <c r="T10" s="256" t="s">
        <v>1293</v>
      </c>
      <c r="U10" s="256" t="s">
        <v>1294</v>
      </c>
      <c r="V10" s="256" t="s">
        <v>1295</v>
      </c>
    </row>
    <row r="11" spans="2:26" x14ac:dyDescent="0.25">
      <c r="B11" s="511" t="s">
        <v>800</v>
      </c>
      <c r="C11" s="540">
        <v>21646.364009874404</v>
      </c>
      <c r="D11" s="540">
        <v>21646.364009874404</v>
      </c>
      <c r="E11" s="540">
        <v>20109.189788014974</v>
      </c>
      <c r="F11" s="540">
        <v>10258.446776229455</v>
      </c>
      <c r="G11" s="540"/>
      <c r="H11" s="540"/>
      <c r="I11" s="540"/>
      <c r="J11" s="540">
        <v>20109.189788014974</v>
      </c>
      <c r="K11" s="540">
        <v>215.41817970212182</v>
      </c>
      <c r="L11" s="540">
        <v>225.66959986568818</v>
      </c>
      <c r="M11" s="540">
        <v>214.35596465467796</v>
      </c>
      <c r="N11" s="540">
        <v>115.3926931940485</v>
      </c>
      <c r="O11" s="540"/>
      <c r="P11" s="540"/>
      <c r="Q11" s="540"/>
      <c r="R11" s="541">
        <v>214.35596465467796</v>
      </c>
      <c r="S11" s="540">
        <v>0</v>
      </c>
      <c r="T11" s="540">
        <v>93.812130772336417</v>
      </c>
      <c r="U11" s="540">
        <v>93.812130772336417</v>
      </c>
      <c r="V11" s="540">
        <v>117.3146593532467</v>
      </c>
      <c r="W11" s="57"/>
    </row>
    <row r="12" spans="2:26" x14ac:dyDescent="0.25">
      <c r="B12" s="466" t="s">
        <v>806</v>
      </c>
      <c r="C12" s="66">
        <v>796.19086581393981</v>
      </c>
      <c r="D12" s="66">
        <v>796.19086581393981</v>
      </c>
      <c r="E12" s="66">
        <v>744.10361291022411</v>
      </c>
      <c r="F12" s="66">
        <v>720.9040856398301</v>
      </c>
      <c r="G12" s="66"/>
      <c r="H12" s="66"/>
      <c r="I12" s="66"/>
      <c r="J12" s="66">
        <v>744.10361291022411</v>
      </c>
      <c r="K12" s="66">
        <v>8.5771796917885101</v>
      </c>
      <c r="L12" s="66">
        <v>9.2924412310997369</v>
      </c>
      <c r="M12" s="66">
        <v>9.1825174742179865</v>
      </c>
      <c r="N12" s="66">
        <v>9.2417111411317645</v>
      </c>
      <c r="O12" s="66"/>
      <c r="P12" s="66"/>
      <c r="Q12" s="66"/>
      <c r="R12" s="544">
        <v>9.1825174742179865</v>
      </c>
      <c r="S12" s="66">
        <v>0</v>
      </c>
      <c r="T12" s="66">
        <v>81.034815887850456</v>
      </c>
      <c r="U12" s="66">
        <v>81.034815887850456</v>
      </c>
      <c r="V12" s="66">
        <v>7.9333683670727559</v>
      </c>
      <c r="W12" s="57"/>
    </row>
    <row r="13" spans="2:26" x14ac:dyDescent="0.25">
      <c r="B13" s="466" t="s">
        <v>812</v>
      </c>
      <c r="C13" s="66">
        <v>102.11062571180092</v>
      </c>
      <c r="D13" s="66">
        <v>102.11062571180092</v>
      </c>
      <c r="E13" s="66">
        <v>94.859141827888664</v>
      </c>
      <c r="F13" s="66">
        <v>91.901912993025419</v>
      </c>
      <c r="G13" s="66"/>
      <c r="H13" s="66"/>
      <c r="I13" s="66"/>
      <c r="J13" s="66">
        <v>94.859141827888664</v>
      </c>
      <c r="K13" s="66">
        <v>65.39954268239417</v>
      </c>
      <c r="L13" s="66">
        <v>48.208405938276542</v>
      </c>
      <c r="M13" s="66">
        <v>45.599359481975895</v>
      </c>
      <c r="N13" s="66">
        <v>45.94503898697721</v>
      </c>
      <c r="O13" s="66"/>
      <c r="P13" s="66"/>
      <c r="Q13" s="66"/>
      <c r="R13" s="544">
        <v>45.599359481975895</v>
      </c>
      <c r="S13" s="66">
        <v>0</v>
      </c>
      <c r="T13" s="66">
        <v>2.0802735587850467</v>
      </c>
      <c r="U13" s="66">
        <v>2.0802735587850467</v>
      </c>
      <c r="V13" s="66">
        <v>0.49230300900134716</v>
      </c>
      <c r="W13" s="57"/>
    </row>
    <row r="14" spans="2:26" x14ac:dyDescent="0.25">
      <c r="B14" s="466" t="s">
        <v>1196</v>
      </c>
      <c r="C14" s="66">
        <v>1.1265397764903744</v>
      </c>
      <c r="D14" s="66">
        <v>1.1265397764903744</v>
      </c>
      <c r="E14" s="66">
        <v>1.0528409126078266</v>
      </c>
      <c r="F14" s="66">
        <v>1.0200148999078591</v>
      </c>
      <c r="G14" s="66"/>
      <c r="H14" s="66"/>
      <c r="I14" s="66"/>
      <c r="J14" s="66">
        <v>1.0528409126078266</v>
      </c>
      <c r="K14" s="66">
        <v>0.78036836830865497</v>
      </c>
      <c r="L14" s="66">
        <v>0.44448006772207771</v>
      </c>
      <c r="M14" s="66">
        <v>0.50745034977043901</v>
      </c>
      <c r="N14" s="66">
        <v>0.52604281932635499</v>
      </c>
      <c r="O14" s="66"/>
      <c r="P14" s="66"/>
      <c r="Q14" s="66"/>
      <c r="R14" s="544">
        <v>0.50745034977043901</v>
      </c>
      <c r="S14" s="66">
        <v>0</v>
      </c>
      <c r="T14" s="66">
        <v>2.0747663551401865</v>
      </c>
      <c r="U14" s="66">
        <v>2.0747663551401865</v>
      </c>
      <c r="V14" s="66">
        <v>1.4124262001581497E-2</v>
      </c>
      <c r="W14" s="57"/>
    </row>
    <row r="15" spans="2:26" s="466" customFormat="1" x14ac:dyDescent="0.25">
      <c r="B15" s="466" t="s">
        <v>788</v>
      </c>
      <c r="C15" s="66">
        <v>6548.4665675477645</v>
      </c>
      <c r="D15" s="66">
        <v>5976.4662672420909</v>
      </c>
      <c r="E15" s="66">
        <v>7538.7168654530888</v>
      </c>
      <c r="F15" s="66">
        <v>6437.147274236112</v>
      </c>
      <c r="G15" s="66"/>
      <c r="H15" s="66"/>
      <c r="I15" s="66"/>
      <c r="J15" s="66">
        <v>7538.7168654530888</v>
      </c>
      <c r="K15" s="66">
        <v>375.34202009223657</v>
      </c>
      <c r="L15" s="66">
        <v>339.02234343447503</v>
      </c>
      <c r="M15" s="66">
        <v>379.78526185882157</v>
      </c>
      <c r="N15" s="66">
        <v>382.91016231816786</v>
      </c>
      <c r="O15" s="66"/>
      <c r="P15" s="66"/>
      <c r="Q15" s="66"/>
      <c r="R15" s="544">
        <v>379.78526185882157</v>
      </c>
      <c r="S15" s="66">
        <v>0</v>
      </c>
      <c r="T15" s="66">
        <v>19.84994580504673</v>
      </c>
      <c r="U15" s="66">
        <v>19.84994580504673</v>
      </c>
      <c r="V15" s="66">
        <v>114.08255520648703</v>
      </c>
      <c r="W15" s="623"/>
    </row>
    <row r="16" spans="2:26" s="466" customFormat="1" x14ac:dyDescent="0.25">
      <c r="B16" s="624" t="s">
        <v>1087</v>
      </c>
      <c r="C16" s="625">
        <v>417.22141082983717</v>
      </c>
      <c r="D16" s="625">
        <v>417.22141082983717</v>
      </c>
      <c r="E16" s="625">
        <v>387.60376591063954</v>
      </c>
      <c r="F16" s="625">
        <v>567.37409560342439</v>
      </c>
      <c r="G16" s="625"/>
      <c r="H16" s="625"/>
      <c r="I16" s="625"/>
      <c r="J16" s="625">
        <v>387.60376591063954</v>
      </c>
      <c r="K16" s="625">
        <v>53.923732737544377</v>
      </c>
      <c r="L16" s="625">
        <v>68.427947089778058</v>
      </c>
      <c r="M16" s="625">
        <v>68.405351297983231</v>
      </c>
      <c r="N16" s="625">
        <v>104.13725241178382</v>
      </c>
      <c r="O16" s="625"/>
      <c r="P16" s="625"/>
      <c r="Q16" s="625"/>
      <c r="R16" s="626">
        <v>68.405351297983231</v>
      </c>
      <c r="S16" s="625">
        <v>0</v>
      </c>
      <c r="T16" s="625">
        <v>5.6662784205607473</v>
      </c>
      <c r="U16" s="625">
        <v>5.6662784205607473</v>
      </c>
      <c r="V16" s="625">
        <v>4.4217303680825264</v>
      </c>
      <c r="W16" s="623"/>
    </row>
    <row r="17" spans="2:24" s="466" customFormat="1" x14ac:dyDescent="0.25">
      <c r="B17" s="624" t="s">
        <v>816</v>
      </c>
      <c r="C17" s="625">
        <v>91.453341594087561</v>
      </c>
      <c r="D17" s="625">
        <v>91.453341594087561</v>
      </c>
      <c r="E17" s="625">
        <v>85.470412704754736</v>
      </c>
      <c r="F17" s="625">
        <v>82.805418298082117</v>
      </c>
      <c r="G17" s="625"/>
      <c r="H17" s="625"/>
      <c r="I17" s="625"/>
      <c r="J17" s="625">
        <v>85.470412704754736</v>
      </c>
      <c r="K17" s="625">
        <v>536.41897544661936</v>
      </c>
      <c r="L17" s="625">
        <v>1533.0386094379019</v>
      </c>
      <c r="M17" s="625">
        <v>1092.8531757796682</v>
      </c>
      <c r="N17" s="625">
        <v>1132.8921061656918</v>
      </c>
      <c r="O17" s="625"/>
      <c r="P17" s="625"/>
      <c r="Q17" s="625"/>
      <c r="R17" s="626">
        <v>1092.8531757796682</v>
      </c>
      <c r="S17" s="625">
        <v>0</v>
      </c>
      <c r="T17" s="625">
        <v>7.8208504672897208E-2</v>
      </c>
      <c r="U17" s="625">
        <v>7.8208504672897208E-2</v>
      </c>
      <c r="V17" s="625">
        <v>2.0311055112499621</v>
      </c>
      <c r="W17" s="623"/>
    </row>
    <row r="18" spans="2:24" x14ac:dyDescent="0.25">
      <c r="B18" t="s">
        <v>825</v>
      </c>
      <c r="C18" s="66">
        <v>305.01029079600664</v>
      </c>
      <c r="D18" s="66">
        <v>323.58078295775783</v>
      </c>
      <c r="E18" s="66">
        <v>302.41194668949328</v>
      </c>
      <c r="F18" s="66">
        <v>292.98248329873547</v>
      </c>
      <c r="G18" s="66"/>
      <c r="H18" s="66"/>
      <c r="I18" s="66"/>
      <c r="J18" s="66">
        <v>302.41194668949328</v>
      </c>
      <c r="K18" s="66">
        <v>44.27893259086698</v>
      </c>
      <c r="L18" s="66">
        <v>99.508940024699697</v>
      </c>
      <c r="M18" s="66">
        <v>73.586168588557598</v>
      </c>
      <c r="N18" s="66">
        <v>76.282107075178374</v>
      </c>
      <c r="O18" s="66"/>
      <c r="P18" s="66"/>
      <c r="Q18" s="66"/>
      <c r="R18" s="67">
        <v>73.586168588557598</v>
      </c>
      <c r="S18" s="66">
        <v>0</v>
      </c>
      <c r="T18" s="66">
        <v>4.1096302809345797</v>
      </c>
      <c r="U18" s="66">
        <v>4.1096302809345797</v>
      </c>
      <c r="V18" s="66">
        <v>8.5023769866671017</v>
      </c>
      <c r="W18" s="57"/>
    </row>
    <row r="19" spans="2:24" x14ac:dyDescent="0.25">
      <c r="B19" t="s">
        <v>824</v>
      </c>
      <c r="C19" s="66">
        <v>0.91823352845093242</v>
      </c>
      <c r="D19" s="66">
        <v>0.98283797529006445</v>
      </c>
      <c r="E19" s="66">
        <v>0.91854016382249004</v>
      </c>
      <c r="F19" s="66">
        <v>0.88989985455634635</v>
      </c>
      <c r="G19" s="66"/>
      <c r="H19" s="66"/>
      <c r="I19" s="66"/>
      <c r="J19" s="66">
        <v>0.91854016382249004</v>
      </c>
      <c r="K19" s="66">
        <v>9.4978461348315196E-2</v>
      </c>
      <c r="L19" s="66">
        <v>0.23601194020831173</v>
      </c>
      <c r="M19" s="66">
        <v>0.55923615849536923</v>
      </c>
      <c r="N19" s="66">
        <v>0.5797249694768094</v>
      </c>
      <c r="O19" s="66"/>
      <c r="P19" s="66"/>
      <c r="Q19" s="66"/>
      <c r="R19" s="67">
        <v>0.55923615849536923</v>
      </c>
      <c r="S19" s="66">
        <v>0</v>
      </c>
      <c r="T19" s="66">
        <v>1.6424906542056077</v>
      </c>
      <c r="U19" s="66">
        <v>1.6424906542056077</v>
      </c>
      <c r="V19" s="66">
        <v>2.1324886293760892E-2</v>
      </c>
      <c r="W19" s="57"/>
    </row>
    <row r="20" spans="2:24" x14ac:dyDescent="0.25">
      <c r="C20" s="66"/>
      <c r="D20" s="66"/>
      <c r="E20" s="66"/>
      <c r="F20" s="66"/>
      <c r="G20" s="66"/>
      <c r="H20" s="66"/>
      <c r="I20" s="66"/>
      <c r="J20" s="66"/>
      <c r="K20" s="66"/>
      <c r="L20" s="66"/>
      <c r="M20" s="66"/>
      <c r="N20" s="66"/>
      <c r="O20" s="66"/>
      <c r="P20" s="66"/>
      <c r="Q20" s="66"/>
      <c r="R20" s="67"/>
      <c r="S20" s="66"/>
      <c r="T20" s="66"/>
      <c r="U20" s="66"/>
      <c r="V20" s="66"/>
      <c r="W20" s="57"/>
      <c r="X20" s="56"/>
    </row>
    <row r="21" spans="2:24" x14ac:dyDescent="0.25">
      <c r="B21" s="41"/>
      <c r="W21" s="57"/>
      <c r="X21" s="56"/>
    </row>
    <row r="22" spans="2:24" x14ac:dyDescent="0.25">
      <c r="B22" s="69"/>
      <c r="C22" s="70"/>
      <c r="D22" s="70"/>
      <c r="E22" s="70"/>
      <c r="F22" s="70"/>
      <c r="G22" s="70"/>
      <c r="H22" s="70"/>
      <c r="I22" s="70"/>
      <c r="J22" s="70"/>
      <c r="K22" s="70"/>
      <c r="L22" s="70"/>
      <c r="M22" s="70"/>
      <c r="N22" s="70"/>
      <c r="O22" s="70"/>
      <c r="P22" s="70"/>
      <c r="Q22" s="70"/>
      <c r="R22" s="70"/>
      <c r="S22" s="70"/>
      <c r="T22" s="70"/>
      <c r="U22" s="70"/>
      <c r="V22" s="70"/>
      <c r="W22" s="57"/>
      <c r="X22" s="56"/>
    </row>
    <row r="23" spans="2:24" x14ac:dyDescent="0.25">
      <c r="B23" s="41" t="s">
        <v>1091</v>
      </c>
      <c r="C23" s="68"/>
      <c r="D23" s="68"/>
      <c r="E23" s="68"/>
      <c r="F23" s="68"/>
      <c r="G23" s="68"/>
      <c r="H23" s="68"/>
      <c r="I23" s="68"/>
      <c r="J23" s="68"/>
      <c r="K23" s="68"/>
      <c r="L23" s="68"/>
      <c r="M23" s="68"/>
      <c r="N23" s="68"/>
      <c r="O23" s="68"/>
      <c r="P23" s="68"/>
      <c r="Q23" s="68"/>
      <c r="R23" s="67"/>
      <c r="S23" s="68"/>
      <c r="T23" s="68"/>
      <c r="U23" s="68"/>
      <c r="V23" s="68"/>
      <c r="W23" s="57"/>
      <c r="X23" s="56"/>
    </row>
    <row r="24" spans="2:24" x14ac:dyDescent="0.25">
      <c r="C24" s="68"/>
      <c r="D24" s="68"/>
      <c r="E24" s="68"/>
      <c r="F24" s="68"/>
      <c r="G24" s="68"/>
      <c r="H24" s="68"/>
      <c r="I24" s="68"/>
      <c r="J24" s="68"/>
      <c r="K24" s="68"/>
      <c r="L24" s="68"/>
      <c r="M24" s="68"/>
      <c r="N24" s="68"/>
      <c r="O24" s="68"/>
      <c r="P24" s="68"/>
      <c r="Q24" s="68"/>
      <c r="R24" s="67"/>
      <c r="S24" s="68"/>
      <c r="T24" s="68"/>
      <c r="U24" s="68"/>
      <c r="V24" s="68"/>
      <c r="W24" s="57"/>
      <c r="X24" s="56"/>
    </row>
    <row r="25" spans="2:24" ht="27" customHeight="1" x14ac:dyDescent="0.25">
      <c r="B25" s="27" t="s">
        <v>51</v>
      </c>
      <c r="C25" s="440" t="s">
        <v>954</v>
      </c>
      <c r="D25" s="441" t="s">
        <v>955</v>
      </c>
      <c r="E25" s="441" t="s">
        <v>956</v>
      </c>
      <c r="F25" s="441" t="s">
        <v>957</v>
      </c>
      <c r="G25" s="441" t="s">
        <v>958</v>
      </c>
      <c r="H25" s="441" t="s">
        <v>959</v>
      </c>
      <c r="I25" s="441" t="s">
        <v>960</v>
      </c>
      <c r="J25" s="441" t="s">
        <v>961</v>
      </c>
      <c r="K25" s="442" t="s">
        <v>963</v>
      </c>
      <c r="L25" s="443" t="s">
        <v>964</v>
      </c>
      <c r="M25" s="443" t="s">
        <v>965</v>
      </c>
      <c r="N25" s="443" t="s">
        <v>966</v>
      </c>
      <c r="O25" s="443" t="s">
        <v>967</v>
      </c>
      <c r="P25" s="443" t="s">
        <v>968</v>
      </c>
      <c r="Q25" s="443" t="s">
        <v>969</v>
      </c>
      <c r="R25" s="442" t="s">
        <v>970</v>
      </c>
      <c r="S25" s="444" t="s">
        <v>972</v>
      </c>
      <c r="T25" s="445" t="s">
        <v>973</v>
      </c>
      <c r="U25" s="446" t="s">
        <v>974</v>
      </c>
      <c r="V25" s="446" t="s">
        <v>975</v>
      </c>
      <c r="W25" s="57"/>
      <c r="X25" s="56"/>
    </row>
    <row r="26" spans="2:24" x14ac:dyDescent="0.25">
      <c r="B26" s="512" t="s">
        <v>806</v>
      </c>
      <c r="C26" s="61">
        <f t="shared" ref="C26:V26" si="0">C12-C48</f>
        <v>-2463.0582785275819</v>
      </c>
      <c r="D26" s="61">
        <f t="shared" si="0"/>
        <v>-2246.992275494671</v>
      </c>
      <c r="E26" s="61">
        <f t="shared" si="0"/>
        <v>-2097.3372286477615</v>
      </c>
      <c r="F26" s="61">
        <f t="shared" si="0"/>
        <v>720.9040856398301</v>
      </c>
      <c r="G26" s="61">
        <f t="shared" si="0"/>
        <v>0</v>
      </c>
      <c r="H26" s="61">
        <f t="shared" si="0"/>
        <v>0</v>
      </c>
      <c r="I26" s="61">
        <f t="shared" si="0"/>
        <v>0</v>
      </c>
      <c r="J26" s="61">
        <f t="shared" si="0"/>
        <v>-8399.7695142978955</v>
      </c>
      <c r="K26" s="61">
        <f t="shared" si="0"/>
        <v>-27.694235354896946</v>
      </c>
      <c r="L26" s="61">
        <f t="shared" si="0"/>
        <v>-21.717248072250765</v>
      </c>
      <c r="M26" s="61">
        <f t="shared" si="0"/>
        <v>-20.705603529814731</v>
      </c>
      <c r="N26" s="61">
        <f t="shared" si="0"/>
        <v>9.2417111411317645</v>
      </c>
      <c r="O26" s="61">
        <f t="shared" si="0"/>
        <v>0</v>
      </c>
      <c r="P26" s="61">
        <f t="shared" si="0"/>
        <v>0</v>
      </c>
      <c r="Q26" s="61">
        <f t="shared" si="0"/>
        <v>0</v>
      </c>
      <c r="R26" s="61">
        <f t="shared" si="0"/>
        <v>-23.120797270916704</v>
      </c>
      <c r="S26" s="61">
        <f t="shared" si="0"/>
        <v>0</v>
      </c>
      <c r="T26" s="61">
        <f t="shared" si="0"/>
        <v>-202.02818242520374</v>
      </c>
      <c r="U26" s="61">
        <f t="shared" si="0"/>
        <v>-202.02818242520374</v>
      </c>
      <c r="V26" s="61">
        <f t="shared" si="0"/>
        <v>-51.603241683615352</v>
      </c>
      <c r="W26" s="57"/>
      <c r="X26" s="56"/>
    </row>
    <row r="27" spans="2:24" x14ac:dyDescent="0.25">
      <c r="B27" s="512" t="s">
        <v>1196</v>
      </c>
      <c r="C27" s="61">
        <f t="shared" ref="C27:V27" si="1">C14-C51</f>
        <v>-1.1557922341674867</v>
      </c>
      <c r="D27" s="61">
        <f t="shared" si="1"/>
        <v>-1.0044891783722405</v>
      </c>
      <c r="E27" s="61">
        <f t="shared" si="1"/>
        <v>-0.9369153477680956</v>
      </c>
      <c r="F27" s="61">
        <f t="shared" si="1"/>
        <v>1.0200148999078591</v>
      </c>
      <c r="G27" s="61">
        <f t="shared" si="1"/>
        <v>0</v>
      </c>
      <c r="H27" s="61">
        <f t="shared" si="1"/>
        <v>0</v>
      </c>
      <c r="I27" s="61">
        <f t="shared" si="1"/>
        <v>0</v>
      </c>
      <c r="J27" s="61">
        <f t="shared" si="1"/>
        <v>-5.350276313288572</v>
      </c>
      <c r="K27" s="61">
        <f t="shared" si="1"/>
        <v>-0.80063191615924512</v>
      </c>
      <c r="L27" s="61">
        <f t="shared" si="1"/>
        <v>-0.58376137738126754</v>
      </c>
      <c r="M27" s="61">
        <f t="shared" si="1"/>
        <v>-0.52079109533290513</v>
      </c>
      <c r="N27" s="61">
        <f t="shared" si="1"/>
        <v>0.52604281932635499</v>
      </c>
      <c r="O27" s="61">
        <f t="shared" si="1"/>
        <v>0</v>
      </c>
      <c r="P27" s="61">
        <f t="shared" si="1"/>
        <v>0</v>
      </c>
      <c r="Q27" s="61">
        <f t="shared" si="1"/>
        <v>0</v>
      </c>
      <c r="R27" s="61">
        <f t="shared" si="1"/>
        <v>-0.66717390594159798</v>
      </c>
      <c r="S27" s="61">
        <f t="shared" si="1"/>
        <v>0</v>
      </c>
      <c r="T27" s="61">
        <f t="shared" si="1"/>
        <v>-3.37643831287081</v>
      </c>
      <c r="U27" s="61">
        <f t="shared" si="1"/>
        <v>-3.37643831287081</v>
      </c>
      <c r="V27" s="61">
        <f t="shared" si="1"/>
        <v>-3.5796176665290107E-2</v>
      </c>
      <c r="W27" s="57"/>
      <c r="X27" s="56"/>
    </row>
    <row r="28" spans="2:24" x14ac:dyDescent="0.25">
      <c r="B28" s="447" t="s">
        <v>816</v>
      </c>
      <c r="C28" s="68">
        <f t="shared" ref="C28:V28" si="2">C17-C54</f>
        <v>-20.734177132152126</v>
      </c>
      <c r="D28" s="68">
        <f t="shared" si="2"/>
        <v>-13.296909317434086</v>
      </c>
      <c r="E28" s="68">
        <f t="shared" si="2"/>
        <v>-12.335610555302836</v>
      </c>
      <c r="F28" s="68">
        <f t="shared" si="2"/>
        <v>82.805418298082117</v>
      </c>
      <c r="G28" s="68">
        <f t="shared" si="2"/>
        <v>0</v>
      </c>
      <c r="H28" s="68">
        <f t="shared" si="2"/>
        <v>0</v>
      </c>
      <c r="I28" s="68">
        <f t="shared" si="2"/>
        <v>0</v>
      </c>
      <c r="J28" s="68">
        <f t="shared" si="2"/>
        <v>-229.27338019306416</v>
      </c>
      <c r="K28" s="68">
        <f t="shared" si="2"/>
        <v>-1801.3742757528248</v>
      </c>
      <c r="L28" s="68">
        <f t="shared" si="2"/>
        <v>234.20214991077182</v>
      </c>
      <c r="M28" s="68">
        <f t="shared" si="2"/>
        <v>-247.77018456716041</v>
      </c>
      <c r="N28" s="68">
        <f t="shared" si="2"/>
        <v>1132.8921061656918</v>
      </c>
      <c r="O28" s="68">
        <f t="shared" si="2"/>
        <v>0</v>
      </c>
      <c r="P28" s="68">
        <f t="shared" si="2"/>
        <v>0</v>
      </c>
      <c r="Q28" s="68">
        <f t="shared" si="2"/>
        <v>0</v>
      </c>
      <c r="R28" s="68">
        <f t="shared" si="2"/>
        <v>-468.42574640672365</v>
      </c>
      <c r="S28" s="68">
        <f t="shared" si="2"/>
        <v>0</v>
      </c>
      <c r="T28" s="68">
        <f t="shared" si="2"/>
        <v>-0.12338506610115534</v>
      </c>
      <c r="U28" s="68">
        <f t="shared" si="2"/>
        <v>-0.12338506610115534</v>
      </c>
      <c r="V28" s="68">
        <f t="shared" si="2"/>
        <v>-1.7989401924198711</v>
      </c>
      <c r="W28" s="57"/>
      <c r="X28" s="56"/>
    </row>
    <row r="29" spans="2:24" x14ac:dyDescent="0.25">
      <c r="B29" s="511" t="s">
        <v>824</v>
      </c>
      <c r="C29" s="68">
        <f t="shared" ref="C29:V29" si="3">C19-C57</f>
        <v>0.9155718388249664</v>
      </c>
      <c r="D29" s="68">
        <f t="shared" si="3"/>
        <v>0.98041860821756976</v>
      </c>
      <c r="E29" s="68">
        <f t="shared" si="3"/>
        <v>0.91625044598450744</v>
      </c>
      <c r="F29" s="68">
        <f t="shared" si="3"/>
        <v>0.88989985455634635</v>
      </c>
      <c r="G29" s="68">
        <f t="shared" si="3"/>
        <v>0</v>
      </c>
      <c r="H29" s="68">
        <f t="shared" si="3"/>
        <v>0</v>
      </c>
      <c r="I29" s="68">
        <f t="shared" si="3"/>
        <v>0</v>
      </c>
      <c r="J29" s="68">
        <f t="shared" si="3"/>
        <v>0.91116938928604674</v>
      </c>
      <c r="K29" s="68">
        <f t="shared" si="3"/>
        <v>9.4742240749741385E-2</v>
      </c>
      <c r="L29" s="68">
        <f t="shared" si="3"/>
        <v>0.23551619857431047</v>
      </c>
      <c r="M29" s="68">
        <f t="shared" si="3"/>
        <v>0.55845453363045205</v>
      </c>
      <c r="N29" s="68">
        <f t="shared" si="3"/>
        <v>0.5797249694768094</v>
      </c>
      <c r="O29" s="68">
        <f t="shared" si="3"/>
        <v>0</v>
      </c>
      <c r="P29" s="68">
        <f t="shared" si="3"/>
        <v>0</v>
      </c>
      <c r="Q29" s="68">
        <f t="shared" si="3"/>
        <v>0</v>
      </c>
      <c r="R29" s="68">
        <f t="shared" si="3"/>
        <v>0.5588497998440819</v>
      </c>
      <c r="S29" s="68">
        <f t="shared" si="3"/>
        <v>0</v>
      </c>
      <c r="T29" s="68">
        <f t="shared" si="3"/>
        <v>-17.435054294989229</v>
      </c>
      <c r="U29" s="68">
        <f t="shared" si="3"/>
        <v>-17.435054294989229</v>
      </c>
      <c r="V29" s="68">
        <f t="shared" si="3"/>
        <v>2.1600333661875443E-3</v>
      </c>
      <c r="W29" s="57"/>
      <c r="X29" s="56"/>
    </row>
    <row r="30" spans="2:24" x14ac:dyDescent="0.25">
      <c r="B30" s="25"/>
      <c r="C30" s="68"/>
      <c r="D30" s="68"/>
      <c r="E30" s="68"/>
      <c r="F30" s="68"/>
      <c r="G30" s="68"/>
      <c r="H30" s="68"/>
      <c r="I30" s="68"/>
      <c r="J30" s="68"/>
      <c r="K30" s="68"/>
      <c r="L30" s="68"/>
      <c r="M30" s="68"/>
      <c r="N30" s="68"/>
      <c r="O30" s="68"/>
      <c r="P30" s="68"/>
      <c r="Q30" s="68"/>
      <c r="R30" s="68"/>
      <c r="S30" s="68"/>
      <c r="T30" s="68"/>
      <c r="U30" s="68"/>
      <c r="V30" s="68"/>
      <c r="W30" s="57"/>
      <c r="X30" s="56"/>
    </row>
    <row r="31" spans="2:24" x14ac:dyDescent="0.25">
      <c r="C31" s="68"/>
      <c r="D31" s="68"/>
      <c r="E31" s="68"/>
      <c r="F31" s="68"/>
      <c r="G31" s="68"/>
      <c r="H31" s="68"/>
      <c r="I31" s="68"/>
      <c r="J31" s="68"/>
      <c r="K31" s="68"/>
      <c r="L31" s="68"/>
      <c r="M31" s="68"/>
      <c r="N31" s="68"/>
      <c r="O31" s="68"/>
      <c r="P31" s="68"/>
      <c r="Q31" s="68"/>
      <c r="R31" s="67"/>
      <c r="S31" s="68"/>
      <c r="T31" s="68"/>
      <c r="U31" s="68"/>
      <c r="V31" s="68"/>
      <c r="W31" s="57"/>
      <c r="X31" s="56"/>
    </row>
    <row r="32" spans="2:24" x14ac:dyDescent="0.25">
      <c r="W32" s="57"/>
      <c r="X32" s="56"/>
    </row>
    <row r="33" spans="1:24" x14ac:dyDescent="0.25">
      <c r="W33" s="57"/>
      <c r="X33" s="56"/>
    </row>
    <row r="34" spans="1:24" x14ac:dyDescent="0.25">
      <c r="B34" s="41" t="s">
        <v>1090</v>
      </c>
      <c r="W34" s="57"/>
      <c r="X34" s="56"/>
    </row>
    <row r="35" spans="1:24" x14ac:dyDescent="0.25">
      <c r="W35" s="57"/>
    </row>
    <row r="36" spans="1:24" ht="38.25" x14ac:dyDescent="0.25">
      <c r="A36" s="59" t="s">
        <v>1167</v>
      </c>
      <c r="B36" s="27" t="s">
        <v>51</v>
      </c>
      <c r="C36" s="440" t="s">
        <v>954</v>
      </c>
      <c r="D36" s="441" t="s">
        <v>955</v>
      </c>
      <c r="E36" s="441" t="s">
        <v>956</v>
      </c>
      <c r="F36" s="441" t="s">
        <v>957</v>
      </c>
      <c r="G36" s="441" t="s">
        <v>958</v>
      </c>
      <c r="H36" s="441" t="s">
        <v>959</v>
      </c>
      <c r="I36" s="441" t="s">
        <v>960</v>
      </c>
      <c r="J36" s="441" t="s">
        <v>961</v>
      </c>
      <c r="K36" s="442" t="s">
        <v>963</v>
      </c>
      <c r="L36" s="443" t="s">
        <v>964</v>
      </c>
      <c r="M36" s="443" t="s">
        <v>965</v>
      </c>
      <c r="N36" s="443" t="s">
        <v>966</v>
      </c>
      <c r="O36" s="443" t="s">
        <v>967</v>
      </c>
      <c r="P36" s="443" t="s">
        <v>968</v>
      </c>
      <c r="Q36" s="443" t="s">
        <v>969</v>
      </c>
      <c r="R36" s="442" t="s">
        <v>970</v>
      </c>
      <c r="S36" s="444" t="s">
        <v>972</v>
      </c>
      <c r="T36" s="445" t="s">
        <v>973</v>
      </c>
      <c r="U36" s="446" t="s">
        <v>974</v>
      </c>
      <c r="V36" s="446" t="s">
        <v>975</v>
      </c>
    </row>
    <row r="37" spans="1:24" x14ac:dyDescent="0.25">
      <c r="A37" t="s">
        <v>1278</v>
      </c>
      <c r="B37" s="512" t="s">
        <v>806</v>
      </c>
      <c r="C37" s="19">
        <f t="shared" ref="C37:V37" si="4">C26/C48</f>
        <v>-0.75571340804177844</v>
      </c>
      <c r="D37" s="19">
        <f t="shared" si="4"/>
        <v>-0.73836906001274483</v>
      </c>
      <c r="E37" s="19">
        <f t="shared" si="4"/>
        <v>-0.7381245451155598</v>
      </c>
      <c r="F37" s="19" t="e">
        <f t="shared" si="4"/>
        <v>#DIV/0!</v>
      </c>
      <c r="G37" s="19" t="e">
        <f t="shared" si="4"/>
        <v>#DIV/0!</v>
      </c>
      <c r="H37" s="19" t="e">
        <f t="shared" si="4"/>
        <v>#DIV/0!</v>
      </c>
      <c r="I37" s="19" t="e">
        <f t="shared" si="4"/>
        <v>#DIV/0!</v>
      </c>
      <c r="J37" s="19">
        <f t="shared" si="4"/>
        <v>-0.91862271024998132</v>
      </c>
      <c r="K37" s="19">
        <f t="shared" si="4"/>
        <v>-0.76352784470226209</v>
      </c>
      <c r="L37" s="19">
        <f t="shared" si="4"/>
        <v>-0.70033749322036198</v>
      </c>
      <c r="M37" s="19">
        <f t="shared" si="4"/>
        <v>-0.69277033263553045</v>
      </c>
      <c r="N37" s="19" t="e">
        <f t="shared" si="4"/>
        <v>#DIV/0!</v>
      </c>
      <c r="O37" s="19" t="e">
        <f t="shared" si="4"/>
        <v>#DIV/0!</v>
      </c>
      <c r="P37" s="19" t="e">
        <f t="shared" si="4"/>
        <v>#DIV/0!</v>
      </c>
      <c r="Q37" s="19" t="e">
        <f t="shared" si="4"/>
        <v>#DIV/0!</v>
      </c>
      <c r="R37" s="19">
        <f t="shared" si="4"/>
        <v>-0.7157407050432496</v>
      </c>
      <c r="S37" s="19" t="e">
        <f t="shared" si="4"/>
        <v>#DIV/0!</v>
      </c>
      <c r="T37" s="19">
        <f t="shared" si="4"/>
        <v>-0.71372162249821924</v>
      </c>
      <c r="U37" s="19">
        <f t="shared" si="4"/>
        <v>-0.71372162249821924</v>
      </c>
      <c r="V37" s="19">
        <f t="shared" si="4"/>
        <v>-0.8667480671083142</v>
      </c>
    </row>
    <row r="38" spans="1:24" x14ac:dyDescent="0.25">
      <c r="A38" t="s">
        <v>1280</v>
      </c>
      <c r="B38" s="512" t="s">
        <v>1196</v>
      </c>
      <c r="C38" s="19">
        <f t="shared" ref="C38:V38" si="5">C27/C51</f>
        <v>-0.50640845800271639</v>
      </c>
      <c r="D38" s="19">
        <f t="shared" si="5"/>
        <v>-0.47136345852090911</v>
      </c>
      <c r="E38" s="19">
        <f t="shared" si="5"/>
        <v>-0.47086940567840468</v>
      </c>
      <c r="F38" s="19" t="e">
        <f t="shared" si="5"/>
        <v>#DIV/0!</v>
      </c>
      <c r="G38" s="19" t="e">
        <f t="shared" si="5"/>
        <v>#DIV/0!</v>
      </c>
      <c r="H38" s="19" t="e">
        <f t="shared" si="5"/>
        <v>#DIV/0!</v>
      </c>
      <c r="I38" s="19" t="e">
        <f t="shared" si="5"/>
        <v>#DIV/0!</v>
      </c>
      <c r="J38" s="19">
        <f t="shared" si="5"/>
        <v>-0.83557369395803383</v>
      </c>
      <c r="K38" s="19">
        <f t="shared" si="5"/>
        <v>-0.50640845800271628</v>
      </c>
      <c r="L38" s="19">
        <f t="shared" si="5"/>
        <v>-0.5677279204813569</v>
      </c>
      <c r="M38" s="19">
        <f t="shared" si="5"/>
        <v>-0.5064871658431962</v>
      </c>
      <c r="N38" s="19" t="e">
        <f t="shared" si="5"/>
        <v>#DIV/0!</v>
      </c>
      <c r="O38" s="19" t="e">
        <f t="shared" si="5"/>
        <v>#DIV/0!</v>
      </c>
      <c r="P38" s="19" t="e">
        <f t="shared" si="5"/>
        <v>#DIV/0!</v>
      </c>
      <c r="Q38" s="19" t="e">
        <f t="shared" si="5"/>
        <v>#DIV/0!</v>
      </c>
      <c r="R38" s="19">
        <f t="shared" si="5"/>
        <v>-0.5679892124628132</v>
      </c>
      <c r="S38" s="19" t="e">
        <f t="shared" si="5"/>
        <v>#DIV/0!</v>
      </c>
      <c r="T38" s="19">
        <f t="shared" si="5"/>
        <v>-0.61939305502223696</v>
      </c>
      <c r="U38" s="19">
        <f t="shared" si="5"/>
        <v>-0.61939305502223696</v>
      </c>
      <c r="V38" s="19">
        <f t="shared" si="5"/>
        <v>-0.71706454552943066</v>
      </c>
    </row>
    <row r="39" spans="1:24" x14ac:dyDescent="0.25">
      <c r="A39" t="s">
        <v>1284</v>
      </c>
      <c r="B39" s="447" t="s">
        <v>816</v>
      </c>
      <c r="C39" s="19">
        <f t="shared" ref="C39:V39" si="6">C28/C54</f>
        <v>-0.18481714693011195</v>
      </c>
      <c r="D39" s="19">
        <f t="shared" si="6"/>
        <v>-0.12693916436214986</v>
      </c>
      <c r="E39" s="19">
        <f t="shared" si="6"/>
        <v>-0.12612321965594631</v>
      </c>
      <c r="F39" s="19" t="e">
        <f t="shared" si="6"/>
        <v>#DIV/0!</v>
      </c>
      <c r="G39" s="19" t="e">
        <f t="shared" si="6"/>
        <v>#DIV/0!</v>
      </c>
      <c r="H39" s="19" t="e">
        <f t="shared" si="6"/>
        <v>#DIV/0!</v>
      </c>
      <c r="I39" s="19" t="e">
        <f t="shared" si="6"/>
        <v>#DIV/0!</v>
      </c>
      <c r="J39" s="19">
        <f t="shared" si="6"/>
        <v>-0.72844448521816418</v>
      </c>
      <c r="K39" s="19">
        <f t="shared" si="6"/>
        <v>-0.77054473265700441</v>
      </c>
      <c r="L39" s="19">
        <f t="shared" si="6"/>
        <v>0.18031688916096356</v>
      </c>
      <c r="M39" s="19">
        <f t="shared" si="6"/>
        <v>-0.18481714693011209</v>
      </c>
      <c r="N39" s="19" t="e">
        <f t="shared" si="6"/>
        <v>#DIV/0!</v>
      </c>
      <c r="O39" s="19" t="e">
        <f t="shared" si="6"/>
        <v>#DIV/0!</v>
      </c>
      <c r="P39" s="19" t="e">
        <f t="shared" si="6"/>
        <v>#DIV/0!</v>
      </c>
      <c r="Q39" s="19" t="e">
        <f t="shared" si="6"/>
        <v>#DIV/0!</v>
      </c>
      <c r="R39" s="19">
        <f t="shared" si="6"/>
        <v>-0.30002694569830429</v>
      </c>
      <c r="S39" s="19" t="e">
        <f t="shared" si="6"/>
        <v>#DIV/0!</v>
      </c>
      <c r="T39" s="19">
        <f t="shared" si="6"/>
        <v>-0.61204861656747056</v>
      </c>
      <c r="U39" s="19">
        <f t="shared" si="6"/>
        <v>-0.61204861656747056</v>
      </c>
      <c r="V39" s="19">
        <f t="shared" si="6"/>
        <v>-0.46969157331365036</v>
      </c>
      <c r="W39" s="71"/>
    </row>
    <row r="40" spans="1:24" x14ac:dyDescent="0.25">
      <c r="A40" t="s">
        <v>1286</v>
      </c>
      <c r="B40" s="511" t="s">
        <v>824</v>
      </c>
      <c r="C40" s="19">
        <f t="shared" ref="C40:V40" si="7">C29/C57</f>
        <v>343.98144317546269</v>
      </c>
      <c r="D40" s="19">
        <f t="shared" si="7"/>
        <v>405.23764225932422</v>
      </c>
      <c r="E40" s="19">
        <f t="shared" si="7"/>
        <v>400.15867055120162</v>
      </c>
      <c r="F40" s="19" t="e">
        <f t="shared" si="7"/>
        <v>#DIV/0!</v>
      </c>
      <c r="G40" s="19" t="e">
        <f t="shared" si="7"/>
        <v>#DIV/0!</v>
      </c>
      <c r="H40" s="19" t="e">
        <f t="shared" si="7"/>
        <v>#DIV/0!</v>
      </c>
      <c r="I40" s="19" t="e">
        <f t="shared" si="7"/>
        <v>#DIV/0!</v>
      </c>
      <c r="J40" s="19">
        <f t="shared" si="7"/>
        <v>123.61921868332125</v>
      </c>
      <c r="K40" s="19">
        <f t="shared" si="7"/>
        <v>401.07527168142116</v>
      </c>
      <c r="L40" s="19">
        <f t="shared" si="7"/>
        <v>475.07851352609231</v>
      </c>
      <c r="M40" s="19">
        <f t="shared" si="7"/>
        <v>714.47897667587131</v>
      </c>
      <c r="N40" s="19" t="e">
        <f t="shared" si="7"/>
        <v>#DIV/0!</v>
      </c>
      <c r="O40" s="19" t="e">
        <f t="shared" si="7"/>
        <v>#DIV/0!</v>
      </c>
      <c r="P40" s="19" t="e">
        <f t="shared" si="7"/>
        <v>#DIV/0!</v>
      </c>
      <c r="Q40" s="19" t="e">
        <f t="shared" si="7"/>
        <v>#DIV/0!</v>
      </c>
      <c r="R40" s="19">
        <f t="shared" si="7"/>
        <v>1446.4534390056824</v>
      </c>
      <c r="S40" s="19" t="e">
        <f t="shared" si="7"/>
        <v>#DIV/0!</v>
      </c>
      <c r="T40" s="19">
        <f t="shared" si="7"/>
        <v>-0.91390450613117646</v>
      </c>
      <c r="U40" s="19">
        <f t="shared" si="7"/>
        <v>-0.91390450613117646</v>
      </c>
      <c r="V40" s="19">
        <f t="shared" si="7"/>
        <v>0.11270805856693039</v>
      </c>
      <c r="W40" s="71"/>
    </row>
    <row r="41" spans="1:24" x14ac:dyDescent="0.25">
      <c r="B41" s="25"/>
      <c r="C41" s="19"/>
      <c r="D41" s="19"/>
      <c r="E41" s="19"/>
      <c r="F41" s="19"/>
      <c r="G41" s="19"/>
      <c r="H41" s="19"/>
      <c r="I41" s="19"/>
      <c r="J41" s="19"/>
      <c r="K41" s="19"/>
      <c r="L41" s="19"/>
      <c r="M41" s="19"/>
      <c r="N41" s="19"/>
      <c r="O41" s="19"/>
      <c r="P41" s="19"/>
      <c r="Q41" s="19"/>
      <c r="R41" s="19"/>
      <c r="S41" s="19"/>
      <c r="T41" s="19"/>
      <c r="U41" s="19"/>
      <c r="V41" s="19"/>
      <c r="W41" s="71"/>
    </row>
    <row r="42" spans="1:24" x14ac:dyDescent="0.25">
      <c r="W42" s="71"/>
      <c r="X42" s="72"/>
    </row>
    <row r="43" spans="1:24" x14ac:dyDescent="0.25">
      <c r="W43" s="71"/>
      <c r="X43" s="72"/>
    </row>
    <row r="44" spans="1:24" ht="15" customHeight="1" x14ac:dyDescent="0.25">
      <c r="B44" s="500" t="s">
        <v>1145</v>
      </c>
      <c r="W44" s="71"/>
      <c r="X44" s="72"/>
    </row>
    <row r="45" spans="1:24" ht="15" customHeight="1" x14ac:dyDescent="0.25"/>
    <row r="46" spans="1:24" ht="38.25" x14ac:dyDescent="0.25">
      <c r="B46" s="27" t="s">
        <v>51</v>
      </c>
      <c r="C46" s="441" t="s">
        <v>321</v>
      </c>
      <c r="D46" s="441" t="s">
        <v>322</v>
      </c>
      <c r="E46" s="441" t="s">
        <v>323</v>
      </c>
      <c r="F46" s="441" t="s">
        <v>324</v>
      </c>
      <c r="G46" s="441" t="s">
        <v>325</v>
      </c>
      <c r="H46" s="441" t="s">
        <v>326</v>
      </c>
      <c r="I46" s="441" t="s">
        <v>327</v>
      </c>
      <c r="J46" s="441" t="s">
        <v>949</v>
      </c>
      <c r="K46" s="442" t="s">
        <v>328</v>
      </c>
      <c r="L46" s="442" t="s">
        <v>329</v>
      </c>
      <c r="M46" s="442" t="s">
        <v>330</v>
      </c>
      <c r="N46" s="442" t="s">
        <v>331</v>
      </c>
      <c r="O46" s="442" t="s">
        <v>332</v>
      </c>
      <c r="P46" s="442" t="s">
        <v>333</v>
      </c>
      <c r="Q46" s="442" t="s">
        <v>334</v>
      </c>
      <c r="R46" s="442" t="s">
        <v>950</v>
      </c>
      <c r="S46" s="444" t="s">
        <v>951</v>
      </c>
      <c r="T46" s="444" t="s">
        <v>952</v>
      </c>
      <c r="U46" s="444" t="s">
        <v>953</v>
      </c>
      <c r="V46" s="444" t="s">
        <v>948</v>
      </c>
    </row>
    <row r="47" spans="1:24" x14ac:dyDescent="0.25">
      <c r="B47" s="397" t="s">
        <v>979</v>
      </c>
      <c r="C47" s="397">
        <v>3027.8666433729304</v>
      </c>
      <c r="D47" s="397">
        <v>1927.1742389022047</v>
      </c>
      <c r="E47" s="397">
        <v>1424.0718627451397</v>
      </c>
      <c r="F47" s="397"/>
      <c r="G47" s="397"/>
      <c r="H47" s="397"/>
      <c r="I47" s="397"/>
      <c r="J47" s="397">
        <v>6379.1127450202748</v>
      </c>
      <c r="K47" s="397">
        <v>22.83218898011279</v>
      </c>
      <c r="L47" s="397">
        <v>21.516974352463269</v>
      </c>
      <c r="M47" s="397">
        <v>24.785768605895484</v>
      </c>
      <c r="N47" s="398"/>
      <c r="O47" s="397"/>
      <c r="P47" s="397"/>
      <c r="Q47" s="397"/>
      <c r="R47" s="397">
        <v>22.812326485261362</v>
      </c>
      <c r="S47" s="397">
        <v>0</v>
      </c>
      <c r="T47" s="397">
        <v>279.63446644259216</v>
      </c>
      <c r="U47" s="397">
        <v>279.63446644259216</v>
      </c>
      <c r="V47" s="397">
        <v>79.473775372855911</v>
      </c>
    </row>
    <row r="48" spans="1:24" x14ac:dyDescent="0.25">
      <c r="B48" s="397" t="s">
        <v>980</v>
      </c>
      <c r="C48" s="397">
        <v>3259.249144341522</v>
      </c>
      <c r="D48" s="397">
        <v>3043.1831413086111</v>
      </c>
      <c r="E48" s="397">
        <v>2841.4408415579856</v>
      </c>
      <c r="F48" s="397"/>
      <c r="G48" s="397"/>
      <c r="H48" s="397"/>
      <c r="I48" s="397"/>
      <c r="J48" s="397">
        <v>9143.8731272081204</v>
      </c>
      <c r="K48" s="397">
        <v>36.271415046685455</v>
      </c>
      <c r="L48" s="397">
        <v>31.009689303350502</v>
      </c>
      <c r="M48" s="397">
        <v>29.888121004032719</v>
      </c>
      <c r="N48" s="398"/>
      <c r="O48" s="397"/>
      <c r="P48" s="397"/>
      <c r="Q48" s="397"/>
      <c r="R48" s="397">
        <v>32.303314745134692</v>
      </c>
      <c r="S48" s="397">
        <v>0</v>
      </c>
      <c r="T48" s="397">
        <v>283.06299831305421</v>
      </c>
      <c r="U48" s="397">
        <v>283.06299831305421</v>
      </c>
      <c r="V48" s="397">
        <v>59.536610050688111</v>
      </c>
    </row>
    <row r="49" spans="2:24" x14ac:dyDescent="0.25">
      <c r="B49" s="397" t="s">
        <v>981</v>
      </c>
      <c r="C49" s="397">
        <v>2667.971062941127</v>
      </c>
      <c r="D49" s="397">
        <v>2503.9527132010639</v>
      </c>
      <c r="E49" s="397">
        <v>2350.8076620898933</v>
      </c>
      <c r="F49" s="397"/>
      <c r="G49" s="397"/>
      <c r="H49" s="397"/>
      <c r="I49" s="397"/>
      <c r="J49" s="397">
        <v>7522.7314382320819</v>
      </c>
      <c r="K49" s="397">
        <v>11918.896830255304</v>
      </c>
      <c r="L49" s="397">
        <v>179887.7394154041</v>
      </c>
      <c r="M49" s="397">
        <v>85309.229401850986</v>
      </c>
      <c r="N49" s="398"/>
      <c r="O49" s="397"/>
      <c r="P49" s="397"/>
      <c r="Q49" s="397"/>
      <c r="R49" s="397">
        <v>28353.466958777539</v>
      </c>
      <c r="S49" s="397">
        <v>0</v>
      </c>
      <c r="T49" s="397">
        <v>0.26531963266323694</v>
      </c>
      <c r="U49" s="397">
        <v>0.26531963266323694</v>
      </c>
      <c r="V49" s="397">
        <v>188.86086955448144</v>
      </c>
    </row>
    <row r="50" spans="2:24" x14ac:dyDescent="0.25">
      <c r="B50" s="397" t="s">
        <v>982</v>
      </c>
      <c r="C50" s="397">
        <v>44.181487863557663</v>
      </c>
      <c r="D50" s="397">
        <v>41.252556361865238</v>
      </c>
      <c r="E50" s="397">
        <v>38.517793054962873</v>
      </c>
      <c r="F50" s="397"/>
      <c r="G50" s="397"/>
      <c r="H50" s="397"/>
      <c r="I50" s="397"/>
      <c r="J50" s="397">
        <v>123.9518372803858</v>
      </c>
      <c r="K50" s="397">
        <v>28.297242144609484</v>
      </c>
      <c r="L50" s="397">
        <v>19.043750678904381</v>
      </c>
      <c r="M50" s="397">
        <v>19.043750678904377</v>
      </c>
      <c r="N50" s="398"/>
      <c r="O50" s="397"/>
      <c r="P50" s="397"/>
      <c r="Q50" s="397"/>
      <c r="R50" s="397">
        <v>21.556355727518714</v>
      </c>
      <c r="S50" s="397">
        <v>0</v>
      </c>
      <c r="T50" s="397">
        <v>5.7501295138746302</v>
      </c>
      <c r="U50" s="397">
        <v>5.7501295138746302</v>
      </c>
      <c r="V50" s="397">
        <v>1.4526388283537581</v>
      </c>
    </row>
    <row r="51" spans="2:24" x14ac:dyDescent="0.25">
      <c r="B51" s="397" t="s">
        <v>983</v>
      </c>
      <c r="C51" s="397">
        <v>2.2823320106578611</v>
      </c>
      <c r="D51" s="397">
        <v>2.1310289548626149</v>
      </c>
      <c r="E51" s="397">
        <v>1.9897562603759222</v>
      </c>
      <c r="F51" s="397"/>
      <c r="G51" s="397"/>
      <c r="H51" s="397"/>
      <c r="I51" s="397"/>
      <c r="J51" s="397">
        <v>6.4031172258963984</v>
      </c>
      <c r="K51" s="397">
        <v>1.5810002844679001</v>
      </c>
      <c r="L51" s="397">
        <v>1.0282414451033453</v>
      </c>
      <c r="M51" s="397">
        <v>1.0282414451033441</v>
      </c>
      <c r="N51" s="398"/>
      <c r="O51" s="397"/>
      <c r="P51" s="397"/>
      <c r="Q51" s="397"/>
      <c r="R51" s="397">
        <v>1.174624255712037</v>
      </c>
      <c r="S51" s="397">
        <v>0</v>
      </c>
      <c r="T51" s="397">
        <v>5.4512046680109965</v>
      </c>
      <c r="U51" s="397">
        <v>5.4512046680109965</v>
      </c>
      <c r="V51" s="397">
        <v>4.9920438666871604E-2</v>
      </c>
    </row>
    <row r="52" spans="2:24" x14ac:dyDescent="0.25">
      <c r="B52" s="397" t="s">
        <v>984</v>
      </c>
      <c r="C52" s="397">
        <v>15.525555818989842</v>
      </c>
      <c r="D52" s="397">
        <v>31.375094692910483</v>
      </c>
      <c r="E52" s="397">
        <v>29.295139769290834</v>
      </c>
      <c r="F52" s="397"/>
      <c r="G52" s="397"/>
      <c r="H52" s="397"/>
      <c r="I52" s="397"/>
      <c r="J52" s="397">
        <v>76.195790281191151</v>
      </c>
      <c r="K52" s="397">
        <v>0.88988672753301346</v>
      </c>
      <c r="L52" s="397">
        <v>1.5830132408665512</v>
      </c>
      <c r="M52" s="397">
        <v>1.5830132408665512</v>
      </c>
      <c r="N52" s="398"/>
      <c r="O52" s="397"/>
      <c r="P52" s="397"/>
      <c r="Q52" s="397"/>
      <c r="R52" s="397">
        <v>1.3661903308784158</v>
      </c>
      <c r="S52" s="397">
        <v>0</v>
      </c>
      <c r="T52" s="397">
        <v>55.772456120517077</v>
      </c>
      <c r="U52" s="397">
        <v>55.772456120517077</v>
      </c>
      <c r="V52" s="397">
        <v>3.0022603520383333</v>
      </c>
    </row>
    <row r="53" spans="2:24" x14ac:dyDescent="0.25">
      <c r="B53" s="397" t="s">
        <v>985</v>
      </c>
      <c r="C53" s="397">
        <v>116.44148420833375</v>
      </c>
      <c r="D53" s="397">
        <v>108.72220747743582</v>
      </c>
      <c r="E53" s="397">
        <v>101.51466617874493</v>
      </c>
      <c r="F53" s="397"/>
      <c r="G53" s="397"/>
      <c r="H53" s="397"/>
      <c r="I53" s="397"/>
      <c r="J53" s="397">
        <v>326.67835786451451</v>
      </c>
      <c r="K53" s="397">
        <v>13.368373264601562</v>
      </c>
      <c r="L53" s="397">
        <v>12.546207085068941</v>
      </c>
      <c r="M53" s="397">
        <v>12.546207085068938</v>
      </c>
      <c r="N53" s="398"/>
      <c r="O53" s="397"/>
      <c r="P53" s="397"/>
      <c r="Q53" s="397"/>
      <c r="R53" s="397">
        <v>12.827401772192852</v>
      </c>
      <c r="S53" s="397">
        <v>0</v>
      </c>
      <c r="T53" s="397">
        <v>25.467227398512261</v>
      </c>
      <c r="U53" s="397">
        <v>25.467227398512261</v>
      </c>
      <c r="V53" s="397">
        <v>12.608728341791947</v>
      </c>
      <c r="W53" s="71"/>
      <c r="X53" s="72"/>
    </row>
    <row r="54" spans="2:24" x14ac:dyDescent="0.25">
      <c r="B54" s="397" t="s">
        <v>986</v>
      </c>
      <c r="C54" s="397">
        <v>112.18751872623969</v>
      </c>
      <c r="D54" s="397">
        <v>104.75025091152165</v>
      </c>
      <c r="E54" s="397">
        <v>97.806023260057572</v>
      </c>
      <c r="F54" s="397"/>
      <c r="G54" s="397"/>
      <c r="H54" s="397"/>
      <c r="I54" s="397"/>
      <c r="J54" s="397">
        <v>314.74379289781888</v>
      </c>
      <c r="K54" s="397">
        <v>2337.7932511994441</v>
      </c>
      <c r="L54" s="397">
        <v>1298.83645952713</v>
      </c>
      <c r="M54" s="397">
        <v>1340.6233603468286</v>
      </c>
      <c r="N54" s="398"/>
      <c r="O54" s="397"/>
      <c r="P54" s="397"/>
      <c r="Q54" s="397"/>
      <c r="R54" s="397">
        <v>1561.2789221863918</v>
      </c>
      <c r="S54" s="397">
        <v>0</v>
      </c>
      <c r="T54" s="397">
        <v>0.20159357077405254</v>
      </c>
      <c r="U54" s="397">
        <v>0.20159357077405254</v>
      </c>
      <c r="V54" s="397">
        <v>3.8300457036698332</v>
      </c>
      <c r="W54" s="71"/>
      <c r="X54" s="72"/>
    </row>
    <row r="55" spans="2:24" x14ac:dyDescent="0.25">
      <c r="B55" s="397" t="s">
        <v>987</v>
      </c>
      <c r="C55" s="397">
        <v>17.347373353589948</v>
      </c>
      <c r="D55" s="397">
        <v>52.878260121771561</v>
      </c>
      <c r="E55" s="397">
        <v>61.993947005835579</v>
      </c>
      <c r="F55" s="397"/>
      <c r="G55" s="397"/>
      <c r="H55" s="397"/>
      <c r="I55" s="397"/>
      <c r="J55" s="397">
        <v>132.21958048119708</v>
      </c>
      <c r="K55" s="397">
        <v>0.93243852209704248</v>
      </c>
      <c r="L55" s="397">
        <v>3.8949529979654289</v>
      </c>
      <c r="M55" s="397">
        <v>5.4307010056148348</v>
      </c>
      <c r="N55" s="398"/>
      <c r="O55" s="397"/>
      <c r="P55" s="397"/>
      <c r="Q55" s="397"/>
      <c r="R55" s="397">
        <v>3.0328468588400295</v>
      </c>
      <c r="S55" s="397">
        <v>0</v>
      </c>
      <c r="T55" s="397">
        <v>43.595864425468221</v>
      </c>
      <c r="U55" s="397">
        <v>43.595864425468221</v>
      </c>
      <c r="V55" s="397">
        <v>0.73583353798137063</v>
      </c>
      <c r="W55" s="71"/>
      <c r="X55" s="72"/>
    </row>
    <row r="56" spans="2:24" x14ac:dyDescent="0.25">
      <c r="B56" s="397" t="s">
        <v>988</v>
      </c>
      <c r="C56" s="397">
        <v>846.78346670189421</v>
      </c>
      <c r="D56" s="397">
        <v>790.64749458626932</v>
      </c>
      <c r="E56" s="397">
        <v>738.23295479576973</v>
      </c>
      <c r="F56" s="397"/>
      <c r="G56" s="397"/>
      <c r="H56" s="397"/>
      <c r="I56" s="397"/>
      <c r="J56" s="397">
        <v>2375.6639160839336</v>
      </c>
      <c r="K56" s="397">
        <v>462.35705756292907</v>
      </c>
      <c r="L56" s="397">
        <v>6942.3821379347964</v>
      </c>
      <c r="M56" s="397">
        <v>3274.3305924850324</v>
      </c>
      <c r="N56" s="398"/>
      <c r="O56" s="397"/>
      <c r="P56" s="397"/>
      <c r="Q56" s="397"/>
      <c r="R56" s="397">
        <v>1094.3740579078099</v>
      </c>
      <c r="S56" s="397">
        <v>0</v>
      </c>
      <c r="T56" s="397">
        <v>2.1707969947913912</v>
      </c>
      <c r="U56" s="397">
        <v>2.1707969947913912</v>
      </c>
      <c r="V56" s="397">
        <v>60.517458123298866</v>
      </c>
      <c r="W56" s="71"/>
      <c r="X56" s="72"/>
    </row>
    <row r="57" spans="2:24" x14ac:dyDescent="0.25">
      <c r="B57" s="397" t="s">
        <v>989</v>
      </c>
      <c r="C57" s="397">
        <v>2.6616896259660703E-3</v>
      </c>
      <c r="D57" s="397">
        <v>2.4193670724946357E-3</v>
      </c>
      <c r="E57" s="397">
        <v>2.2897178379826465E-3</v>
      </c>
      <c r="F57" s="397"/>
      <c r="G57" s="397"/>
      <c r="H57" s="397"/>
      <c r="I57" s="397"/>
      <c r="J57" s="397">
        <v>7.3707745364433534E-3</v>
      </c>
      <c r="K57" s="397">
        <v>2.3622059857381653E-4</v>
      </c>
      <c r="L57" s="397">
        <v>4.9574163400125108E-4</v>
      </c>
      <c r="M57" s="397">
        <v>7.8162486491719274E-4</v>
      </c>
      <c r="N57" s="398"/>
      <c r="O57" s="397"/>
      <c r="P57" s="397"/>
      <c r="Q57" s="397"/>
      <c r="R57" s="397">
        <v>3.8635865128727899E-4</v>
      </c>
      <c r="S57" s="397">
        <v>0</v>
      </c>
      <c r="T57" s="397">
        <v>19.077544949194838</v>
      </c>
      <c r="U57" s="397">
        <v>19.077544949194838</v>
      </c>
      <c r="V57" s="397">
        <v>1.9164852927573348E-2</v>
      </c>
      <c r="W57" s="71"/>
      <c r="X57" s="72"/>
    </row>
    <row r="58" spans="2:24" x14ac:dyDescent="0.25">
      <c r="B58" s="397" t="s">
        <v>990</v>
      </c>
      <c r="C58" s="397">
        <v>1.297232403825711E-2</v>
      </c>
      <c r="D58" s="397">
        <v>1.1750959721044136E-2</v>
      </c>
      <c r="E58" s="397">
        <v>1.1140302244474928E-2</v>
      </c>
      <c r="F58" s="397"/>
      <c r="G58" s="397"/>
      <c r="H58" s="397"/>
      <c r="I58" s="397"/>
      <c r="J58" s="397">
        <v>3.5863586003776177E-2</v>
      </c>
      <c r="K58" s="397">
        <v>1.3399048050396324E-3</v>
      </c>
      <c r="L58" s="397">
        <v>2.104342111199893E-3</v>
      </c>
      <c r="M58" s="397">
        <v>1.7281873392735682E-3</v>
      </c>
      <c r="N58" s="398"/>
      <c r="O58" s="397"/>
      <c r="P58" s="397"/>
      <c r="Q58" s="397"/>
      <c r="R58" s="397">
        <v>1.6517931683085469E-3</v>
      </c>
      <c r="S58" s="397">
        <v>0</v>
      </c>
      <c r="T58" s="397">
        <v>21.71191084444359</v>
      </c>
      <c r="U58" s="397">
        <v>21.71191084444359</v>
      </c>
      <c r="V58" s="397">
        <v>9.324940653379471E-2</v>
      </c>
      <c r="W58" s="68"/>
      <c r="X58" s="72"/>
    </row>
    <row r="59" spans="2:24" x14ac:dyDescent="0.25">
      <c r="Q59" s="68"/>
      <c r="W59" s="68"/>
      <c r="X59" s="72"/>
    </row>
    <row r="60" spans="2:24" x14ac:dyDescent="0.25">
      <c r="Q60" s="68"/>
      <c r="W60" s="68"/>
      <c r="X60" s="72"/>
    </row>
    <row r="61" spans="2:24" x14ac:dyDescent="0.25">
      <c r="B61" s="41" t="s">
        <v>1092</v>
      </c>
      <c r="C61" s="68"/>
      <c r="D61" s="68"/>
      <c r="E61" s="68"/>
      <c r="F61" s="68"/>
      <c r="G61" s="68"/>
      <c r="H61" s="68"/>
      <c r="I61" s="68"/>
      <c r="J61" s="68"/>
      <c r="K61" s="68"/>
      <c r="L61" s="68"/>
      <c r="M61" s="68"/>
      <c r="N61" s="68"/>
      <c r="O61" s="68"/>
      <c r="P61" s="68"/>
      <c r="Q61" s="68"/>
      <c r="R61" s="67"/>
      <c r="S61" s="68"/>
      <c r="T61" s="68"/>
      <c r="U61" s="68"/>
      <c r="V61" s="68"/>
    </row>
    <row r="62" spans="2:24" x14ac:dyDescent="0.25">
      <c r="C62" s="68"/>
      <c r="D62" s="68"/>
      <c r="E62" s="68"/>
      <c r="F62" s="68"/>
      <c r="G62" s="68"/>
      <c r="H62" s="68"/>
      <c r="I62" s="68"/>
      <c r="J62" s="68"/>
      <c r="K62" s="68"/>
      <c r="L62" s="68"/>
      <c r="M62" s="68"/>
      <c r="N62" s="68"/>
      <c r="O62" s="68"/>
      <c r="P62" s="68"/>
      <c r="Q62" s="68"/>
      <c r="R62" s="67"/>
      <c r="S62" s="68"/>
      <c r="T62" s="68"/>
      <c r="U62" s="68"/>
      <c r="V62" s="68"/>
    </row>
    <row r="63" spans="2:24" ht="38.25" x14ac:dyDescent="0.25">
      <c r="B63" s="27" t="s">
        <v>51</v>
      </c>
      <c r="C63" s="440" t="s">
        <v>954</v>
      </c>
      <c r="D63" s="441" t="s">
        <v>955</v>
      </c>
      <c r="E63" s="441" t="s">
        <v>956</v>
      </c>
      <c r="F63" s="441" t="s">
        <v>957</v>
      </c>
      <c r="G63" s="441" t="s">
        <v>958</v>
      </c>
      <c r="H63" s="441" t="s">
        <v>959</v>
      </c>
      <c r="I63" s="441" t="s">
        <v>960</v>
      </c>
      <c r="J63" s="441" t="s">
        <v>961</v>
      </c>
      <c r="K63" s="442" t="s">
        <v>963</v>
      </c>
      <c r="L63" s="443" t="s">
        <v>964</v>
      </c>
      <c r="M63" s="443" t="s">
        <v>965</v>
      </c>
      <c r="N63" s="443" t="s">
        <v>966</v>
      </c>
      <c r="O63" s="443" t="s">
        <v>967</v>
      </c>
      <c r="P63" s="443" t="s">
        <v>968</v>
      </c>
      <c r="Q63" s="443" t="s">
        <v>969</v>
      </c>
      <c r="R63" s="442" t="s">
        <v>970</v>
      </c>
      <c r="S63" s="444" t="s">
        <v>972</v>
      </c>
      <c r="T63" s="445" t="s">
        <v>973</v>
      </c>
      <c r="U63" s="446" t="s">
        <v>974</v>
      </c>
      <c r="V63" s="446" t="s">
        <v>975</v>
      </c>
    </row>
    <row r="64" spans="2:24" x14ac:dyDescent="0.25">
      <c r="B64" s="447" t="s">
        <v>800</v>
      </c>
      <c r="C64" s="68">
        <f t="shared" ref="C64:V64" si="8">C11-C$105</f>
        <v>21646.364009874404</v>
      </c>
      <c r="D64" s="68">
        <f t="shared" si="8"/>
        <v>12437.868611906473</v>
      </c>
      <c r="E64" s="68">
        <f t="shared" si="8"/>
        <v>11691.860640547075</v>
      </c>
      <c r="F64" s="68">
        <f t="shared" si="8"/>
        <v>5991.207141844131</v>
      </c>
      <c r="G64" s="68">
        <f t="shared" si="8"/>
        <v>-3988.0744246591826</v>
      </c>
      <c r="H64" s="68">
        <f t="shared" si="8"/>
        <v>-3727.172359494562</v>
      </c>
      <c r="I64" s="68">
        <f t="shared" si="8"/>
        <v>-3483.3386537332349</v>
      </c>
      <c r="J64" s="68">
        <f t="shared" si="8"/>
        <v>4643.3647157426676</v>
      </c>
      <c r="K64" s="68">
        <f t="shared" si="8"/>
        <v>215.41817970212182</v>
      </c>
      <c r="L64" s="68">
        <f t="shared" si="8"/>
        <v>127.02561497484626</v>
      </c>
      <c r="M64" s="68">
        <f t="shared" si="8"/>
        <v>65.573263975265434</v>
      </c>
      <c r="N64" s="68">
        <f t="shared" si="8"/>
        <v>32.315295940106708</v>
      </c>
      <c r="O64" s="68">
        <f t="shared" si="8"/>
        <v>-85.805251140393622</v>
      </c>
      <c r="P64" s="68">
        <f t="shared" si="8"/>
        <v>-85.052609598517961</v>
      </c>
      <c r="Q64" s="68">
        <f t="shared" si="8"/>
        <v>-82.399195266060502</v>
      </c>
      <c r="R64" s="68">
        <f t="shared" si="8"/>
        <v>130.27457457340662</v>
      </c>
      <c r="S64" s="68">
        <f t="shared" si="8"/>
        <v>0</v>
      </c>
      <c r="T64" s="68">
        <f t="shared" si="8"/>
        <v>-90.126610693799648</v>
      </c>
      <c r="U64" s="68">
        <f t="shared" si="8"/>
        <v>-90.126610693799648</v>
      </c>
      <c r="V64" s="68">
        <f t="shared" si="8"/>
        <v>-0.95884270336995314</v>
      </c>
    </row>
    <row r="65" spans="1:24" x14ac:dyDescent="0.25">
      <c r="B65" s="511" t="s">
        <v>812</v>
      </c>
      <c r="C65" s="68">
        <f t="shared" ref="C65:V65" si="9">C13-C106</f>
        <v>102.11062571180092</v>
      </c>
      <c r="D65" s="68">
        <f t="shared" si="9"/>
        <v>-26.624529613995506</v>
      </c>
      <c r="E65" s="68">
        <f t="shared" si="9"/>
        <v>-22.814588534358364</v>
      </c>
      <c r="F65" s="68">
        <f t="shared" si="9"/>
        <v>-21.352716508569316</v>
      </c>
      <c r="G65" s="68">
        <f t="shared" si="9"/>
        <v>-105.8454481323315</v>
      </c>
      <c r="H65" s="68">
        <f t="shared" si="9"/>
        <v>-98.920979562926647</v>
      </c>
      <c r="I65" s="68">
        <f t="shared" si="9"/>
        <v>-92.449513610211824</v>
      </c>
      <c r="J65" s="68">
        <f t="shared" si="9"/>
        <v>-315.61142897917603</v>
      </c>
      <c r="K65" s="68">
        <f t="shared" si="9"/>
        <v>65.39954268239417</v>
      </c>
      <c r="L65" s="68">
        <f t="shared" si="9"/>
        <v>-7.2809090682370012</v>
      </c>
      <c r="M65" s="68">
        <f t="shared" si="9"/>
        <v>-8.5935996097978347</v>
      </c>
      <c r="N65" s="68">
        <f t="shared" si="9"/>
        <v>-4.0309396376001558</v>
      </c>
      <c r="O65" s="68">
        <f t="shared" si="9"/>
        <v>-51.616945454231818</v>
      </c>
      <c r="P65" s="68">
        <f t="shared" si="9"/>
        <v>-51.164199176566513</v>
      </c>
      <c r="Q65" s="68">
        <f t="shared" si="9"/>
        <v>-49.567998741688662</v>
      </c>
      <c r="R65" s="68">
        <f t="shared" si="9"/>
        <v>-4.9805834346626696</v>
      </c>
      <c r="S65" s="68">
        <f t="shared" si="9"/>
        <v>0</v>
      </c>
      <c r="T65" s="68">
        <f t="shared" si="9"/>
        <v>-6.0350098349421142</v>
      </c>
      <c r="U65" s="68">
        <f t="shared" si="9"/>
        <v>-6.0350098349421142</v>
      </c>
      <c r="V65" s="68">
        <f t="shared" si="9"/>
        <v>-1.1752387330801823</v>
      </c>
    </row>
    <row r="66" spans="1:24" x14ac:dyDescent="0.25">
      <c r="B66" s="511" t="s">
        <v>788</v>
      </c>
      <c r="C66" s="61">
        <f t="shared" ref="C66:V66" si="10">C15-C111</f>
        <v>6548.4665675477645</v>
      </c>
      <c r="D66" s="61">
        <f t="shared" si="10"/>
        <v>-2663.6911182953645</v>
      </c>
      <c r="E66" s="61">
        <f t="shared" si="10"/>
        <v>-929.4620732627227</v>
      </c>
      <c r="F66" s="61">
        <f t="shared" si="10"/>
        <v>-762.96254742986184</v>
      </c>
      <c r="G66" s="61">
        <f t="shared" si="10"/>
        <v>-6235.7278626537627</v>
      </c>
      <c r="H66" s="61">
        <f t="shared" si="10"/>
        <v>-5674.5029525491727</v>
      </c>
      <c r="I66" s="61">
        <f t="shared" si="10"/>
        <v>-5311.1150874272189</v>
      </c>
      <c r="J66" s="61">
        <f t="shared" si="10"/>
        <v>-16882.73885884304</v>
      </c>
      <c r="K66" s="61">
        <f t="shared" si="10"/>
        <v>375.34202009223657</v>
      </c>
      <c r="L66" s="61">
        <f t="shared" si="10"/>
        <v>-68.012589492075278</v>
      </c>
      <c r="M66" s="61">
        <f t="shared" si="10"/>
        <v>-46.451868021841676</v>
      </c>
      <c r="N66" s="61">
        <f t="shared" si="10"/>
        <v>-43.991033216953099</v>
      </c>
      <c r="O66" s="61">
        <f t="shared" si="10"/>
        <v>-413.94474093424782</v>
      </c>
      <c r="P66" s="61">
        <f t="shared" si="10"/>
        <v>-401.38150301890414</v>
      </c>
      <c r="Q66" s="61">
        <f t="shared" si="10"/>
        <v>-389.19955364826444</v>
      </c>
      <c r="R66" s="61">
        <f t="shared" si="10"/>
        <v>-29.189648878310322</v>
      </c>
      <c r="S66" s="61">
        <f t="shared" si="10"/>
        <v>0</v>
      </c>
      <c r="T66" s="61">
        <f t="shared" si="10"/>
        <v>-39.863877911618836</v>
      </c>
      <c r="U66" s="61">
        <f t="shared" si="10"/>
        <v>-39.863877911618836</v>
      </c>
      <c r="V66" s="61">
        <f t="shared" si="10"/>
        <v>-204.4412425395181</v>
      </c>
    </row>
    <row r="67" spans="1:24" x14ac:dyDescent="0.25">
      <c r="B67" s="448" t="s">
        <v>1087</v>
      </c>
      <c r="C67" s="68">
        <f t="shared" ref="C67:J67" si="11">C16-C88</f>
        <v>417.22141082983717</v>
      </c>
      <c r="D67" s="68">
        <f t="shared" si="11"/>
        <v>-345.30289197189586</v>
      </c>
      <c r="E67" s="68">
        <f t="shared" si="11"/>
        <v>-1087.7118347660601</v>
      </c>
      <c r="F67" s="68">
        <f t="shared" si="11"/>
        <v>-874.76793935203727</v>
      </c>
      <c r="G67" s="68">
        <f t="shared" si="11"/>
        <v>-1268.0429773693666</v>
      </c>
      <c r="H67" s="68">
        <f t="shared" si="11"/>
        <v>-1099.6229891260016</v>
      </c>
      <c r="I67" s="68">
        <f t="shared" si="11"/>
        <v>-864.06543778847629</v>
      </c>
      <c r="J67" s="68">
        <f t="shared" si="11"/>
        <v>-4286.2696733286657</v>
      </c>
      <c r="K67" s="68">
        <f t="shared" ref="K67:R67" si="12">K16-L88</f>
        <v>49.59302398649033</v>
      </c>
      <c r="L67" s="68">
        <f t="shared" si="12"/>
        <v>64.039677505671833</v>
      </c>
      <c r="M67" s="68">
        <f t="shared" si="12"/>
        <v>63.86499386249713</v>
      </c>
      <c r="N67" s="68">
        <f t="shared" si="12"/>
        <v>99.729066599922973</v>
      </c>
      <c r="O67" s="68">
        <f t="shared" si="12"/>
        <v>-4.3849577254808469</v>
      </c>
      <c r="P67" s="68">
        <f t="shared" si="12"/>
        <v>-4.6420704991983754</v>
      </c>
      <c r="Q67" s="68">
        <f t="shared" si="12"/>
        <v>-4.4846506980005074</v>
      </c>
      <c r="R67" s="68">
        <f t="shared" si="12"/>
        <v>-996.74210452049704</v>
      </c>
      <c r="S67" s="68">
        <f>S16-S88</f>
        <v>-1065.1474558184802</v>
      </c>
      <c r="T67" s="68">
        <f>T16-T88</f>
        <v>28.620316293878773</v>
      </c>
      <c r="U67" s="68">
        <f>U16-U88</f>
        <v>-1036.5271395246014</v>
      </c>
      <c r="V67" s="68">
        <f>V16-V88</f>
        <v>-7.3067341700880615</v>
      </c>
      <c r="X67" s="72"/>
    </row>
    <row r="68" spans="1:24" x14ac:dyDescent="0.25">
      <c r="B68" s="448" t="s">
        <v>825</v>
      </c>
      <c r="C68" s="68">
        <f t="shared" ref="C68:V68" si="13">C18-C107</f>
        <v>305.01029079600664</v>
      </c>
      <c r="D68" s="68">
        <f t="shared" si="13"/>
        <v>-109.81400188194544</v>
      </c>
      <c r="E68" s="68">
        <f t="shared" si="13"/>
        <v>-93.378904234734364</v>
      </c>
      <c r="F68" s="68">
        <f t="shared" si="13"/>
        <v>-88.028015855182275</v>
      </c>
      <c r="G68" s="68">
        <f t="shared" si="13"/>
        <v>-356.08457864852124</v>
      </c>
      <c r="H68" s="68">
        <f t="shared" si="13"/>
        <v>-332.78932583973943</v>
      </c>
      <c r="I68" s="68">
        <f t="shared" si="13"/>
        <v>-311.01806153246673</v>
      </c>
      <c r="J68" s="68">
        <f t="shared" si="13"/>
        <v>-1078.4905184851518</v>
      </c>
      <c r="K68" s="68">
        <f t="shared" si="13"/>
        <v>44.27893259086698</v>
      </c>
      <c r="L68" s="68">
        <f t="shared" si="13"/>
        <v>-47.672816295108746</v>
      </c>
      <c r="M68" s="68">
        <f t="shared" si="13"/>
        <v>-70.024688451717765</v>
      </c>
      <c r="N68" s="68">
        <f t="shared" si="13"/>
        <v>-63.101481356971419</v>
      </c>
      <c r="O68" s="68">
        <f t="shared" si="13"/>
        <v>-135.69392377060959</v>
      </c>
      <c r="P68" s="68">
        <f t="shared" si="13"/>
        <v>-132.10192559468894</v>
      </c>
      <c r="Q68" s="68">
        <f t="shared" si="13"/>
        <v>-128.60496799352828</v>
      </c>
      <c r="R68" s="68">
        <f t="shared" si="13"/>
        <v>-60.543255745144535</v>
      </c>
      <c r="S68" s="68">
        <f t="shared" si="13"/>
        <v>0</v>
      </c>
      <c r="T68" s="68">
        <f t="shared" si="13"/>
        <v>-6.1856682490813419</v>
      </c>
      <c r="U68" s="68">
        <f t="shared" si="13"/>
        <v>-6.1856682490813419</v>
      </c>
      <c r="V68" s="68">
        <f t="shared" si="13"/>
        <v>-20.299969086630288</v>
      </c>
      <c r="X68" s="72"/>
    </row>
    <row r="69" spans="1:24" x14ac:dyDescent="0.25">
      <c r="C69" s="68"/>
      <c r="D69" s="68"/>
      <c r="E69" s="68"/>
      <c r="F69" s="68"/>
      <c r="G69" s="68"/>
      <c r="H69" s="68"/>
      <c r="I69" s="68"/>
      <c r="J69" s="68"/>
      <c r="K69" s="68"/>
      <c r="L69" s="68"/>
      <c r="M69" s="68"/>
      <c r="N69" s="68"/>
      <c r="O69" s="68"/>
      <c r="P69" s="68"/>
      <c r="Q69" s="68"/>
      <c r="R69" s="67"/>
      <c r="S69" s="68"/>
      <c r="T69" s="68"/>
      <c r="U69" s="68"/>
      <c r="V69" s="68"/>
      <c r="X69" s="72"/>
    </row>
    <row r="70" spans="1:24" x14ac:dyDescent="0.25">
      <c r="X70" s="72"/>
    </row>
    <row r="71" spans="1:24" x14ac:dyDescent="0.25">
      <c r="X71" s="72"/>
    </row>
    <row r="72" spans="1:24" x14ac:dyDescent="0.25">
      <c r="B72" s="41" t="s">
        <v>1090</v>
      </c>
      <c r="X72" s="72"/>
    </row>
    <row r="73" spans="1:24" x14ac:dyDescent="0.25">
      <c r="X73" s="72"/>
    </row>
    <row r="74" spans="1:24" ht="38.25" x14ac:dyDescent="0.25">
      <c r="A74" s="59" t="s">
        <v>1167</v>
      </c>
      <c r="B74" s="27" t="s">
        <v>51</v>
      </c>
      <c r="C74" s="440" t="s">
        <v>954</v>
      </c>
      <c r="D74" s="441" t="s">
        <v>955</v>
      </c>
      <c r="E74" s="441" t="s">
        <v>956</v>
      </c>
      <c r="F74" s="441" t="s">
        <v>957</v>
      </c>
      <c r="G74" s="441" t="s">
        <v>958</v>
      </c>
      <c r="H74" s="441" t="s">
        <v>959</v>
      </c>
      <c r="I74" s="441" t="s">
        <v>960</v>
      </c>
      <c r="J74" s="441" t="s">
        <v>961</v>
      </c>
      <c r="K74" s="442" t="s">
        <v>963</v>
      </c>
      <c r="L74" s="443" t="s">
        <v>964</v>
      </c>
      <c r="M74" s="443" t="s">
        <v>965</v>
      </c>
      <c r="N74" s="443" t="s">
        <v>966</v>
      </c>
      <c r="O74" s="443" t="s">
        <v>967</v>
      </c>
      <c r="P74" s="443" t="s">
        <v>968</v>
      </c>
      <c r="Q74" s="443" t="s">
        <v>969</v>
      </c>
      <c r="R74" s="442" t="s">
        <v>970</v>
      </c>
      <c r="S74" s="444" t="s">
        <v>972</v>
      </c>
      <c r="T74" s="445" t="s">
        <v>973</v>
      </c>
      <c r="U74" s="446" t="s">
        <v>974</v>
      </c>
      <c r="V74" s="446" t="s">
        <v>975</v>
      </c>
      <c r="X74" s="72"/>
    </row>
    <row r="75" spans="1:24" x14ac:dyDescent="0.25">
      <c r="A75" t="s">
        <v>1277</v>
      </c>
      <c r="B75" s="447" t="s">
        <v>800</v>
      </c>
      <c r="C75" s="19" t="e">
        <f t="shared" ref="C75:V75" si="14">C64/C$105</f>
        <v>#DIV/0!</v>
      </c>
      <c r="D75" s="19">
        <f t="shared" si="14"/>
        <v>1.3506949913501809</v>
      </c>
      <c r="E75" s="19">
        <f t="shared" si="14"/>
        <v>1.3890226265019254</v>
      </c>
      <c r="F75" s="19">
        <f t="shared" si="14"/>
        <v>1.4040006315949809</v>
      </c>
      <c r="G75" s="19">
        <f t="shared" si="14"/>
        <v>-1</v>
      </c>
      <c r="H75" s="19">
        <f t="shared" si="14"/>
        <v>-1</v>
      </c>
      <c r="I75" s="19">
        <f t="shared" si="14"/>
        <v>-1</v>
      </c>
      <c r="J75" s="19">
        <f t="shared" si="14"/>
        <v>0.30023388303204468</v>
      </c>
      <c r="K75" s="19" t="e">
        <f t="shared" si="14"/>
        <v>#DIV/0!</v>
      </c>
      <c r="L75" s="19">
        <f t="shared" si="14"/>
        <v>1.2877177976478855</v>
      </c>
      <c r="M75" s="19">
        <f t="shared" si="14"/>
        <v>0.44073177644865125</v>
      </c>
      <c r="N75" s="19">
        <f t="shared" si="14"/>
        <v>0.38897819392835437</v>
      </c>
      <c r="O75" s="19">
        <f t="shared" si="14"/>
        <v>-1</v>
      </c>
      <c r="P75" s="19">
        <f t="shared" si="14"/>
        <v>-1</v>
      </c>
      <c r="Q75" s="19">
        <f t="shared" si="14"/>
        <v>-1</v>
      </c>
      <c r="R75" s="19">
        <f t="shared" si="14"/>
        <v>1.5493865461487484</v>
      </c>
      <c r="S75" s="19" t="e">
        <f t="shared" si="14"/>
        <v>#DIV/0!</v>
      </c>
      <c r="T75" s="19">
        <f t="shared" si="14"/>
        <v>-0.48998166441403185</v>
      </c>
      <c r="U75" s="19">
        <f t="shared" si="14"/>
        <v>-0.48998166441403185</v>
      </c>
      <c r="V75" s="19">
        <f t="shared" si="14"/>
        <v>-8.1069951146873313E-3</v>
      </c>
      <c r="X75" s="72"/>
    </row>
    <row r="76" spans="1:24" x14ac:dyDescent="0.25">
      <c r="A76" t="s">
        <v>1279</v>
      </c>
      <c r="B76" s="511" t="s">
        <v>812</v>
      </c>
      <c r="C76" s="19" t="e">
        <f t="shared" ref="C76:V76" si="15">C65/C106</f>
        <v>#DIV/0!</v>
      </c>
      <c r="D76" s="19">
        <f t="shared" si="15"/>
        <v>-0.20681630861916073</v>
      </c>
      <c r="E76" s="19">
        <f t="shared" si="15"/>
        <v>-0.19388004836870468</v>
      </c>
      <c r="F76" s="19">
        <f t="shared" si="15"/>
        <v>-0.18853725099395297</v>
      </c>
      <c r="G76" s="19">
        <f t="shared" si="15"/>
        <v>-1</v>
      </c>
      <c r="H76" s="19">
        <f t="shared" si="15"/>
        <v>-1</v>
      </c>
      <c r="I76" s="19">
        <f t="shared" si="15"/>
        <v>-1</v>
      </c>
      <c r="J76" s="19">
        <f t="shared" si="15"/>
        <v>-0.76890147899914674</v>
      </c>
      <c r="K76" s="19" t="e">
        <f t="shared" si="15"/>
        <v>#DIV/0!</v>
      </c>
      <c r="L76" s="19">
        <f t="shared" si="15"/>
        <v>-0.13121281218523495</v>
      </c>
      <c r="M76" s="19">
        <f t="shared" si="15"/>
        <v>-0.1585740980713915</v>
      </c>
      <c r="N76" s="19">
        <f t="shared" si="15"/>
        <v>-8.0657542854354544E-2</v>
      </c>
      <c r="O76" s="19">
        <f t="shared" si="15"/>
        <v>-1</v>
      </c>
      <c r="P76" s="19">
        <f t="shared" si="15"/>
        <v>-1</v>
      </c>
      <c r="Q76" s="19">
        <f t="shared" si="15"/>
        <v>-1</v>
      </c>
      <c r="R76" s="19">
        <f t="shared" si="15"/>
        <v>-9.8469534512350701E-2</v>
      </c>
      <c r="S76" s="19" t="e">
        <f t="shared" si="15"/>
        <v>#DIV/0!</v>
      </c>
      <c r="T76" s="19">
        <f t="shared" si="15"/>
        <v>-0.74365977651587278</v>
      </c>
      <c r="U76" s="19">
        <f t="shared" si="15"/>
        <v>-0.74365977651587278</v>
      </c>
      <c r="V76" s="19">
        <f t="shared" si="15"/>
        <v>-0.7047732020268207</v>
      </c>
      <c r="X76" s="72"/>
    </row>
    <row r="77" spans="1:24" x14ac:dyDescent="0.25">
      <c r="A77" t="s">
        <v>1282</v>
      </c>
      <c r="B77" t="s">
        <v>788</v>
      </c>
      <c r="C77" s="19" t="e">
        <f t="shared" ref="C77:V77" si="16">C66/C111</f>
        <v>#DIV/0!</v>
      </c>
      <c r="D77" s="19">
        <f t="shared" si="16"/>
        <v>-0.3082919673146291</v>
      </c>
      <c r="E77" s="19">
        <f t="shared" si="16"/>
        <v>-0.10975938038027269</v>
      </c>
      <c r="F77" s="19">
        <f t="shared" si="16"/>
        <v>-0.10596540418508869</v>
      </c>
      <c r="G77" s="19">
        <f t="shared" si="16"/>
        <v>-1</v>
      </c>
      <c r="H77" s="19">
        <f t="shared" si="16"/>
        <v>-1</v>
      </c>
      <c r="I77" s="19">
        <f t="shared" si="16"/>
        <v>-1</v>
      </c>
      <c r="J77" s="19">
        <f t="shared" si="16"/>
        <v>-0.6913076374086472</v>
      </c>
      <c r="K77" s="19" t="e">
        <f t="shared" si="16"/>
        <v>#DIV/0!</v>
      </c>
      <c r="L77" s="19">
        <f t="shared" si="16"/>
        <v>-0.16709275786987107</v>
      </c>
      <c r="M77" s="19">
        <f t="shared" si="16"/>
        <v>-0.10898128005612075</v>
      </c>
      <c r="N77" s="19">
        <f t="shared" si="16"/>
        <v>-0.10304734134513328</v>
      </c>
      <c r="O77" s="19">
        <f t="shared" si="16"/>
        <v>-1</v>
      </c>
      <c r="P77" s="19">
        <f t="shared" si="16"/>
        <v>-1</v>
      </c>
      <c r="Q77" s="19">
        <f t="shared" si="16"/>
        <v>-1</v>
      </c>
      <c r="R77" s="19">
        <f t="shared" si="16"/>
        <v>-7.1372712877910333E-2</v>
      </c>
      <c r="S77" s="19" t="e">
        <f t="shared" si="16"/>
        <v>#DIV/0!</v>
      </c>
      <c r="T77" s="19">
        <f t="shared" si="16"/>
        <v>-0.66758206777659768</v>
      </c>
      <c r="U77" s="19">
        <f t="shared" si="16"/>
        <v>-0.66758206777659768</v>
      </c>
      <c r="V77" s="19">
        <f t="shared" si="16"/>
        <v>-0.64183977456699204</v>
      </c>
      <c r="X77" s="72"/>
    </row>
    <row r="78" spans="1:24" x14ac:dyDescent="0.25">
      <c r="A78" t="s">
        <v>1283</v>
      </c>
      <c r="B78" s="448" t="s">
        <v>1087</v>
      </c>
      <c r="C78" s="19" t="e">
        <f t="shared" ref="C78:V78" si="17">C67/C88</f>
        <v>#DIV/0!</v>
      </c>
      <c r="D78" s="19">
        <f t="shared" si="17"/>
        <v>-0.45284181855339428</v>
      </c>
      <c r="E78" s="19">
        <f t="shared" si="17"/>
        <v>-0.73727400040177637</v>
      </c>
      <c r="F78" s="19">
        <f t="shared" si="17"/>
        <v>-0.60657543996978991</v>
      </c>
      <c r="G78" s="19">
        <f t="shared" si="17"/>
        <v>-1</v>
      </c>
      <c r="H78" s="19">
        <f t="shared" si="17"/>
        <v>-1</v>
      </c>
      <c r="I78" s="19">
        <f t="shared" si="17"/>
        <v>-1</v>
      </c>
      <c r="J78" s="19">
        <f t="shared" si="17"/>
        <v>-0.9170701194738119</v>
      </c>
      <c r="K78" s="19" t="e">
        <f t="shared" si="17"/>
        <v>#DIV/0!</v>
      </c>
      <c r="L78" s="19">
        <f t="shared" si="17"/>
        <v>14.78734340887857</v>
      </c>
      <c r="M78" s="19">
        <f t="shared" si="17"/>
        <v>14.553571205791053</v>
      </c>
      <c r="N78" s="19">
        <f t="shared" si="17"/>
        <v>21.965025445016689</v>
      </c>
      <c r="O78" s="19">
        <f t="shared" si="17"/>
        <v>-0.99473069254079394</v>
      </c>
      <c r="P78" s="19">
        <f t="shared" si="17"/>
        <v>-1.0586351773070592</v>
      </c>
      <c r="Q78" s="19">
        <f t="shared" si="17"/>
        <v>-0.96608845099938656</v>
      </c>
      <c r="R78" s="19">
        <f t="shared" si="17"/>
        <v>-222.25635208666239</v>
      </c>
      <c r="S78" s="19">
        <f t="shared" si="17"/>
        <v>-1</v>
      </c>
      <c r="T78" s="19">
        <f t="shared" si="17"/>
        <v>-1.2468532313065179</v>
      </c>
      <c r="U78" s="19">
        <f t="shared" si="17"/>
        <v>-0.99456312204337982</v>
      </c>
      <c r="V78" s="19">
        <f t="shared" si="17"/>
        <v>-0.62299153877373359</v>
      </c>
    </row>
    <row r="79" spans="1:24" x14ac:dyDescent="0.25">
      <c r="A79" t="s">
        <v>1285</v>
      </c>
      <c r="B79" s="448" t="s">
        <v>825</v>
      </c>
      <c r="C79" s="19" t="e">
        <f t="shared" ref="C79:V79" si="18">C68/C107</f>
        <v>#DIV/0!</v>
      </c>
      <c r="D79" s="19">
        <f t="shared" si="18"/>
        <v>-0.2533809951648624</v>
      </c>
      <c r="E79" s="19">
        <f t="shared" si="18"/>
        <v>-0.23592992111030714</v>
      </c>
      <c r="F79" s="19">
        <f t="shared" si="18"/>
        <v>-0.23103829435319939</v>
      </c>
      <c r="G79" s="19">
        <f t="shared" si="18"/>
        <v>-1</v>
      </c>
      <c r="H79" s="19">
        <f t="shared" si="18"/>
        <v>-1</v>
      </c>
      <c r="I79" s="19">
        <f t="shared" si="18"/>
        <v>-1</v>
      </c>
      <c r="J79" s="19">
        <f t="shared" si="18"/>
        <v>-0.78100412279932696</v>
      </c>
      <c r="K79" s="19" t="e">
        <f t="shared" si="18"/>
        <v>#DIV/0!</v>
      </c>
      <c r="L79" s="19">
        <f t="shared" si="18"/>
        <v>-0.32390438521144826</v>
      </c>
      <c r="M79" s="19">
        <f t="shared" si="18"/>
        <v>-0.48760024064252666</v>
      </c>
      <c r="N79" s="19">
        <f t="shared" si="18"/>
        <v>-0.45271815761644307</v>
      </c>
      <c r="O79" s="19">
        <f t="shared" si="18"/>
        <v>-1</v>
      </c>
      <c r="P79" s="19">
        <f t="shared" si="18"/>
        <v>-1</v>
      </c>
      <c r="Q79" s="19">
        <f t="shared" si="18"/>
        <v>-1</v>
      </c>
      <c r="R79" s="19">
        <f t="shared" si="18"/>
        <v>-0.45137937515125892</v>
      </c>
      <c r="S79" s="19" t="e">
        <f t="shared" si="18"/>
        <v>#DIV/0!</v>
      </c>
      <c r="T79" s="19">
        <f t="shared" si="18"/>
        <v>-0.60082456385767147</v>
      </c>
      <c r="U79" s="19">
        <f t="shared" si="18"/>
        <v>-0.60082456385767147</v>
      </c>
      <c r="V79" s="19">
        <f t="shared" si="18"/>
        <v>-0.70480262388939063</v>
      </c>
      <c r="X79" s="72"/>
    </row>
    <row r="80" spans="1:24" x14ac:dyDescent="0.25">
      <c r="X80" s="72"/>
    </row>
    <row r="83" spans="2:22" x14ac:dyDescent="0.25">
      <c r="B83" s="41" t="s">
        <v>1144</v>
      </c>
    </row>
    <row r="84" spans="2:22" x14ac:dyDescent="0.25">
      <c r="B84" s="41"/>
    </row>
    <row r="85" spans="2:22" ht="38.25" x14ac:dyDescent="0.25">
      <c r="B85" s="27" t="s">
        <v>51</v>
      </c>
      <c r="C85" s="441" t="s">
        <v>954</v>
      </c>
      <c r="D85" s="441" t="s">
        <v>955</v>
      </c>
      <c r="E85" s="441" t="s">
        <v>956</v>
      </c>
      <c r="F85" s="441" t="s">
        <v>957</v>
      </c>
      <c r="G85" s="441" t="s">
        <v>958</v>
      </c>
      <c r="H85" s="441" t="s">
        <v>959</v>
      </c>
      <c r="I85" s="441" t="s">
        <v>960</v>
      </c>
      <c r="J85" s="441" t="s">
        <v>962</v>
      </c>
      <c r="K85" s="442" t="s">
        <v>963</v>
      </c>
      <c r="L85" s="442" t="s">
        <v>964</v>
      </c>
      <c r="M85" s="442" t="s">
        <v>965</v>
      </c>
      <c r="N85" s="442" t="s">
        <v>966</v>
      </c>
      <c r="O85" s="442" t="s">
        <v>967</v>
      </c>
      <c r="P85" s="442" t="s">
        <v>968</v>
      </c>
      <c r="Q85" s="442" t="s">
        <v>969</v>
      </c>
      <c r="R85" s="442" t="s">
        <v>971</v>
      </c>
      <c r="S85" s="444" t="s">
        <v>1093</v>
      </c>
      <c r="T85" s="444" t="s">
        <v>976</v>
      </c>
      <c r="U85" s="444" t="s">
        <v>977</v>
      </c>
      <c r="V85" s="444" t="s">
        <v>978</v>
      </c>
    </row>
    <row r="86" spans="2:22" x14ac:dyDescent="0.25">
      <c r="B86" s="501" t="s">
        <v>171</v>
      </c>
      <c r="C86" s="502"/>
      <c r="D86" s="502">
        <v>2107.8070642374769</v>
      </c>
      <c r="E86" s="502">
        <v>1989.9163320030948</v>
      </c>
      <c r="F86" s="502">
        <v>1890.9246823252893</v>
      </c>
      <c r="G86" s="502">
        <v>1788.0854289727931</v>
      </c>
      <c r="H86" s="502">
        <v>1691.9739772414891</v>
      </c>
      <c r="I86" s="502">
        <v>1602.1501905767186</v>
      </c>
      <c r="J86" s="502">
        <v>6973.1342791162888</v>
      </c>
      <c r="K86" s="502"/>
      <c r="L86" s="502">
        <v>3.9328286026860511</v>
      </c>
      <c r="M86" s="502">
        <v>3.8439237905875263</v>
      </c>
      <c r="N86" s="502">
        <v>3.93131167434393</v>
      </c>
      <c r="O86" s="502">
        <v>3.8832506603161616</v>
      </c>
      <c r="P86" s="502">
        <v>3.8383485864627671</v>
      </c>
      <c r="Q86" s="502">
        <v>3.81460408091049</v>
      </c>
      <c r="R86" s="503">
        <v>3.8690972727564521</v>
      </c>
      <c r="S86" s="502">
        <v>0</v>
      </c>
      <c r="T86" s="502">
        <v>1802.2638841924061</v>
      </c>
      <c r="U86" s="502">
        <v>1802.2638841924061</v>
      </c>
      <c r="V86" s="502">
        <v>26.153526770365342</v>
      </c>
    </row>
    <row r="87" spans="2:22" x14ac:dyDescent="0.25">
      <c r="B87" t="s">
        <v>403</v>
      </c>
      <c r="C87" s="397"/>
      <c r="D87" s="397">
        <v>2266.3234923361451</v>
      </c>
      <c r="E87" s="397">
        <v>5008.6163002044814</v>
      </c>
      <c r="F87" s="397">
        <v>4733.9252805925662</v>
      </c>
      <c r="G87" s="397">
        <v>4277.3523026013972</v>
      </c>
      <c r="H87" s="397">
        <v>4038.9136586483269</v>
      </c>
      <c r="I87" s="397">
        <v>3816.1282459797358</v>
      </c>
      <c r="J87" s="397">
        <v>16866.319487822024</v>
      </c>
      <c r="K87" s="397"/>
      <c r="L87" s="397">
        <v>5.7022459762942832</v>
      </c>
      <c r="M87" s="397">
        <v>5.8168434766679882</v>
      </c>
      <c r="N87" s="397">
        <v>6.0847044853753243</v>
      </c>
      <c r="O87" s="397">
        <v>6.0766569731620663</v>
      </c>
      <c r="P87" s="397">
        <v>6.1200568867251519</v>
      </c>
      <c r="Q87" s="397">
        <v>6.1644583561100985</v>
      </c>
      <c r="R87" s="67">
        <v>6.1089856587986455</v>
      </c>
      <c r="S87" s="397">
        <v>2760.9034346855619</v>
      </c>
      <c r="T87" s="397">
        <v>0</v>
      </c>
      <c r="U87" s="397">
        <v>2760.9034346855619</v>
      </c>
      <c r="V87" s="397">
        <v>39.247302194438809</v>
      </c>
    </row>
    <row r="88" spans="2:22" x14ac:dyDescent="0.25">
      <c r="B88" s="25" t="s">
        <v>404</v>
      </c>
      <c r="C88" s="502"/>
      <c r="D88" s="502">
        <v>762.52430280173303</v>
      </c>
      <c r="E88" s="502">
        <v>1475.3156006766997</v>
      </c>
      <c r="F88" s="502">
        <v>1442.1420349554617</v>
      </c>
      <c r="G88" s="502">
        <v>1268.0429773693666</v>
      </c>
      <c r="H88" s="502">
        <v>1099.6229891260016</v>
      </c>
      <c r="I88" s="502">
        <v>864.06543778847629</v>
      </c>
      <c r="J88" s="502">
        <v>4673.8734392393053</v>
      </c>
      <c r="K88" s="502"/>
      <c r="L88" s="502">
        <v>4.3307087510540487</v>
      </c>
      <c r="M88" s="502">
        <v>4.3882695841062311</v>
      </c>
      <c r="N88" s="502">
        <v>4.5403574354861034</v>
      </c>
      <c r="O88" s="502">
        <v>4.4081858118608519</v>
      </c>
      <c r="P88" s="502">
        <v>4.3849577254808469</v>
      </c>
      <c r="Q88" s="502">
        <v>4.6420704991983754</v>
      </c>
      <c r="R88" s="503">
        <v>4.4846506980005074</v>
      </c>
      <c r="S88" s="502">
        <v>1065.1474558184802</v>
      </c>
      <c r="T88" s="502">
        <v>-22.954037873318025</v>
      </c>
      <c r="U88" s="502">
        <v>1042.1934179451621</v>
      </c>
      <c r="V88" s="502">
        <v>11.728464538170588</v>
      </c>
    </row>
    <row r="89" spans="2:22" x14ac:dyDescent="0.25">
      <c r="B89" t="s">
        <v>405</v>
      </c>
      <c r="C89" s="397"/>
      <c r="D89" s="397">
        <v>67.927775827706796</v>
      </c>
      <c r="E89" s="397">
        <v>5.1082168506078753</v>
      </c>
      <c r="F89" s="397">
        <v>1.9384070664804931</v>
      </c>
      <c r="G89" s="397">
        <v>3.5521302242965436</v>
      </c>
      <c r="H89" s="397">
        <v>3.3485701208990699</v>
      </c>
      <c r="I89" s="397">
        <v>3.1583270336117124</v>
      </c>
      <c r="J89" s="397">
        <v>11.997434445287821</v>
      </c>
      <c r="K89" s="397"/>
      <c r="L89" s="397">
        <v>0.55032131621799973</v>
      </c>
      <c r="M89" s="397">
        <v>0.23415392985894706</v>
      </c>
      <c r="N89" s="397">
        <v>8.9965481058871533E-2</v>
      </c>
      <c r="O89" s="397">
        <v>8.8312832051470322E-2</v>
      </c>
      <c r="P89" s="397">
        <v>8.673916599332461E-2</v>
      </c>
      <c r="Q89" s="397">
        <v>8.5237213595486361E-2</v>
      </c>
      <c r="R89" s="67">
        <v>8.7300617045729431E-2</v>
      </c>
      <c r="S89" s="397">
        <v>137.42668552964955</v>
      </c>
      <c r="T89" s="397">
        <v>0</v>
      </c>
      <c r="U89" s="397">
        <v>137.42668552964955</v>
      </c>
      <c r="V89" s="397">
        <v>14.637414795996596</v>
      </c>
    </row>
    <row r="90" spans="2:22" x14ac:dyDescent="0.25">
      <c r="B90" s="25" t="s">
        <v>406</v>
      </c>
      <c r="C90" s="502"/>
      <c r="D90" s="502">
        <v>79.686750395237823</v>
      </c>
      <c r="E90" s="502">
        <v>74.284845106243637</v>
      </c>
      <c r="F90" s="502">
        <v>70.023324710133863</v>
      </c>
      <c r="G90" s="502">
        <v>66.48035181841469</v>
      </c>
      <c r="H90" s="502">
        <v>63.154386968415032</v>
      </c>
      <c r="I90" s="502">
        <v>60.032432763046671</v>
      </c>
      <c r="J90" s="502">
        <v>259.69049626001026</v>
      </c>
      <c r="K90" s="502"/>
      <c r="L90" s="502">
        <v>3.7928459830813845</v>
      </c>
      <c r="M90" s="502">
        <v>3.7184386730967818</v>
      </c>
      <c r="N90" s="502">
        <v>3.6639930839522576</v>
      </c>
      <c r="O90" s="502">
        <v>3.6063661752508169</v>
      </c>
      <c r="P90" s="502">
        <v>3.5521450461879431</v>
      </c>
      <c r="Q90" s="502">
        <v>3.5008280253387527</v>
      </c>
      <c r="R90" s="503">
        <v>3.5832889880548642</v>
      </c>
      <c r="S90" s="502">
        <v>72.472663278263639</v>
      </c>
      <c r="T90" s="502">
        <v>0</v>
      </c>
      <c r="U90" s="502">
        <v>72.472663278263639</v>
      </c>
      <c r="V90" s="502">
        <v>0.58652704155330571</v>
      </c>
    </row>
    <row r="91" spans="2:22" x14ac:dyDescent="0.25">
      <c r="B91" t="s">
        <v>407</v>
      </c>
      <c r="C91" s="397"/>
      <c r="D91" s="397">
        <v>1725.5369400993525</v>
      </c>
      <c r="E91" s="397">
        <v>1215.2348443675851</v>
      </c>
      <c r="F91" s="397">
        <v>863.53439890751611</v>
      </c>
      <c r="G91" s="397">
        <v>611.26556091529517</v>
      </c>
      <c r="H91" s="397">
        <v>433.09947234724342</v>
      </c>
      <c r="I91" s="397">
        <v>307.71056256186426</v>
      </c>
      <c r="J91" s="397">
        <v>2215.6099947319194</v>
      </c>
      <c r="K91" s="397"/>
      <c r="L91" s="397">
        <v>62.905565263845261</v>
      </c>
      <c r="M91" s="397">
        <v>28.23006320201225</v>
      </c>
      <c r="N91" s="397">
        <v>22.921731981967223</v>
      </c>
      <c r="O91" s="397">
        <v>19.315970361442339</v>
      </c>
      <c r="P91" s="397">
        <v>14.900813180956657</v>
      </c>
      <c r="Q91" s="397">
        <v>11.030563743515707</v>
      </c>
      <c r="R91" s="67">
        <v>17.54515462895964</v>
      </c>
      <c r="S91" s="397">
        <v>126.28044845355099</v>
      </c>
      <c r="T91" s="397">
        <v>0</v>
      </c>
      <c r="U91" s="397">
        <v>126.28044845355099</v>
      </c>
      <c r="V91" s="397">
        <v>10.85356779004635</v>
      </c>
    </row>
    <row r="92" spans="2:22" x14ac:dyDescent="0.25">
      <c r="B92" s="504" t="s">
        <v>408</v>
      </c>
      <c r="C92" s="502"/>
      <c r="D92" s="502">
        <v>184.34846291029146</v>
      </c>
      <c r="E92" s="502">
        <v>519.2482722241225</v>
      </c>
      <c r="F92" s="502">
        <v>818.90869125720747</v>
      </c>
      <c r="G92" s="502">
        <v>928.54966240805777</v>
      </c>
      <c r="H92" s="502">
        <v>1024.2759504255785</v>
      </c>
      <c r="I92" s="502">
        <v>1107.5495625152257</v>
      </c>
      <c r="J92" s="502">
        <v>3879.2838666060684</v>
      </c>
      <c r="K92" s="502"/>
      <c r="L92" s="502">
        <v>51.901248503027411</v>
      </c>
      <c r="M92" s="502">
        <v>47.72606596614628</v>
      </c>
      <c r="N92" s="502">
        <v>68.873558507958776</v>
      </c>
      <c r="O92" s="502">
        <v>72.8437788116115</v>
      </c>
      <c r="P92" s="502">
        <v>71.599889038642729</v>
      </c>
      <c r="Q92" s="502">
        <v>70.584335406909062</v>
      </c>
      <c r="R92" s="505">
        <v>71.005105548582861</v>
      </c>
      <c r="S92" s="502">
        <v>54.633872263619111</v>
      </c>
      <c r="T92" s="502">
        <v>0</v>
      </c>
      <c r="U92" s="502">
        <v>54.633872263619111</v>
      </c>
      <c r="V92" s="502">
        <v>15.097301891326321</v>
      </c>
    </row>
    <row r="93" spans="2:22" x14ac:dyDescent="0.25">
      <c r="B93" t="s">
        <v>414</v>
      </c>
      <c r="C93" s="397"/>
      <c r="D93" s="397">
        <v>1314.5404494935988</v>
      </c>
      <c r="E93" s="397">
        <v>1202.530394810454</v>
      </c>
      <c r="F93" s="397"/>
      <c r="G93" s="397"/>
      <c r="H93" s="397"/>
      <c r="I93" s="397"/>
      <c r="J93" s="397">
        <v>0</v>
      </c>
      <c r="K93" s="397"/>
      <c r="L93" s="397">
        <v>140.06413765111819</v>
      </c>
      <c r="M93" s="397">
        <v>111.57848971867388</v>
      </c>
      <c r="N93" s="397"/>
      <c r="O93" s="397"/>
      <c r="P93" s="397"/>
      <c r="Q93" s="397"/>
      <c r="R93" s="67">
        <v>0</v>
      </c>
      <c r="S93" s="397">
        <v>0</v>
      </c>
      <c r="T93" s="397">
        <v>0</v>
      </c>
      <c r="U93" s="397">
        <v>0</v>
      </c>
      <c r="V93" s="397">
        <v>0</v>
      </c>
    </row>
    <row r="94" spans="2:22" x14ac:dyDescent="0.25">
      <c r="B94" s="25" t="s">
        <v>415</v>
      </c>
      <c r="C94" s="502"/>
      <c r="D94" s="502">
        <v>59.811784083261927</v>
      </c>
      <c r="E94" s="502">
        <v>52.465197123399236</v>
      </c>
      <c r="F94" s="502">
        <v>50.854374724040198</v>
      </c>
      <c r="G94" s="502">
        <v>47.527453013121686</v>
      </c>
      <c r="H94" s="502">
        <v>44.418180386095017</v>
      </c>
      <c r="I94" s="502">
        <v>41.512318117845815</v>
      </c>
      <c r="J94" s="502">
        <v>184.31232624110271</v>
      </c>
      <c r="K94" s="502"/>
      <c r="L94" s="502">
        <v>175.57618764534115</v>
      </c>
      <c r="M94" s="502">
        <v>159.89564192098092</v>
      </c>
      <c r="N94" s="502">
        <v>160.80240395480996</v>
      </c>
      <c r="O94" s="502">
        <v>156.54589007849358</v>
      </c>
      <c r="P94" s="502">
        <v>152.40192343033166</v>
      </c>
      <c r="Q94" s="502">
        <v>148.36764635676533</v>
      </c>
      <c r="R94" s="506">
        <v>154.74095880136005</v>
      </c>
      <c r="S94" s="502">
        <v>0</v>
      </c>
      <c r="T94" s="502">
        <v>1.1911023924680681</v>
      </c>
      <c r="U94" s="502">
        <v>1.1911023924680681</v>
      </c>
      <c r="V94" s="502">
        <v>4.338303396865896E-2</v>
      </c>
    </row>
    <row r="95" spans="2:22" x14ac:dyDescent="0.25">
      <c r="B95" t="s">
        <v>1146</v>
      </c>
      <c r="C95" s="397"/>
      <c r="D95" s="397"/>
      <c r="E95" s="397"/>
      <c r="F95" s="397">
        <v>152.32031325770851</v>
      </c>
      <c r="G95" s="397">
        <v>143.85289013986053</v>
      </c>
      <c r="H95" s="397">
        <v>136.00918088104851</v>
      </c>
      <c r="I95" s="397">
        <v>128.72751588957365</v>
      </c>
      <c r="J95" s="397">
        <v>560.90990016819126</v>
      </c>
      <c r="K95" s="397"/>
      <c r="L95" s="397"/>
      <c r="M95" s="397"/>
      <c r="N95" s="397">
        <v>21.180126373860325</v>
      </c>
      <c r="O95" s="397">
        <v>19.966295255668015</v>
      </c>
      <c r="P95" s="397">
        <v>18.84620280737418</v>
      </c>
      <c r="Q95" s="397">
        <v>17.811287404042215</v>
      </c>
      <c r="R95" s="61">
        <v>19.448659297785504</v>
      </c>
      <c r="S95" s="397">
        <v>0</v>
      </c>
      <c r="T95" s="397">
        <v>28.840543277554278</v>
      </c>
      <c r="U95" s="397">
        <v>28.840543277554278</v>
      </c>
      <c r="V95" s="397">
        <v>9.0830468163284384E-2</v>
      </c>
    </row>
    <row r="96" spans="2:22" x14ac:dyDescent="0.25">
      <c r="B96" s="25" t="s">
        <v>1147</v>
      </c>
      <c r="C96" s="502"/>
      <c r="D96" s="502"/>
      <c r="E96" s="502">
        <v>62.225896126086433</v>
      </c>
      <c r="F96" s="502">
        <v>58.876380941403106</v>
      </c>
      <c r="G96" s="502">
        <v>55.504661547398378</v>
      </c>
      <c r="H96" s="502">
        <v>52.540674952291894</v>
      </c>
      <c r="I96" s="502">
        <v>49.80159774556671</v>
      </c>
      <c r="J96" s="502">
        <v>216.72331518666016</v>
      </c>
      <c r="K96" s="502"/>
      <c r="L96" s="502"/>
      <c r="M96" s="502">
        <v>79.290356547396911</v>
      </c>
      <c r="N96" s="502">
        <v>289.6024151152584</v>
      </c>
      <c r="O96" s="502">
        <v>284.39569152784566</v>
      </c>
      <c r="P96" s="502">
        <v>280.42830538082399</v>
      </c>
      <c r="Q96" s="502">
        <v>276.88646200125197</v>
      </c>
      <c r="R96" s="503">
        <v>283.0434130088849</v>
      </c>
      <c r="S96" s="502">
        <v>0</v>
      </c>
      <c r="T96" s="502">
        <v>0.7656893085155706</v>
      </c>
      <c r="U96" s="502">
        <v>0.7656893085155706</v>
      </c>
      <c r="V96" s="502">
        <v>4.5855582981691317E-2</v>
      </c>
    </row>
    <row r="97" spans="2:22" x14ac:dyDescent="0.25">
      <c r="B97" t="s">
        <v>1148</v>
      </c>
      <c r="C97" s="397"/>
      <c r="D97" s="397">
        <v>303.23422950951448</v>
      </c>
      <c r="E97" s="397"/>
      <c r="F97" s="397"/>
      <c r="G97" s="397"/>
      <c r="H97" s="397"/>
      <c r="I97" s="397"/>
      <c r="J97" s="397">
        <v>0</v>
      </c>
      <c r="K97" s="397"/>
      <c r="L97" s="397">
        <v>365.71244730622487</v>
      </c>
      <c r="M97" s="397"/>
      <c r="N97" s="397"/>
      <c r="O97" s="397"/>
      <c r="P97" s="397"/>
      <c r="Q97" s="397"/>
      <c r="R97" s="67">
        <v>0</v>
      </c>
      <c r="S97" s="397">
        <v>0</v>
      </c>
      <c r="T97" s="397">
        <v>0</v>
      </c>
      <c r="U97" s="397">
        <v>0</v>
      </c>
      <c r="V97" s="397">
        <v>0</v>
      </c>
    </row>
    <row r="98" spans="2:22" x14ac:dyDescent="0.25">
      <c r="B98" s="25" t="s">
        <v>303</v>
      </c>
      <c r="C98" s="502"/>
      <c r="D98" s="502">
        <v>27.903638124670085</v>
      </c>
      <c r="E98" s="502">
        <v>24.444472323804732</v>
      </c>
      <c r="F98" s="502">
        <v>23.711557626088204</v>
      </c>
      <c r="G98" s="502">
        <v>22.160334229988976</v>
      </c>
      <c r="H98" s="502">
        <v>20.710592738307454</v>
      </c>
      <c r="I98" s="502">
        <v>19.355694147950889</v>
      </c>
      <c r="J98" s="502">
        <v>85.938178742335523</v>
      </c>
      <c r="K98" s="502"/>
      <c r="L98" s="502">
        <v>0.9094071141413117</v>
      </c>
      <c r="M98" s="502">
        <v>0.93844613122318266</v>
      </c>
      <c r="N98" s="502">
        <v>1.0249148805504869</v>
      </c>
      <c r="O98" s="502">
        <v>0.98949770751817545</v>
      </c>
      <c r="P98" s="502">
        <v>0.9696948567268131</v>
      </c>
      <c r="Q98" s="502">
        <v>0.94386767308186348</v>
      </c>
      <c r="R98" s="503">
        <v>0.98332700966007347</v>
      </c>
      <c r="S98" s="502">
        <v>2.1659203583928859</v>
      </c>
      <c r="T98" s="502">
        <v>85.229399711218065</v>
      </c>
      <c r="U98" s="502">
        <v>87.395320069610932</v>
      </c>
      <c r="V98" s="502">
        <v>0</v>
      </c>
    </row>
    <row r="99" spans="2:22" x14ac:dyDescent="0.25">
      <c r="B99" t="s">
        <v>409</v>
      </c>
      <c r="C99" s="397"/>
      <c r="D99" s="397">
        <v>169.77549279914209</v>
      </c>
      <c r="E99" s="397">
        <v>186.5534741597881</v>
      </c>
      <c r="F99" s="397">
        <v>183.03875516027961</v>
      </c>
      <c r="G99" s="397">
        <v>177.09360316905781</v>
      </c>
      <c r="H99" s="397">
        <v>169.30370481969013</v>
      </c>
      <c r="I99" s="397">
        <v>163.85976458235095</v>
      </c>
      <c r="J99" s="397">
        <v>693.29582773137838</v>
      </c>
      <c r="K99" s="397"/>
      <c r="L99" s="397">
        <v>19.84727195137765</v>
      </c>
      <c r="M99" s="397">
        <v>22.306416826506496</v>
      </c>
      <c r="N99" s="397">
        <v>19.308495883473554</v>
      </c>
      <c r="O99" s="397">
        <v>19.462628444158202</v>
      </c>
      <c r="P99" s="397">
        <v>19.385898565616923</v>
      </c>
      <c r="Q99" s="397">
        <v>19.548259845718722</v>
      </c>
      <c r="R99" s="61">
        <v>19.42302996055399</v>
      </c>
      <c r="S99" s="397">
        <v>35.69452496028606</v>
      </c>
      <c r="T99" s="397">
        <v>0</v>
      </c>
      <c r="U99" s="397">
        <v>35.69452496028606</v>
      </c>
      <c r="V99" s="397">
        <v>4.1038134056006754</v>
      </c>
    </row>
    <row r="100" spans="2:22" x14ac:dyDescent="0.25">
      <c r="B100" s="504" t="s">
        <v>410</v>
      </c>
      <c r="C100" s="502"/>
      <c r="D100" s="502"/>
      <c r="E100" s="502">
        <v>945.74721813695692</v>
      </c>
      <c r="F100" s="502">
        <v>894.49172959407451</v>
      </c>
      <c r="G100" s="502">
        <v>844.87487254274697</v>
      </c>
      <c r="H100" s="502">
        <v>798.50397810225365</v>
      </c>
      <c r="I100" s="502">
        <v>755.16669357842829</v>
      </c>
      <c r="J100" s="502">
        <v>3293.0372738175042</v>
      </c>
      <c r="K100" s="502"/>
      <c r="L100" s="502"/>
      <c r="M100" s="502">
        <v>23.939014791604908</v>
      </c>
      <c r="N100" s="502">
        <v>23.589659837973638</v>
      </c>
      <c r="O100" s="502">
        <v>23.21298395914912</v>
      </c>
      <c r="P100" s="502">
        <v>22.857913810886998</v>
      </c>
      <c r="Q100" s="502">
        <v>22.522605803887721</v>
      </c>
      <c r="R100" s="503">
        <v>23.0640214956256</v>
      </c>
      <c r="S100" s="502">
        <v>142.77810460947035</v>
      </c>
      <c r="T100" s="502">
        <v>0</v>
      </c>
      <c r="U100" s="502">
        <v>142.77810460947035</v>
      </c>
      <c r="V100" s="502">
        <v>20.29033991536247</v>
      </c>
    </row>
    <row r="101" spans="2:22" x14ac:dyDescent="0.25">
      <c r="B101" t="s">
        <v>411</v>
      </c>
      <c r="C101" s="397"/>
      <c r="D101" s="397">
        <v>179.47051686582907</v>
      </c>
      <c r="E101" s="397">
        <v>244.95126952451801</v>
      </c>
      <c r="F101" s="397">
        <v>267.13803167544398</v>
      </c>
      <c r="G101" s="397">
        <v>215.43277267573561</v>
      </c>
      <c r="H101" s="397">
        <v>133.17626087240632</v>
      </c>
      <c r="I101" s="397"/>
      <c r="J101" s="397">
        <v>615.74706522358622</v>
      </c>
      <c r="K101" s="397"/>
      <c r="L101" s="397">
        <v>1.7463924718609845</v>
      </c>
      <c r="M101" s="397">
        <v>1.1024239057059562</v>
      </c>
      <c r="N101" s="397">
        <v>1.0678473442351797</v>
      </c>
      <c r="O101" s="397">
        <v>1.0035609002641619</v>
      </c>
      <c r="P101" s="397">
        <v>0.90315170229245878</v>
      </c>
      <c r="Q101" s="397"/>
      <c r="R101" s="67">
        <v>1.0056451306872103</v>
      </c>
      <c r="S101" s="397">
        <v>612.29060474127061</v>
      </c>
      <c r="T101" s="397">
        <v>0</v>
      </c>
      <c r="U101" s="397">
        <v>612.29060474127061</v>
      </c>
      <c r="V101" s="397">
        <v>4.4202878636090777</v>
      </c>
    </row>
    <row r="102" spans="2:22" x14ac:dyDescent="0.25">
      <c r="B102" s="25" t="s">
        <v>412</v>
      </c>
      <c r="C102" s="502"/>
      <c r="D102" s="502"/>
      <c r="E102" s="502">
        <v>2.7959588399791668</v>
      </c>
      <c r="F102" s="502">
        <v>2.5755047564785634</v>
      </c>
      <c r="G102" s="502">
        <v>2.5189103680412912</v>
      </c>
      <c r="H102" s="502">
        <v>2.4535433082415321</v>
      </c>
      <c r="I102" s="502">
        <v>2.3894436652263038</v>
      </c>
      <c r="J102" s="502">
        <v>9.9374020979876878</v>
      </c>
      <c r="K102" s="502"/>
      <c r="L102" s="502"/>
      <c r="M102" s="502">
        <v>0.36160506278100463</v>
      </c>
      <c r="N102" s="502">
        <v>0.35710476683778725</v>
      </c>
      <c r="O102" s="502">
        <v>0.35197510667141291</v>
      </c>
      <c r="P102" s="502">
        <v>0.34616118144785629</v>
      </c>
      <c r="Q102" s="502">
        <v>0.34095886125453179</v>
      </c>
      <c r="R102" s="503">
        <v>0.34911490990617705</v>
      </c>
      <c r="S102" s="502">
        <v>28.464559421590774</v>
      </c>
      <c r="T102" s="502">
        <v>0</v>
      </c>
      <c r="U102" s="502">
        <v>28.464559421590774</v>
      </c>
      <c r="V102" s="502">
        <v>5.5784750237879342E-2</v>
      </c>
    </row>
    <row r="103" spans="2:22" x14ac:dyDescent="0.25">
      <c r="B103" t="s">
        <v>413</v>
      </c>
      <c r="C103" s="397"/>
      <c r="D103" s="397">
        <v>382.33141381744952</v>
      </c>
      <c r="E103" s="397">
        <v>584.28617039734888</v>
      </c>
      <c r="F103" s="397">
        <v>552.23658825885093</v>
      </c>
      <c r="G103" s="397">
        <v>1142.4964822918216</v>
      </c>
      <c r="H103" s="397">
        <v>1495.1520025660666</v>
      </c>
      <c r="I103" s="397">
        <v>1609.3381361089298</v>
      </c>
      <c r="J103" s="397">
        <v>4799.2232092256672</v>
      </c>
      <c r="K103" s="397"/>
      <c r="L103" s="397">
        <v>29.358481125726627</v>
      </c>
      <c r="M103" s="397">
        <v>30.094542895980553</v>
      </c>
      <c r="N103" s="397">
        <v>29.891941706389687</v>
      </c>
      <c r="O103" s="397">
        <v>32.205185286289527</v>
      </c>
      <c r="P103" s="397">
        <v>32.381061550211307</v>
      </c>
      <c r="Q103" s="397">
        <v>32.530767146284191</v>
      </c>
      <c r="R103" s="67">
        <v>32.081464078581817</v>
      </c>
      <c r="S103" s="397">
        <v>137.07194209295702</v>
      </c>
      <c r="T103" s="397">
        <v>12.522951627299284</v>
      </c>
      <c r="U103" s="397">
        <v>149.59489372025629</v>
      </c>
      <c r="V103" s="397">
        <v>11.325253345617645</v>
      </c>
    </row>
    <row r="104" spans="2:22" x14ac:dyDescent="0.25">
      <c r="B104" s="25" t="s">
        <v>220</v>
      </c>
      <c r="C104" s="502"/>
      <c r="D104" s="502">
        <v>502.69371181833992</v>
      </c>
      <c r="E104" s="502">
        <v>459.51524354402653</v>
      </c>
      <c r="F104" s="502">
        <v>668.2587462346753</v>
      </c>
      <c r="G104" s="502">
        <v>624.5408843314724</v>
      </c>
      <c r="H104" s="502">
        <v>583.68306946866585</v>
      </c>
      <c r="I104" s="502">
        <v>545.49819576510811</v>
      </c>
      <c r="J104" s="502">
        <v>2421.9808957999207</v>
      </c>
      <c r="K104" s="502"/>
      <c r="L104" s="502">
        <v>129.1893483677504</v>
      </c>
      <c r="M104" s="502">
        <v>126.17533587526937</v>
      </c>
      <c r="N104" s="502">
        <v>165.24320817801669</v>
      </c>
      <c r="O104" s="502">
        <v>170.66898628095072</v>
      </c>
      <c r="P104" s="502">
        <v>169.17198524640725</v>
      </c>
      <c r="Q104" s="502">
        <v>163.89427218222738</v>
      </c>
      <c r="R104" s="503">
        <v>167.24019011348969</v>
      </c>
      <c r="S104" s="502">
        <v>0</v>
      </c>
      <c r="T104" s="502">
        <v>14.482050601331878</v>
      </c>
      <c r="U104" s="502">
        <v>14.482050601331878</v>
      </c>
      <c r="V104" s="502">
        <v>16.34232067802645</v>
      </c>
    </row>
    <row r="105" spans="2:22" x14ac:dyDescent="0.25">
      <c r="B105" s="65" t="s">
        <v>1094</v>
      </c>
      <c r="C105" s="397"/>
      <c r="D105" s="397">
        <v>9208.4953979679303</v>
      </c>
      <c r="E105" s="397">
        <v>8417.329147467899</v>
      </c>
      <c r="F105" s="397">
        <v>4267.2396343853243</v>
      </c>
      <c r="G105" s="397">
        <v>3988.0744246591826</v>
      </c>
      <c r="H105" s="397">
        <v>3727.172359494562</v>
      </c>
      <c r="I105" s="397">
        <v>3483.3386537332349</v>
      </c>
      <c r="J105" s="397">
        <v>15465.825072272306</v>
      </c>
      <c r="K105" s="397"/>
      <c r="L105" s="397">
        <v>98.643984890841921</v>
      </c>
      <c r="M105" s="397">
        <v>148.78270067941253</v>
      </c>
      <c r="N105" s="397">
        <v>83.077397253941797</v>
      </c>
      <c r="O105" s="397">
        <v>85.805251140393622</v>
      </c>
      <c r="P105" s="397">
        <v>85.052609598517961</v>
      </c>
      <c r="Q105" s="397">
        <v>82.399195266060502</v>
      </c>
      <c r="R105" s="67">
        <v>84.081390081271337</v>
      </c>
      <c r="S105" s="397">
        <v>0</v>
      </c>
      <c r="T105" s="397">
        <v>183.93874146613607</v>
      </c>
      <c r="U105" s="397">
        <v>183.93874146613607</v>
      </c>
      <c r="V105" s="397">
        <v>118.27350205661665</v>
      </c>
    </row>
    <row r="106" spans="2:22" x14ac:dyDescent="0.25">
      <c r="B106" s="25" t="s">
        <v>1096</v>
      </c>
      <c r="C106" s="502"/>
      <c r="D106" s="502">
        <v>128.73515532579643</v>
      </c>
      <c r="E106" s="502">
        <v>117.67373036224703</v>
      </c>
      <c r="F106" s="502">
        <v>113.25462950159474</v>
      </c>
      <c r="G106" s="502">
        <v>105.8454481323315</v>
      </c>
      <c r="H106" s="502">
        <v>98.920979562926647</v>
      </c>
      <c r="I106" s="502">
        <v>92.449513610211824</v>
      </c>
      <c r="J106" s="502">
        <v>410.47057080706469</v>
      </c>
      <c r="K106" s="502"/>
      <c r="L106" s="502">
        <v>55.489315006513543</v>
      </c>
      <c r="M106" s="502">
        <v>54.19295909177373</v>
      </c>
      <c r="N106" s="502">
        <v>49.975978624577365</v>
      </c>
      <c r="O106" s="502">
        <v>51.616945454231818</v>
      </c>
      <c r="P106" s="502">
        <v>51.164199176566513</v>
      </c>
      <c r="Q106" s="502">
        <v>49.567998741688662</v>
      </c>
      <c r="R106" s="503">
        <v>50.579942916638565</v>
      </c>
      <c r="S106" s="502">
        <v>0</v>
      </c>
      <c r="T106" s="502">
        <v>8.1152833937271609</v>
      </c>
      <c r="U106" s="502">
        <v>8.1152833937271609</v>
      </c>
      <c r="V106" s="502">
        <v>1.6675417420815295</v>
      </c>
    </row>
    <row r="107" spans="2:22" x14ac:dyDescent="0.25">
      <c r="B107" s="65" t="s">
        <v>1095</v>
      </c>
      <c r="C107" s="397"/>
      <c r="D107" s="397">
        <v>433.39478483970328</v>
      </c>
      <c r="E107" s="397">
        <v>395.79085092422764</v>
      </c>
      <c r="F107" s="397">
        <v>381.01049915391775</v>
      </c>
      <c r="G107" s="397">
        <v>356.08457864852124</v>
      </c>
      <c r="H107" s="397">
        <v>332.78932583973943</v>
      </c>
      <c r="I107" s="397">
        <v>311.01806153246673</v>
      </c>
      <c r="J107" s="397">
        <v>1380.9024651746452</v>
      </c>
      <c r="K107" s="397"/>
      <c r="L107" s="397">
        <v>147.18175631980844</v>
      </c>
      <c r="M107" s="397">
        <v>143.61085704027536</v>
      </c>
      <c r="N107" s="397">
        <v>139.38358843214979</v>
      </c>
      <c r="O107" s="397">
        <v>135.69392377060959</v>
      </c>
      <c r="P107" s="397">
        <v>132.10192559468894</v>
      </c>
      <c r="Q107" s="397">
        <v>128.60496799352828</v>
      </c>
      <c r="R107" s="67">
        <v>134.12942433370213</v>
      </c>
      <c r="S107" s="397">
        <v>0</v>
      </c>
      <c r="T107" s="397">
        <v>10.295298530015922</v>
      </c>
      <c r="U107" s="397">
        <v>10.295298530015922</v>
      </c>
      <c r="V107" s="397">
        <v>28.802346073297389</v>
      </c>
    </row>
    <row r="108" spans="2:22" x14ac:dyDescent="0.25">
      <c r="B108" s="25" t="s">
        <v>1149</v>
      </c>
      <c r="C108" s="502"/>
      <c r="D108" s="502">
        <v>2637726.0689277514</v>
      </c>
      <c r="E108" s="502">
        <v>2217013.9704016577</v>
      </c>
      <c r="F108" s="502">
        <v>2132985.2751048575</v>
      </c>
      <c r="G108" s="502">
        <v>1993444.1823409889</v>
      </c>
      <c r="H108" s="502">
        <v>1863031.946113074</v>
      </c>
      <c r="I108" s="502">
        <v>1741151.3515075457</v>
      </c>
      <c r="J108" s="502">
        <v>7730612.7550664656</v>
      </c>
      <c r="K108" s="502"/>
      <c r="L108" s="502">
        <v>3947.9649988855654</v>
      </c>
      <c r="M108" s="502">
        <v>4053.4963141143389</v>
      </c>
      <c r="N108" s="502">
        <v>4245.3882892744787</v>
      </c>
      <c r="O108" s="502">
        <v>4135.1137785168094</v>
      </c>
      <c r="P108" s="502">
        <v>4017.3187054312975</v>
      </c>
      <c r="Q108" s="502">
        <v>3910.7864735870412</v>
      </c>
      <c r="R108" s="503">
        <v>4082.7773583150879</v>
      </c>
      <c r="S108" s="502">
        <v>0</v>
      </c>
      <c r="T108" s="502">
        <v>1893.4690963057546</v>
      </c>
      <c r="U108" s="502">
        <v>1893.4690963057546</v>
      </c>
      <c r="V108" s="502">
        <v>56067.142333378164</v>
      </c>
    </row>
    <row r="109" spans="2:22" x14ac:dyDescent="0.25">
      <c r="B109" t="s">
        <v>1150</v>
      </c>
      <c r="C109" s="397"/>
      <c r="D109" s="397">
        <v>220644.45445019234</v>
      </c>
      <c r="E109" s="397">
        <v>201218.79229328973</v>
      </c>
      <c r="F109" s="397">
        <v>193730.88200004798</v>
      </c>
      <c r="G109" s="397">
        <v>182747.13554419976</v>
      </c>
      <c r="H109" s="397">
        <v>172294.66811530991</v>
      </c>
      <c r="I109" s="397">
        <v>162439.00428581124</v>
      </c>
      <c r="J109" s="397">
        <v>711211.68994536868</v>
      </c>
      <c r="K109" s="397"/>
      <c r="L109" s="397">
        <v>3245.8370736573347</v>
      </c>
      <c r="M109" s="397">
        <v>3122.5894157205707</v>
      </c>
      <c r="N109" s="397">
        <v>3134.0911192702292</v>
      </c>
      <c r="O109" s="397">
        <v>3059.1421288950432</v>
      </c>
      <c r="P109" s="397">
        <v>2985.9855202068479</v>
      </c>
      <c r="Q109" s="397">
        <v>2914.5783486679798</v>
      </c>
      <c r="R109" s="61">
        <v>3026.6069390293633</v>
      </c>
      <c r="S109" s="397">
        <v>0</v>
      </c>
      <c r="T109" s="397">
        <v>234.98647306130053</v>
      </c>
      <c r="U109" s="397">
        <v>234.98647306130053</v>
      </c>
      <c r="V109" s="397">
        <v>2643.0464413089294</v>
      </c>
    </row>
    <row r="110" spans="2:22" x14ac:dyDescent="0.25">
      <c r="B110" s="25" t="s">
        <v>1151</v>
      </c>
      <c r="C110" s="502"/>
      <c r="D110" s="502">
        <v>46515.202290954476</v>
      </c>
      <c r="E110" s="502">
        <v>48685.568917819983</v>
      </c>
      <c r="F110" s="502">
        <v>41640.018711273035</v>
      </c>
      <c r="G110" s="502">
        <v>39921.697024478955</v>
      </c>
      <c r="H110" s="502">
        <v>36309.457651718927</v>
      </c>
      <c r="I110" s="502">
        <v>33079.396917404869</v>
      </c>
      <c r="J110" s="502">
        <v>150950.57030487573</v>
      </c>
      <c r="K110" s="502"/>
      <c r="L110" s="502">
        <v>111.24770732783504</v>
      </c>
      <c r="M110" s="502">
        <v>105.55115757205036</v>
      </c>
      <c r="N110" s="502">
        <v>93.165092285110887</v>
      </c>
      <c r="O110" s="502">
        <v>90.713550642542145</v>
      </c>
      <c r="P110" s="502">
        <v>88.332343972601464</v>
      </c>
      <c r="Q110" s="502">
        <v>86.004321133717596</v>
      </c>
      <c r="R110" s="503">
        <v>89.706617576336598</v>
      </c>
      <c r="S110" s="502">
        <v>1682.7138775623</v>
      </c>
      <c r="T110" s="502">
        <v>0</v>
      </c>
      <c r="U110" s="502">
        <v>1682.7138775623</v>
      </c>
      <c r="V110" s="502">
        <v>784.34199572551802</v>
      </c>
    </row>
    <row r="111" spans="2:22" x14ac:dyDescent="0.25">
      <c r="B111" s="65" t="s">
        <v>1152</v>
      </c>
      <c r="C111" s="397"/>
      <c r="D111" s="397">
        <v>8640.1573855374554</v>
      </c>
      <c r="E111" s="397">
        <v>8468.1789387158115</v>
      </c>
      <c r="F111" s="397">
        <v>7200.1098216659739</v>
      </c>
      <c r="G111" s="397">
        <v>6235.7278626537627</v>
      </c>
      <c r="H111" s="397">
        <v>5674.5029525491727</v>
      </c>
      <c r="I111" s="397">
        <v>5311.1150874272189</v>
      </c>
      <c r="J111" s="397">
        <v>24421.455724296131</v>
      </c>
      <c r="K111" s="397"/>
      <c r="L111" s="397">
        <v>407.03493292655031</v>
      </c>
      <c r="M111" s="397">
        <v>426.23712988066325</v>
      </c>
      <c r="N111" s="397">
        <v>426.90119553512096</v>
      </c>
      <c r="O111" s="397">
        <v>413.94474093424782</v>
      </c>
      <c r="P111" s="397">
        <v>401.38150301890414</v>
      </c>
      <c r="Q111" s="397">
        <v>389.19955364826444</v>
      </c>
      <c r="R111" s="61">
        <v>408.97491073713189</v>
      </c>
      <c r="S111" s="397">
        <v>0</v>
      </c>
      <c r="T111" s="397">
        <v>59.713823716665566</v>
      </c>
      <c r="U111" s="397">
        <v>59.713823716665566</v>
      </c>
      <c r="V111" s="397">
        <v>318.52379774600513</v>
      </c>
    </row>
    <row r="112" spans="2:22" x14ac:dyDescent="0.25">
      <c r="B112" s="25" t="s">
        <v>1153</v>
      </c>
      <c r="C112" s="502"/>
      <c r="D112" s="502">
        <v>1005.8538653636512</v>
      </c>
      <c r="E112" s="502">
        <v>842.14277200066772</v>
      </c>
      <c r="F112" s="502">
        <v>791.09011656937946</v>
      </c>
      <c r="G112" s="502">
        <v>790.44137878771255</v>
      </c>
      <c r="H112" s="502">
        <v>786.49177573266275</v>
      </c>
      <c r="I112" s="502">
        <v>776.70237674572172</v>
      </c>
      <c r="J112" s="502">
        <v>3144.7256478354766</v>
      </c>
      <c r="K112" s="502"/>
      <c r="L112" s="502">
        <v>66.570444087057382</v>
      </c>
      <c r="M112" s="502">
        <v>82.615057168836614</v>
      </c>
      <c r="N112" s="502">
        <v>83.201088641359632</v>
      </c>
      <c r="O112" s="502">
        <v>81.055264609510957</v>
      </c>
      <c r="P112" s="502">
        <v>79.028149182943395</v>
      </c>
      <c r="Q112" s="502">
        <v>76.808642627237631</v>
      </c>
      <c r="R112" s="506">
        <v>79.969073705896704</v>
      </c>
      <c r="S112" s="502">
        <v>39.324272523161575</v>
      </c>
      <c r="T112" s="502">
        <v>0</v>
      </c>
      <c r="U112" s="502">
        <v>39.324272523161575</v>
      </c>
      <c r="V112" s="502">
        <v>14.110413704449726</v>
      </c>
    </row>
    <row r="113" spans="2:22" x14ac:dyDescent="0.25">
      <c r="B113" t="s">
        <v>1154</v>
      </c>
      <c r="C113" s="397"/>
      <c r="D113" s="397">
        <v>62495.662093771978</v>
      </c>
      <c r="E113" s="397">
        <v>49777.850031632268</v>
      </c>
      <c r="F113" s="397">
        <v>52141.788630775445</v>
      </c>
      <c r="G113" s="397">
        <v>44290.99156591369</v>
      </c>
      <c r="H113" s="397">
        <v>41062.809997112061</v>
      </c>
      <c r="I113" s="397">
        <v>38542.019984795777</v>
      </c>
      <c r="J113" s="397">
        <v>176037.61017859695</v>
      </c>
      <c r="K113" s="397"/>
      <c r="L113" s="397">
        <v>167.43395233336426</v>
      </c>
      <c r="M113" s="397">
        <v>162.25267327077452</v>
      </c>
      <c r="N113" s="397">
        <v>173.69371735169111</v>
      </c>
      <c r="O113" s="397">
        <v>157.49308856371974</v>
      </c>
      <c r="P113" s="397">
        <v>152.06851691382948</v>
      </c>
      <c r="Q113" s="397">
        <v>145.84880348169648</v>
      </c>
      <c r="R113" s="61">
        <v>157.78117604327895</v>
      </c>
      <c r="S113" s="397">
        <v>949.87954215822037</v>
      </c>
      <c r="T113" s="397">
        <v>165.82775951831346</v>
      </c>
      <c r="U113" s="397">
        <v>1115.7073016765339</v>
      </c>
      <c r="V113" s="397">
        <v>1409.1392090680824</v>
      </c>
    </row>
    <row r="114" spans="2:22" x14ac:dyDescent="0.25">
      <c r="B114" s="504" t="s">
        <v>1155</v>
      </c>
      <c r="C114" s="502"/>
      <c r="D114" s="502">
        <v>5.3601496322681363</v>
      </c>
      <c r="E114" s="502">
        <v>6.5305151433611845</v>
      </c>
      <c r="F114" s="502">
        <v>6.1761779646455253</v>
      </c>
      <c r="G114" s="502">
        <v>5.9118468208664732</v>
      </c>
      <c r="H114" s="502">
        <v>5.5262163634610193</v>
      </c>
      <c r="I114" s="502">
        <v>5.5757940820717948</v>
      </c>
      <c r="J114" s="502">
        <v>23.190035231044821</v>
      </c>
      <c r="K114" s="502"/>
      <c r="L114" s="502">
        <v>0.29064449562257422</v>
      </c>
      <c r="M114" s="502">
        <v>0.35161552286992742</v>
      </c>
      <c r="N114" s="502">
        <v>0.34997790212029289</v>
      </c>
      <c r="O114" s="502">
        <v>0.34373763690946152</v>
      </c>
      <c r="P114" s="502">
        <v>0.34196274270556104</v>
      </c>
      <c r="Q114" s="502">
        <v>0.36717434511480151</v>
      </c>
      <c r="R114" s="506">
        <v>0.35034483339261585</v>
      </c>
      <c r="S114" s="502">
        <v>58.138361668369114</v>
      </c>
      <c r="T114" s="502">
        <v>8.0536669295145575</v>
      </c>
      <c r="U114" s="502">
        <v>66.192028597883677</v>
      </c>
      <c r="V114" s="502">
        <v>4.6265724039003091</v>
      </c>
    </row>
    <row r="115" spans="2:22" x14ac:dyDescent="0.25">
      <c r="B115" t="s">
        <v>1156</v>
      </c>
      <c r="C115" s="397"/>
      <c r="D115" s="397">
        <v>4948.4537753532686</v>
      </c>
      <c r="E115" s="397">
        <v>4521.1463825347128</v>
      </c>
      <c r="F115" s="397">
        <v>4676.1575719465827</v>
      </c>
      <c r="G115" s="397">
        <v>4370.2407214454061</v>
      </c>
      <c r="H115" s="397">
        <v>4084.3371228461729</v>
      </c>
      <c r="I115" s="397">
        <v>3817.137497987077</v>
      </c>
      <c r="J115" s="397">
        <v>16947.872914225234</v>
      </c>
      <c r="K115" s="397"/>
      <c r="L115" s="397">
        <v>1431.0136464058389</v>
      </c>
      <c r="M115" s="397">
        <v>1396.9282040469986</v>
      </c>
      <c r="N115" s="397">
        <v>1364.289557802269</v>
      </c>
      <c r="O115" s="397">
        <v>1324.7914918410511</v>
      </c>
      <c r="P115" s="397">
        <v>1285.9639432018603</v>
      </c>
      <c r="Q115" s="397">
        <v>1249.2011979587221</v>
      </c>
      <c r="R115" s="61">
        <v>1307.8972795821012</v>
      </c>
      <c r="S115" s="397">
        <v>0</v>
      </c>
      <c r="T115" s="397">
        <v>12.95810701559102</v>
      </c>
      <c r="U115" s="397">
        <v>12.95810701559102</v>
      </c>
      <c r="V115" s="397">
        <v>221.04746356234122</v>
      </c>
    </row>
    <row r="116" spans="2:22" x14ac:dyDescent="0.25">
      <c r="B116" s="25" t="s">
        <v>1157</v>
      </c>
      <c r="C116" s="502"/>
      <c r="D116" s="502">
        <v>3.9189372798941635E-2</v>
      </c>
      <c r="E116" s="502">
        <v>9.1707179965075866E-2</v>
      </c>
      <c r="F116" s="502">
        <v>3.1412431921049817E-2</v>
      </c>
      <c r="G116" s="502">
        <v>1.9431548465692561E-2</v>
      </c>
      <c r="H116" s="502">
        <v>1.7470903097765101E-2</v>
      </c>
      <c r="I116" s="502">
        <v>1.626448767419765E-2</v>
      </c>
      <c r="J116" s="502">
        <v>8.4579371158705133E-2</v>
      </c>
      <c r="K116" s="502"/>
      <c r="L116" s="502">
        <v>6.4159358221966938E-3</v>
      </c>
      <c r="M116" s="502">
        <v>6.1375189741941019E-3</v>
      </c>
      <c r="N116" s="502">
        <v>6.1353104563523003E-3</v>
      </c>
      <c r="O116" s="502">
        <v>5.9508345842408349E-3</v>
      </c>
      <c r="P116" s="502">
        <v>5.7719055133276763E-3</v>
      </c>
      <c r="Q116" s="502">
        <v>5.5983564629754406E-3</v>
      </c>
      <c r="R116" s="506">
        <v>5.9074523640825901E-3</v>
      </c>
      <c r="S116" s="502">
        <v>14.317402146642626</v>
      </c>
      <c r="T116" s="502">
        <v>0</v>
      </c>
      <c r="U116" s="502">
        <v>14.317402146642626</v>
      </c>
      <c r="V116" s="502">
        <v>0.11253784296651984</v>
      </c>
    </row>
    <row r="117" spans="2:22" x14ac:dyDescent="0.25">
      <c r="B117" t="s">
        <v>1158</v>
      </c>
      <c r="C117" s="397"/>
      <c r="D117" s="397">
        <v>3.7146647772859578</v>
      </c>
      <c r="E117" s="397">
        <v>7.1975305863302861</v>
      </c>
      <c r="F117" s="397">
        <v>6.1419028862335585</v>
      </c>
      <c r="G117" s="397">
        <v>6.2346426817102403</v>
      </c>
      <c r="H117" s="397">
        <v>6.0887444689259205</v>
      </c>
      <c r="I117" s="397">
        <v>4.6980822955933608</v>
      </c>
      <c r="J117" s="397">
        <v>23.16337233246308</v>
      </c>
      <c r="K117" s="397"/>
      <c r="L117" s="397">
        <v>0.18713490435984151</v>
      </c>
      <c r="M117" s="397">
        <v>0.17738507227598024</v>
      </c>
      <c r="N117" s="397">
        <v>0.17722165007807117</v>
      </c>
      <c r="O117" s="397">
        <v>0.17189296806796425</v>
      </c>
      <c r="P117" s="397">
        <v>0.16672450831034363</v>
      </c>
      <c r="Q117" s="397">
        <v>0.16171145325930514</v>
      </c>
      <c r="R117" s="67">
        <v>0.16969608310986656</v>
      </c>
      <c r="S117" s="397">
        <v>136.49915724611267</v>
      </c>
      <c r="T117" s="397">
        <v>0</v>
      </c>
      <c r="U117" s="397">
        <v>136.49915724611267</v>
      </c>
      <c r="V117" s="397">
        <v>0.9004038438812445</v>
      </c>
    </row>
    <row r="118" spans="2:22" x14ac:dyDescent="0.25">
      <c r="B118" s="25" t="s">
        <v>1159</v>
      </c>
      <c r="C118" s="502"/>
      <c r="D118" s="502">
        <v>0.11780352818626041</v>
      </c>
      <c r="E118" s="502">
        <v>0.38171363296687227</v>
      </c>
      <c r="F118" s="502">
        <v>0.22334246322451287</v>
      </c>
      <c r="G118" s="502">
        <v>0.41586215994869874</v>
      </c>
      <c r="H118" s="502">
        <v>0.38714163765924137</v>
      </c>
      <c r="I118" s="502">
        <v>0.27030632583482428</v>
      </c>
      <c r="J118" s="502">
        <v>1.2966525866672773</v>
      </c>
      <c r="K118" s="502"/>
      <c r="L118" s="502">
        <v>8.9713761327569932E-2</v>
      </c>
      <c r="M118" s="502">
        <v>8.5048851627973265E-2</v>
      </c>
      <c r="N118" s="502">
        <v>8.4971066620788807E-2</v>
      </c>
      <c r="O118" s="502">
        <v>8.2416165490580812E-2</v>
      </c>
      <c r="P118" s="502">
        <v>7.9938084859923209E-2</v>
      </c>
      <c r="Q118" s="502">
        <v>7.7534514898082676E-2</v>
      </c>
      <c r="R118" s="503">
        <v>8.1022436793253924E-2</v>
      </c>
      <c r="S118" s="502">
        <v>16.003623662615379</v>
      </c>
      <c r="T118" s="502">
        <v>0</v>
      </c>
      <c r="U118" s="502">
        <v>16.003623662615379</v>
      </c>
      <c r="V118" s="502">
        <v>7.0380115129205723E-2</v>
      </c>
    </row>
    <row r="119" spans="2:22" x14ac:dyDescent="0.25">
      <c r="B119" s="65" t="s">
        <v>1160</v>
      </c>
      <c r="C119" s="397"/>
      <c r="D119" s="397">
        <v>1.2697256967183927</v>
      </c>
      <c r="E119" s="397">
        <v>1.312049171713549</v>
      </c>
      <c r="F119" s="397">
        <v>1.2706829136430462</v>
      </c>
      <c r="G119" s="397">
        <v>0.59272806701041914</v>
      </c>
      <c r="H119" s="397">
        <v>0.53400753124732681</v>
      </c>
      <c r="I119" s="397">
        <v>0.45675836091915328</v>
      </c>
      <c r="J119" s="397">
        <v>2.8541768728199455</v>
      </c>
      <c r="K119" s="397"/>
      <c r="L119" s="397">
        <v>3.4097671577577732E-2</v>
      </c>
      <c r="M119" s="397">
        <v>3.2321164017594328E-2</v>
      </c>
      <c r="N119" s="397">
        <v>3.229138701553342E-2</v>
      </c>
      <c r="O119" s="397">
        <v>3.1320452973359288E-2</v>
      </c>
      <c r="P119" s="397">
        <v>3.0378712874257311E-2</v>
      </c>
      <c r="Q119" s="397">
        <v>2.9465288917805355E-2</v>
      </c>
      <c r="R119" s="67">
        <v>3.1242674744351186E-2</v>
      </c>
      <c r="S119" s="397">
        <v>91.355074307009957</v>
      </c>
      <c r="T119" s="397">
        <v>0</v>
      </c>
      <c r="U119" s="397">
        <v>91.355074307009957</v>
      </c>
      <c r="V119" s="397">
        <v>0.11094722264608856</v>
      </c>
    </row>
    <row r="120" spans="2:22" x14ac:dyDescent="0.25">
      <c r="B120" s="25" t="s">
        <v>1161</v>
      </c>
      <c r="C120" s="502"/>
      <c r="D120" s="502"/>
      <c r="E120" s="502">
        <v>0.67828771519171893</v>
      </c>
      <c r="F120" s="502">
        <v>6.5042713069585707</v>
      </c>
      <c r="G120" s="502">
        <v>6.0554546345019844</v>
      </c>
      <c r="H120" s="502">
        <v>5.6372484357372397</v>
      </c>
      <c r="I120" s="502">
        <v>5.2479804384678319</v>
      </c>
      <c r="J120" s="502">
        <v>23.444954815665628</v>
      </c>
      <c r="K120" s="502"/>
      <c r="L120" s="502"/>
      <c r="M120" s="502">
        <v>0.990739577962226</v>
      </c>
      <c r="N120" s="502">
        <v>0.98982488424592829</v>
      </c>
      <c r="O120" s="502">
        <v>0.96006293331321824</v>
      </c>
      <c r="P120" s="502">
        <v>0.93119586160350964</v>
      </c>
      <c r="Q120" s="502">
        <v>0.90319676198206555</v>
      </c>
      <c r="R120" s="503">
        <v>0.94755003311001462</v>
      </c>
      <c r="S120" s="502">
        <v>24.74270908810529</v>
      </c>
      <c r="T120" s="502">
        <v>0</v>
      </c>
      <c r="U120" s="502">
        <v>24.74270908810529</v>
      </c>
      <c r="V120" s="502">
        <v>0.80565752713049577</v>
      </c>
    </row>
    <row r="121" spans="2:22" x14ac:dyDescent="0.25">
      <c r="B121" t="s">
        <v>1162</v>
      </c>
      <c r="C121" s="397"/>
      <c r="D121" s="397">
        <v>4.0408400353658174E-3</v>
      </c>
      <c r="E121" s="397">
        <v>6.0251442591497048E-2</v>
      </c>
      <c r="F121" s="397">
        <v>6.0473918445130677E-2</v>
      </c>
      <c r="G121" s="397">
        <v>5.6301013878333472E-2</v>
      </c>
      <c r="H121" s="397">
        <v>5.2412715409920076E-2</v>
      </c>
      <c r="I121" s="397">
        <v>4.8793468567182426E-2</v>
      </c>
      <c r="J121" s="397">
        <v>0.21798111630056663</v>
      </c>
      <c r="K121" s="397"/>
      <c r="L121" s="397">
        <v>1.6039839555491729E-2</v>
      </c>
      <c r="M121" s="397">
        <v>1.5343797435485251E-2</v>
      </c>
      <c r="N121" s="397">
        <v>1.5338276140880746E-2</v>
      </c>
      <c r="O121" s="397">
        <v>1.4877086460602089E-2</v>
      </c>
      <c r="P121" s="397">
        <v>1.4429763783319192E-2</v>
      </c>
      <c r="Q121" s="397">
        <v>1.3995891157438602E-2</v>
      </c>
      <c r="R121" s="67">
        <v>1.4683187182577613E-2</v>
      </c>
      <c r="S121" s="397">
        <v>14.84562674234739</v>
      </c>
      <c r="T121" s="397">
        <v>0</v>
      </c>
      <c r="U121" s="397">
        <v>14.84562674234739</v>
      </c>
      <c r="V121" s="397">
        <v>0.29003673472423375</v>
      </c>
    </row>
    <row r="122" spans="2:22" x14ac:dyDescent="0.25">
      <c r="B122" s="25" t="s">
        <v>1163</v>
      </c>
      <c r="C122" s="502"/>
      <c r="D122" s="502">
        <v>0.70946119678051256</v>
      </c>
      <c r="E122" s="502">
        <v>0.40065573429568074</v>
      </c>
      <c r="F122" s="502">
        <v>0.27135751802361519</v>
      </c>
      <c r="G122" s="502">
        <v>0.36851156406415381</v>
      </c>
      <c r="H122" s="502">
        <v>0.39643723243991974</v>
      </c>
      <c r="I122" s="502">
        <v>0.39542370761731505</v>
      </c>
      <c r="J122" s="502">
        <v>1.4317300221450038</v>
      </c>
      <c r="K122" s="502"/>
      <c r="L122" s="502">
        <v>1.4747022383799319E-2</v>
      </c>
      <c r="M122" s="502">
        <v>1.3979339671768074E-2</v>
      </c>
      <c r="N122" s="502">
        <v>1.3966500526815171E-2</v>
      </c>
      <c r="O122" s="502">
        <v>1.3546557252003072E-2</v>
      </c>
      <c r="P122" s="502">
        <v>1.3139240787587847E-2</v>
      </c>
      <c r="Q122" s="502">
        <v>1.274417147195718E-2</v>
      </c>
      <c r="R122" s="503">
        <v>1.3277373793972315E-2</v>
      </c>
      <c r="S122" s="502">
        <v>107.83232018330183</v>
      </c>
      <c r="T122" s="502">
        <v>0</v>
      </c>
      <c r="U122" s="502">
        <v>107.83232018330183</v>
      </c>
      <c r="V122" s="502">
        <v>6.5039644415672254E-2</v>
      </c>
    </row>
    <row r="123" spans="2:22" x14ac:dyDescent="0.25">
      <c r="B123" t="s">
        <v>1164</v>
      </c>
      <c r="C123" s="397"/>
      <c r="D123" s="397">
        <v>1.0055087068366311E-4</v>
      </c>
      <c r="E123" s="397">
        <v>9.407326924587083E-5</v>
      </c>
      <c r="F123" s="397">
        <v>8.8507440657385091E-5</v>
      </c>
      <c r="G123" s="397">
        <v>8.3200885307587239E-5</v>
      </c>
      <c r="H123" s="397">
        <v>7.8241487784411656E-5</v>
      </c>
      <c r="I123" s="397">
        <v>7.360653682817283E-5</v>
      </c>
      <c r="J123" s="397">
        <v>3.2355635057755686E-4</v>
      </c>
      <c r="K123" s="397"/>
      <c r="L123" s="397">
        <v>5.9243254272225747E-5</v>
      </c>
      <c r="M123" s="397">
        <v>2.3812082910609769E-5</v>
      </c>
      <c r="N123" s="397">
        <v>8.1187142149332473E-6</v>
      </c>
      <c r="O123" s="397">
        <v>7.3150367599227309E-6</v>
      </c>
      <c r="P123" s="397">
        <v>8.9589388928431611E-6</v>
      </c>
      <c r="Q123" s="397" t="s">
        <v>1097</v>
      </c>
      <c r="R123" s="67">
        <v>1.0434287913943118E-5</v>
      </c>
      <c r="S123" s="397">
        <v>31.008953677154661</v>
      </c>
      <c r="T123" s="397">
        <v>0</v>
      </c>
      <c r="U123" s="397">
        <v>31.008953677154661</v>
      </c>
      <c r="V123" s="397">
        <v>1.0539085336791282E-5</v>
      </c>
    </row>
    <row r="124" spans="2:22" x14ac:dyDescent="0.25">
      <c r="B124" s="25" t="s">
        <v>1165</v>
      </c>
      <c r="C124" s="502"/>
      <c r="D124" s="502">
        <v>198.75644817022462</v>
      </c>
      <c r="E124" s="502">
        <v>185.95233174950903</v>
      </c>
      <c r="F124" s="502">
        <v>174.95049443223706</v>
      </c>
      <c r="G124" s="502">
        <v>164.46115618808906</v>
      </c>
      <c r="H124" s="502">
        <v>154.65803633374514</v>
      </c>
      <c r="I124" s="502">
        <v>145.49624207734897</v>
      </c>
      <c r="J124" s="502">
        <v>639.5659290314203</v>
      </c>
      <c r="K124" s="502"/>
      <c r="L124" s="502">
        <v>47.199917931703752</v>
      </c>
      <c r="M124" s="502">
        <v>20487.901911140161</v>
      </c>
      <c r="N124" s="502">
        <v>24.607032019634207</v>
      </c>
      <c r="O124" s="502">
        <v>24.099089141411195</v>
      </c>
      <c r="P124" s="502">
        <v>70.835677552683237</v>
      </c>
      <c r="Q124" s="502">
        <v>69.430075404975156</v>
      </c>
      <c r="R124" s="506">
        <v>35.115779983670947</v>
      </c>
      <c r="S124" s="502">
        <v>18.213063452636462</v>
      </c>
      <c r="T124" s="502">
        <v>0</v>
      </c>
      <c r="U124" s="502">
        <v>18.213063452636462</v>
      </c>
      <c r="V124" s="502">
        <v>20.832352363149312</v>
      </c>
    </row>
    <row r="125" spans="2:22" x14ac:dyDescent="0.25">
      <c r="B125" t="s">
        <v>1166</v>
      </c>
      <c r="C125" s="397"/>
      <c r="D125" s="397">
        <v>4.5578748452220301</v>
      </c>
      <c r="E125" s="397">
        <v>4.161484534199797</v>
      </c>
      <c r="F125" s="397">
        <v>3.9938015723127092</v>
      </c>
      <c r="G125" s="397">
        <v>3.7325248339371111</v>
      </c>
      <c r="H125" s="397">
        <v>3.4883409662963651</v>
      </c>
      <c r="I125" s="397">
        <v>3.2601317442022104</v>
      </c>
      <c r="J125" s="397">
        <v>14.474799116748395</v>
      </c>
      <c r="K125" s="397"/>
      <c r="L125" s="397">
        <v>0.5840900478372415</v>
      </c>
      <c r="M125" s="397">
        <v>0.56711788430573895</v>
      </c>
      <c r="N125" s="397">
        <v>0.46167736627933464</v>
      </c>
      <c r="O125" s="397">
        <v>0.41948002498079162</v>
      </c>
      <c r="P125" s="397">
        <v>0.59226395953008293</v>
      </c>
      <c r="Q125" s="397">
        <v>0.50867618139505</v>
      </c>
      <c r="R125" s="61">
        <v>0.48495840962994319</v>
      </c>
      <c r="S125" s="397">
        <v>0</v>
      </c>
      <c r="T125" s="397">
        <v>29.847506155824099</v>
      </c>
      <c r="U125" s="397">
        <v>29.847506155824099</v>
      </c>
      <c r="V125" s="397">
        <v>0.23049598975459201</v>
      </c>
    </row>
    <row r="128" spans="2:22" x14ac:dyDescent="0.25">
      <c r="B128" s="69"/>
      <c r="C128" s="70"/>
      <c r="D128" s="70"/>
      <c r="E128" s="70"/>
      <c r="F128" s="70"/>
      <c r="G128" s="70"/>
      <c r="H128" s="70"/>
      <c r="I128" s="70"/>
      <c r="J128" s="70"/>
      <c r="K128" s="70"/>
      <c r="L128" s="70"/>
      <c r="M128" s="70"/>
      <c r="N128" s="70"/>
      <c r="O128" s="70"/>
      <c r="P128" s="70"/>
      <c r="Q128" s="70"/>
      <c r="R128" s="70"/>
      <c r="S128" s="70"/>
      <c r="T128" s="70"/>
      <c r="U128" s="70"/>
      <c r="V128" s="70"/>
    </row>
    <row r="129" spans="3:22" x14ac:dyDescent="0.25">
      <c r="C129" s="68"/>
      <c r="D129" s="68"/>
      <c r="E129" s="68"/>
      <c r="F129" s="68"/>
      <c r="G129" s="68"/>
      <c r="H129" s="68"/>
      <c r="I129" s="68"/>
      <c r="J129" s="68"/>
      <c r="K129" s="68"/>
      <c r="L129" s="68"/>
      <c r="M129" s="68"/>
      <c r="N129" s="68"/>
      <c r="O129" s="68"/>
      <c r="P129" s="68"/>
      <c r="Q129" s="68"/>
      <c r="R129" s="61"/>
      <c r="S129" s="68"/>
      <c r="T129" s="68"/>
      <c r="U129" s="68"/>
      <c r="V129" s="68"/>
    </row>
    <row r="130" spans="3:22" x14ac:dyDescent="0.25">
      <c r="C130" s="68"/>
      <c r="D130" s="68"/>
      <c r="E130" s="68"/>
      <c r="F130" s="68"/>
      <c r="G130" s="68"/>
      <c r="H130" s="68"/>
      <c r="I130" s="68"/>
      <c r="J130" s="68"/>
      <c r="K130" s="68"/>
      <c r="L130" s="68"/>
      <c r="M130" s="68"/>
      <c r="N130" s="68"/>
      <c r="O130" s="68"/>
      <c r="P130" s="68"/>
      <c r="Q130" s="68"/>
      <c r="R130" s="61"/>
      <c r="S130" s="68"/>
      <c r="T130" s="68"/>
      <c r="U130" s="68"/>
      <c r="V130" s="68"/>
    </row>
    <row r="131" spans="3:22" x14ac:dyDescent="0.25">
      <c r="C131" s="68"/>
      <c r="D131" s="68"/>
      <c r="E131" s="68"/>
      <c r="F131" s="68"/>
      <c r="G131" s="68"/>
      <c r="H131" s="68"/>
      <c r="I131" s="68"/>
      <c r="J131" s="68"/>
      <c r="K131" s="68"/>
      <c r="L131" s="68"/>
      <c r="M131" s="68"/>
      <c r="N131" s="68"/>
      <c r="O131" s="68"/>
      <c r="P131" s="68"/>
      <c r="Q131" s="68"/>
      <c r="R131" s="61"/>
      <c r="S131" s="68"/>
      <c r="T131" s="68"/>
      <c r="U131" s="68"/>
      <c r="V131" s="68"/>
    </row>
    <row r="132" spans="3:22" x14ac:dyDescent="0.25">
      <c r="C132" s="68"/>
      <c r="D132" s="68"/>
      <c r="E132" s="68"/>
      <c r="F132" s="68"/>
      <c r="G132" s="68"/>
      <c r="H132" s="68"/>
      <c r="I132" s="68"/>
      <c r="J132" s="68"/>
      <c r="K132" s="68"/>
      <c r="L132" s="68"/>
      <c r="M132" s="68"/>
      <c r="N132" s="68"/>
      <c r="O132" s="68"/>
      <c r="P132" s="68"/>
      <c r="Q132" s="68"/>
      <c r="R132" s="61"/>
      <c r="S132" s="68"/>
      <c r="T132" s="68"/>
      <c r="U132" s="68"/>
      <c r="V132" s="68"/>
    </row>
    <row r="133" spans="3:22" x14ac:dyDescent="0.25">
      <c r="C133" s="68"/>
      <c r="D133" s="68"/>
      <c r="E133" s="68"/>
      <c r="F133" s="68"/>
      <c r="G133" s="68"/>
      <c r="H133" s="68"/>
      <c r="I133" s="68"/>
      <c r="J133" s="68"/>
      <c r="K133" s="68"/>
      <c r="L133" s="68"/>
      <c r="M133" s="68"/>
      <c r="N133" s="68"/>
      <c r="O133" s="68"/>
      <c r="P133" s="68"/>
      <c r="Q133" s="68"/>
      <c r="R133" s="61"/>
      <c r="S133" s="68"/>
      <c r="T133" s="68"/>
      <c r="U133" s="68"/>
      <c r="V133" s="68"/>
    </row>
    <row r="134" spans="3:22" x14ac:dyDescent="0.25">
      <c r="C134" s="68"/>
      <c r="D134" s="68"/>
      <c r="E134" s="68"/>
      <c r="F134" s="68"/>
      <c r="G134" s="68"/>
      <c r="H134" s="68"/>
      <c r="I134" s="68"/>
      <c r="J134" s="68"/>
      <c r="K134" s="68"/>
      <c r="L134" s="68"/>
      <c r="M134" s="68"/>
      <c r="N134" s="68"/>
      <c r="O134" s="68"/>
      <c r="P134" s="68"/>
      <c r="Q134" s="68"/>
      <c r="R134" s="61"/>
      <c r="S134" s="68"/>
      <c r="T134" s="68"/>
      <c r="U134" s="68"/>
      <c r="V134" s="68"/>
    </row>
    <row r="135" spans="3:22" x14ac:dyDescent="0.25">
      <c r="C135" s="68"/>
      <c r="D135" s="68"/>
      <c r="E135" s="68"/>
      <c r="F135" s="68"/>
      <c r="G135" s="68"/>
      <c r="H135" s="68"/>
      <c r="I135" s="68"/>
      <c r="J135" s="68"/>
      <c r="K135" s="68"/>
      <c r="L135" s="68"/>
      <c r="M135" s="68"/>
      <c r="N135" s="68"/>
      <c r="O135" s="68"/>
      <c r="P135" s="68"/>
      <c r="Q135" s="68"/>
      <c r="R135" s="61"/>
      <c r="S135" s="68"/>
      <c r="T135" s="68"/>
      <c r="U135" s="68"/>
      <c r="V135" s="68"/>
    </row>
    <row r="136" spans="3:22" x14ac:dyDescent="0.25">
      <c r="C136" s="68"/>
      <c r="D136" s="68"/>
      <c r="E136" s="68"/>
      <c r="F136" s="68"/>
      <c r="G136" s="68"/>
      <c r="H136" s="68"/>
      <c r="I136" s="68"/>
      <c r="J136" s="68"/>
      <c r="K136" s="68"/>
      <c r="L136" s="68"/>
      <c r="M136" s="68"/>
      <c r="N136" s="68"/>
      <c r="O136" s="68"/>
      <c r="P136" s="68"/>
      <c r="Q136" s="68"/>
      <c r="R136" s="61"/>
      <c r="S136" s="68"/>
      <c r="T136" s="68"/>
      <c r="U136" s="68"/>
      <c r="V136" s="68"/>
    </row>
    <row r="137" spans="3:22" x14ac:dyDescent="0.25">
      <c r="C137" s="68"/>
      <c r="D137" s="68"/>
      <c r="E137" s="68"/>
      <c r="F137" s="68"/>
      <c r="G137" s="68"/>
      <c r="H137" s="68"/>
      <c r="I137" s="68"/>
      <c r="J137" s="68"/>
      <c r="K137" s="68"/>
      <c r="L137" s="68"/>
      <c r="M137" s="68"/>
      <c r="N137" s="68"/>
      <c r="O137" s="68"/>
      <c r="P137" s="68"/>
      <c r="Q137" s="68"/>
      <c r="R137" s="61"/>
      <c r="S137" s="68"/>
      <c r="T137" s="68"/>
      <c r="U137" s="68"/>
      <c r="V137" s="68"/>
    </row>
    <row r="138" spans="3:22" x14ac:dyDescent="0.25">
      <c r="C138" s="68"/>
      <c r="D138" s="68"/>
      <c r="E138" s="68"/>
      <c r="F138" s="68"/>
      <c r="G138" s="68"/>
      <c r="H138" s="68"/>
      <c r="I138" s="68"/>
      <c r="J138" s="68"/>
      <c r="K138" s="68"/>
      <c r="L138" s="68"/>
      <c r="M138" s="68"/>
      <c r="N138" s="68"/>
      <c r="O138" s="68"/>
      <c r="P138" s="68"/>
      <c r="Q138" s="68"/>
      <c r="R138" s="61"/>
      <c r="S138" s="68"/>
      <c r="T138" s="68"/>
      <c r="U138" s="68"/>
      <c r="V138" s="68"/>
    </row>
    <row r="139" spans="3:22" x14ac:dyDescent="0.25">
      <c r="C139" s="68"/>
      <c r="D139" s="68"/>
      <c r="E139" s="68"/>
      <c r="F139" s="68"/>
      <c r="G139" s="68"/>
      <c r="H139" s="68"/>
      <c r="I139" s="68"/>
      <c r="J139" s="68"/>
      <c r="K139" s="68"/>
      <c r="L139" s="68"/>
      <c r="M139" s="68"/>
      <c r="N139" s="68"/>
      <c r="O139" s="68"/>
      <c r="P139" s="68"/>
      <c r="Q139" s="68"/>
      <c r="R139" s="61"/>
      <c r="S139" s="68"/>
      <c r="T139" s="68"/>
      <c r="U139" s="68"/>
      <c r="V139" s="68"/>
    </row>
    <row r="140" spans="3:22" x14ac:dyDescent="0.25">
      <c r="C140" s="68"/>
      <c r="D140" s="68"/>
      <c r="E140" s="68"/>
      <c r="F140" s="68"/>
      <c r="G140" s="68"/>
      <c r="H140" s="68"/>
      <c r="I140" s="68"/>
      <c r="J140" s="68"/>
      <c r="K140" s="68"/>
      <c r="L140" s="68"/>
      <c r="M140" s="68"/>
      <c r="N140" s="68"/>
      <c r="O140" s="68"/>
      <c r="P140" s="68"/>
      <c r="Q140" s="68"/>
      <c r="R140" s="68"/>
      <c r="S140" s="68"/>
      <c r="T140" s="68"/>
      <c r="U140" s="68"/>
      <c r="V140" s="68"/>
    </row>
    <row r="141" spans="3:22" x14ac:dyDescent="0.25">
      <c r="C141" s="68"/>
      <c r="D141" s="68"/>
      <c r="E141" s="68"/>
      <c r="F141" s="68"/>
      <c r="G141" s="68"/>
      <c r="H141" s="68"/>
      <c r="I141" s="68"/>
      <c r="J141" s="68"/>
      <c r="K141" s="68"/>
      <c r="L141" s="68"/>
      <c r="M141" s="68"/>
      <c r="N141" s="68"/>
      <c r="O141" s="68"/>
      <c r="P141" s="68"/>
      <c r="Q141" s="68"/>
      <c r="R141" s="61"/>
      <c r="S141" s="68"/>
      <c r="T141" s="68"/>
      <c r="U141" s="68"/>
      <c r="V141" s="68"/>
    </row>
    <row r="142" spans="3:22" x14ac:dyDescent="0.25">
      <c r="C142" s="68"/>
      <c r="D142" s="68"/>
      <c r="E142" s="68"/>
      <c r="F142" s="68"/>
      <c r="G142" s="68"/>
      <c r="H142" s="68"/>
      <c r="I142" s="68"/>
      <c r="J142" s="68"/>
      <c r="K142" s="68"/>
      <c r="L142" s="68"/>
      <c r="M142" s="68"/>
      <c r="N142" s="68"/>
      <c r="O142" s="68"/>
      <c r="P142" s="68"/>
      <c r="Q142" s="68"/>
      <c r="R142" s="61"/>
      <c r="S142" s="68"/>
      <c r="T142" s="68"/>
      <c r="U142" s="68"/>
      <c r="V142" s="68"/>
    </row>
    <row r="143" spans="3:22" x14ac:dyDescent="0.25">
      <c r="C143" s="68"/>
      <c r="D143" s="68"/>
      <c r="E143" s="68"/>
      <c r="F143" s="68"/>
      <c r="G143" s="68"/>
      <c r="H143" s="68"/>
      <c r="I143" s="68"/>
      <c r="J143" s="68"/>
      <c r="K143" s="68"/>
      <c r="L143" s="68"/>
      <c r="M143" s="68"/>
      <c r="N143" s="68"/>
      <c r="O143" s="68"/>
      <c r="P143" s="68"/>
      <c r="Q143" s="68"/>
      <c r="R143" s="61"/>
      <c r="S143" s="68"/>
      <c r="T143" s="68"/>
      <c r="U143" s="68"/>
      <c r="V143" s="68"/>
    </row>
    <row r="144" spans="3:22" x14ac:dyDescent="0.25">
      <c r="C144" s="68"/>
      <c r="D144" s="68"/>
      <c r="E144" s="68"/>
      <c r="F144" s="68"/>
      <c r="G144" s="68"/>
      <c r="H144" s="68"/>
      <c r="I144" s="68"/>
      <c r="J144" s="68"/>
      <c r="K144" s="68"/>
      <c r="L144" s="68"/>
      <c r="M144" s="68"/>
      <c r="N144" s="68"/>
      <c r="O144" s="68"/>
      <c r="P144" s="68"/>
      <c r="Q144" s="68"/>
      <c r="R144" s="61"/>
      <c r="S144" s="68"/>
      <c r="T144" s="68"/>
      <c r="U144" s="68"/>
      <c r="V144" s="68"/>
    </row>
    <row r="145" spans="3:22" x14ac:dyDescent="0.25">
      <c r="C145" s="68"/>
      <c r="D145" s="68"/>
      <c r="E145" s="68"/>
      <c r="F145" s="68"/>
      <c r="G145" s="68"/>
      <c r="H145" s="68"/>
      <c r="I145" s="68"/>
      <c r="J145" s="68"/>
      <c r="K145" s="68"/>
      <c r="L145" s="68"/>
      <c r="M145" s="68"/>
      <c r="N145" s="68"/>
      <c r="O145" s="68"/>
      <c r="P145" s="68"/>
      <c r="Q145" s="68"/>
      <c r="R145" s="61"/>
      <c r="S145" s="68"/>
      <c r="T145" s="68"/>
      <c r="U145" s="68"/>
      <c r="V145" s="68"/>
    </row>
    <row r="146" spans="3:22" x14ac:dyDescent="0.25">
      <c r="C146" s="68"/>
      <c r="D146" s="68"/>
      <c r="E146" s="68"/>
      <c r="F146" s="68"/>
      <c r="G146" s="68"/>
      <c r="H146" s="68"/>
      <c r="I146" s="68"/>
      <c r="J146" s="68"/>
      <c r="K146" s="68"/>
      <c r="L146" s="68"/>
      <c r="M146" s="68"/>
      <c r="N146" s="68"/>
      <c r="O146" s="68"/>
      <c r="P146" s="68"/>
      <c r="Q146" s="68"/>
      <c r="R146" s="61"/>
      <c r="S146" s="68"/>
      <c r="T146" s="68"/>
      <c r="U146" s="68"/>
      <c r="V146" s="68"/>
    </row>
    <row r="147" spans="3:22" x14ac:dyDescent="0.25">
      <c r="C147" s="68"/>
      <c r="D147" s="68"/>
      <c r="E147" s="68"/>
      <c r="F147" s="68"/>
      <c r="G147" s="68"/>
      <c r="H147" s="68"/>
      <c r="I147" s="68"/>
      <c r="J147" s="68"/>
      <c r="K147" s="68"/>
      <c r="L147" s="68"/>
      <c r="M147" s="68"/>
      <c r="N147" s="68"/>
      <c r="O147" s="68"/>
      <c r="P147" s="68"/>
      <c r="Q147" s="68"/>
      <c r="R147" s="61"/>
      <c r="S147" s="68"/>
      <c r="T147" s="68"/>
      <c r="U147" s="68"/>
      <c r="V147" s="68"/>
    </row>
    <row r="148" spans="3:22" x14ac:dyDescent="0.25">
      <c r="C148" s="68"/>
      <c r="D148" s="68"/>
      <c r="E148" s="68"/>
      <c r="F148" s="68"/>
      <c r="G148" s="68"/>
      <c r="H148" s="68"/>
      <c r="I148" s="68"/>
      <c r="J148" s="68"/>
      <c r="K148" s="68"/>
      <c r="L148" s="68"/>
      <c r="M148" s="68"/>
      <c r="N148" s="68"/>
      <c r="O148" s="68"/>
      <c r="P148" s="68"/>
      <c r="Q148" s="68"/>
      <c r="R148" s="61"/>
      <c r="S148" s="68"/>
      <c r="T148" s="68"/>
      <c r="U148" s="68"/>
      <c r="V148" s="68"/>
    </row>
    <row r="149" spans="3:22" x14ac:dyDescent="0.25">
      <c r="C149" s="68"/>
      <c r="D149" s="68"/>
      <c r="E149" s="68"/>
      <c r="F149" s="68"/>
      <c r="G149" s="68"/>
      <c r="H149" s="68"/>
      <c r="I149" s="68"/>
      <c r="J149" s="68"/>
      <c r="K149" s="68"/>
      <c r="L149" s="68"/>
      <c r="M149" s="68"/>
      <c r="N149" s="68"/>
      <c r="O149" s="68"/>
      <c r="P149" s="68"/>
      <c r="Q149" s="68"/>
      <c r="R149" s="61"/>
      <c r="S149" s="68"/>
      <c r="T149" s="68"/>
      <c r="U149" s="68"/>
      <c r="V149" s="68"/>
    </row>
    <row r="150" spans="3:22" x14ac:dyDescent="0.25">
      <c r="C150" s="68"/>
      <c r="D150" s="68"/>
      <c r="E150" s="68"/>
      <c r="F150" s="68"/>
      <c r="G150" s="68"/>
      <c r="H150" s="68"/>
      <c r="I150" s="68"/>
      <c r="J150" s="68"/>
      <c r="K150" s="68"/>
      <c r="L150" s="68"/>
      <c r="M150" s="68"/>
      <c r="N150" s="68"/>
      <c r="O150" s="68"/>
      <c r="P150" s="68"/>
      <c r="Q150" s="68"/>
      <c r="R150" s="61"/>
      <c r="S150" s="68"/>
      <c r="T150" s="68"/>
      <c r="U150" s="68"/>
      <c r="V150" s="68"/>
    </row>
    <row r="151" spans="3:22" x14ac:dyDescent="0.25">
      <c r="C151" s="68"/>
      <c r="D151" s="68"/>
      <c r="E151" s="68"/>
      <c r="F151" s="68"/>
      <c r="G151" s="68"/>
      <c r="H151" s="68"/>
      <c r="I151" s="68"/>
      <c r="J151" s="68"/>
      <c r="K151" s="68"/>
      <c r="L151" s="68"/>
      <c r="M151" s="68"/>
      <c r="N151" s="68"/>
      <c r="O151" s="68"/>
      <c r="P151" s="68"/>
      <c r="Q151" s="68"/>
      <c r="R151" s="61"/>
      <c r="S151" s="68"/>
      <c r="T151" s="68"/>
      <c r="U151" s="68"/>
      <c r="V151" s="68"/>
    </row>
    <row r="152" spans="3:22" x14ac:dyDescent="0.25">
      <c r="C152" s="68"/>
      <c r="D152" s="68"/>
      <c r="E152" s="68"/>
      <c r="F152" s="68"/>
      <c r="G152" s="68"/>
      <c r="H152" s="68"/>
      <c r="I152" s="68"/>
      <c r="J152" s="68"/>
      <c r="K152" s="68"/>
      <c r="L152" s="68"/>
      <c r="M152" s="68"/>
      <c r="N152" s="68"/>
      <c r="O152" s="68"/>
      <c r="P152" s="68"/>
      <c r="Q152" s="68"/>
      <c r="R152" s="61"/>
      <c r="S152" s="68"/>
      <c r="T152" s="68"/>
      <c r="U152" s="68"/>
      <c r="V152" s="68"/>
    </row>
    <row r="153" spans="3:22" x14ac:dyDescent="0.25">
      <c r="C153" s="68"/>
      <c r="D153" s="68"/>
      <c r="E153" s="68"/>
      <c r="F153" s="68"/>
      <c r="G153" s="68"/>
      <c r="H153" s="68"/>
      <c r="I153" s="68"/>
      <c r="J153" s="68"/>
      <c r="K153" s="68"/>
      <c r="L153" s="68"/>
      <c r="M153" s="68"/>
      <c r="N153" s="68"/>
      <c r="O153" s="68"/>
      <c r="P153" s="68"/>
      <c r="Q153" s="68"/>
      <c r="R153" s="61"/>
      <c r="S153" s="68"/>
      <c r="T153" s="68"/>
      <c r="U153" s="68"/>
      <c r="V153" s="68"/>
    </row>
    <row r="154" spans="3:22" x14ac:dyDescent="0.25">
      <c r="C154" s="68"/>
      <c r="D154" s="68"/>
      <c r="E154" s="68"/>
      <c r="F154" s="68"/>
      <c r="G154" s="68"/>
      <c r="H154" s="68"/>
      <c r="I154" s="68"/>
      <c r="J154" s="68"/>
      <c r="K154" s="68"/>
      <c r="L154" s="68"/>
      <c r="M154" s="68"/>
      <c r="N154" s="68"/>
      <c r="O154" s="68"/>
      <c r="P154" s="68"/>
      <c r="Q154" s="68"/>
      <c r="R154" s="61"/>
      <c r="S154" s="68"/>
      <c r="T154" s="68"/>
      <c r="U154" s="68"/>
      <c r="V154" s="68"/>
    </row>
    <row r="155" spans="3:22" x14ac:dyDescent="0.25">
      <c r="C155" s="68"/>
      <c r="D155" s="68"/>
      <c r="E155" s="68"/>
      <c r="F155" s="68"/>
      <c r="G155" s="68"/>
      <c r="H155" s="68"/>
      <c r="I155" s="68"/>
      <c r="J155" s="68"/>
      <c r="K155" s="68"/>
      <c r="L155" s="68"/>
      <c r="M155" s="68"/>
      <c r="N155" s="68"/>
      <c r="O155" s="68"/>
      <c r="P155" s="68"/>
      <c r="Q155" s="68"/>
      <c r="R155" s="61"/>
      <c r="S155" s="68"/>
      <c r="T155" s="68"/>
      <c r="U155" s="68"/>
      <c r="V155" s="68"/>
    </row>
    <row r="156" spans="3:22" x14ac:dyDescent="0.25">
      <c r="C156" s="68"/>
      <c r="D156" s="68"/>
      <c r="E156" s="68"/>
      <c r="F156" s="68"/>
      <c r="G156" s="68"/>
      <c r="H156" s="68"/>
      <c r="I156" s="68"/>
      <c r="J156" s="68"/>
      <c r="K156" s="68"/>
      <c r="L156" s="68"/>
      <c r="M156" s="68"/>
      <c r="N156" s="68"/>
      <c r="O156" s="68"/>
      <c r="P156" s="68"/>
      <c r="Q156" s="68"/>
      <c r="R156" s="61"/>
      <c r="S156" s="68"/>
      <c r="T156" s="68"/>
      <c r="U156" s="68"/>
      <c r="V156" s="68"/>
    </row>
    <row r="157" spans="3:22" x14ac:dyDescent="0.25">
      <c r="C157" s="68"/>
      <c r="D157" s="68"/>
      <c r="E157" s="68"/>
      <c r="F157" s="68"/>
      <c r="G157" s="68"/>
      <c r="H157" s="68"/>
      <c r="I157" s="68"/>
      <c r="J157" s="68"/>
      <c r="K157" s="68"/>
      <c r="L157" s="68"/>
      <c r="M157" s="68"/>
      <c r="N157" s="68"/>
      <c r="O157" s="68"/>
      <c r="P157" s="68"/>
      <c r="Q157" s="68"/>
      <c r="R157" s="61"/>
      <c r="S157" s="68"/>
      <c r="T157" s="68"/>
      <c r="U157" s="68"/>
      <c r="V157" s="68"/>
    </row>
    <row r="163" spans="18:18" x14ac:dyDescent="0.25">
      <c r="R163" s="57"/>
    </row>
    <row r="164" spans="18:18" x14ac:dyDescent="0.25">
      <c r="R164" s="57"/>
    </row>
    <row r="165" spans="18:18" x14ac:dyDescent="0.25">
      <c r="R165" s="57"/>
    </row>
    <row r="166" spans="18:18" x14ac:dyDescent="0.25">
      <c r="R166" s="57"/>
    </row>
    <row r="167" spans="18:18" x14ac:dyDescent="0.25">
      <c r="R167" s="57"/>
    </row>
    <row r="168" spans="18:18" x14ac:dyDescent="0.25">
      <c r="R168" s="57"/>
    </row>
    <row r="169" spans="18:18" x14ac:dyDescent="0.25">
      <c r="R169" s="57"/>
    </row>
    <row r="170" spans="18:18" x14ac:dyDescent="0.25">
      <c r="R170" s="57"/>
    </row>
    <row r="171" spans="18:18" x14ac:dyDescent="0.25">
      <c r="R171" s="57"/>
    </row>
    <row r="172" spans="18:18" x14ac:dyDescent="0.25">
      <c r="R172" s="57"/>
    </row>
    <row r="173" spans="18:18" x14ac:dyDescent="0.25">
      <c r="R173" s="57"/>
    </row>
    <row r="174" spans="18:18" x14ac:dyDescent="0.25">
      <c r="R174" s="57"/>
    </row>
    <row r="175" spans="18:18" x14ac:dyDescent="0.25">
      <c r="R175" s="57"/>
    </row>
    <row r="176" spans="18:18" x14ac:dyDescent="0.25">
      <c r="R176" s="57"/>
    </row>
    <row r="177" spans="18:23" x14ac:dyDescent="0.25">
      <c r="R177" s="57"/>
    </row>
    <row r="178" spans="18:23" x14ac:dyDescent="0.25">
      <c r="R178" s="57"/>
    </row>
    <row r="179" spans="18:23" x14ac:dyDescent="0.25">
      <c r="R179" s="57"/>
    </row>
    <row r="180" spans="18:23" x14ac:dyDescent="0.25">
      <c r="R180" s="57"/>
    </row>
    <row r="181" spans="18:23" x14ac:dyDescent="0.25">
      <c r="R181" s="57"/>
    </row>
    <row r="182" spans="18:23" x14ac:dyDescent="0.25">
      <c r="R182" s="57"/>
    </row>
    <row r="183" spans="18:23" x14ac:dyDescent="0.25">
      <c r="R183" s="57"/>
    </row>
    <row r="184" spans="18:23" x14ac:dyDescent="0.25">
      <c r="R184" s="57"/>
    </row>
    <row r="185" spans="18:23" x14ac:dyDescent="0.25">
      <c r="R185" s="57"/>
    </row>
    <row r="186" spans="18:23" x14ac:dyDescent="0.25">
      <c r="R186" s="57"/>
    </row>
    <row r="187" spans="18:23" x14ac:dyDescent="0.25">
      <c r="R187" s="57"/>
    </row>
    <row r="188" spans="18:23" x14ac:dyDescent="0.25">
      <c r="W188" s="19"/>
    </row>
    <row r="189" spans="18:23" x14ac:dyDescent="0.25">
      <c r="W189" s="19"/>
    </row>
    <row r="190" spans="18:23" x14ac:dyDescent="0.25">
      <c r="W190" s="19"/>
    </row>
    <row r="191" spans="18:23" x14ac:dyDescent="0.25">
      <c r="W191" s="19"/>
    </row>
    <row r="192" spans="18:23" x14ac:dyDescent="0.25">
      <c r="W192" s="19"/>
    </row>
    <row r="193" spans="23:23" x14ac:dyDescent="0.25">
      <c r="W193" s="19"/>
    </row>
    <row r="194" spans="23:23" x14ac:dyDescent="0.25">
      <c r="W194" s="19"/>
    </row>
    <row r="195" spans="23:23" x14ac:dyDescent="0.25">
      <c r="W195" s="19"/>
    </row>
    <row r="196" spans="23:23" x14ac:dyDescent="0.25">
      <c r="W196" s="19"/>
    </row>
    <row r="197" spans="23:23" x14ac:dyDescent="0.25">
      <c r="W197" s="19"/>
    </row>
    <row r="198" spans="23:23" x14ac:dyDescent="0.25">
      <c r="W198" s="19"/>
    </row>
    <row r="199" spans="23:23" x14ac:dyDescent="0.25">
      <c r="W199" s="19"/>
    </row>
    <row r="200" spans="23:23" x14ac:dyDescent="0.25">
      <c r="W200" s="19"/>
    </row>
    <row r="201" spans="23:23" x14ac:dyDescent="0.25">
      <c r="W201" s="19"/>
    </row>
    <row r="202" spans="23:23" x14ac:dyDescent="0.25">
      <c r="W202" s="19"/>
    </row>
    <row r="203" spans="23:23" x14ac:dyDescent="0.25">
      <c r="W203" s="19"/>
    </row>
    <row r="204" spans="23:23" x14ac:dyDescent="0.25">
      <c r="W204" s="19"/>
    </row>
    <row r="205" spans="23:23" x14ac:dyDescent="0.25">
      <c r="W205" s="19"/>
    </row>
    <row r="206" spans="23:23" x14ac:dyDescent="0.25">
      <c r="W206" s="19"/>
    </row>
    <row r="207" spans="23:23" x14ac:dyDescent="0.25">
      <c r="W207" s="19"/>
    </row>
    <row r="208" spans="23:23" x14ac:dyDescent="0.25">
      <c r="W208" s="19"/>
    </row>
    <row r="209" spans="23:23" x14ac:dyDescent="0.25">
      <c r="W209" s="19"/>
    </row>
    <row r="210" spans="23:23" x14ac:dyDescent="0.25">
      <c r="W210" s="19"/>
    </row>
    <row r="211" spans="23:23" x14ac:dyDescent="0.25">
      <c r="W211" s="19"/>
    </row>
    <row r="212" spans="23:23" x14ac:dyDescent="0.25">
      <c r="W212" s="19"/>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4FA2-97AC-438F-A4D7-5BA7D2B0EC13}">
  <dimension ref="A1:E12"/>
  <sheetViews>
    <sheetView workbookViewId="0">
      <selection activeCell="E4" sqref="E4"/>
    </sheetView>
  </sheetViews>
  <sheetFormatPr defaultRowHeight="15" x14ac:dyDescent="0.25"/>
  <cols>
    <col min="1" max="1" width="64.7109375" bestFit="1" customWidth="1"/>
    <col min="2" max="2" width="38.140625" bestFit="1" customWidth="1"/>
    <col min="3" max="3" width="42.140625" bestFit="1" customWidth="1"/>
    <col min="4" max="4" width="33.42578125" bestFit="1" customWidth="1"/>
  </cols>
  <sheetData>
    <row r="1" spans="1:5" x14ac:dyDescent="0.25">
      <c r="A1" s="627" t="s">
        <v>342</v>
      </c>
      <c r="B1" t="s">
        <v>223</v>
      </c>
    </row>
    <row r="3" spans="1:5" x14ac:dyDescent="0.25">
      <c r="A3" s="627" t="s">
        <v>1022</v>
      </c>
      <c r="B3" t="s">
        <v>1288</v>
      </c>
      <c r="C3" t="s">
        <v>1305</v>
      </c>
      <c r="D3" t="s">
        <v>1306</v>
      </c>
      <c r="E3" s="45" t="s">
        <v>1289</v>
      </c>
    </row>
    <row r="4" spans="1:5" x14ac:dyDescent="0.25">
      <c r="A4" s="28" t="s">
        <v>1087</v>
      </c>
      <c r="B4" s="628">
        <v>2.599097163649589</v>
      </c>
      <c r="C4" s="628">
        <v>0</v>
      </c>
      <c r="D4" s="628">
        <v>4113354.2712116935</v>
      </c>
      <c r="E4">
        <f>B4/SUM(C4,D4)*10^6</f>
        <v>0.63186805518795219</v>
      </c>
    </row>
    <row r="5" spans="1:5" x14ac:dyDescent="0.25">
      <c r="A5" s="28" t="s">
        <v>923</v>
      </c>
      <c r="B5" s="628">
        <v>2.599097163649589</v>
      </c>
      <c r="C5" s="628">
        <v>0</v>
      </c>
      <c r="D5" s="628">
        <v>4113354.2712116935</v>
      </c>
      <c r="E5">
        <f t="shared" ref="E5:E12" si="0">B5/SUM(C5,D5)*10^6</f>
        <v>0.63186805518795219</v>
      </c>
    </row>
    <row r="6" spans="1:5" x14ac:dyDescent="0.25">
      <c r="E6" t="e">
        <f t="shared" si="0"/>
        <v>#DIV/0!</v>
      </c>
    </row>
    <row r="7" spans="1:5" x14ac:dyDescent="0.25">
      <c r="E7" t="e">
        <f t="shared" si="0"/>
        <v>#DIV/0!</v>
      </c>
    </row>
    <row r="8" spans="1:5" x14ac:dyDescent="0.25">
      <c r="E8" t="e">
        <f t="shared" si="0"/>
        <v>#DIV/0!</v>
      </c>
    </row>
    <row r="9" spans="1:5" x14ac:dyDescent="0.25">
      <c r="E9" t="e">
        <f t="shared" si="0"/>
        <v>#DIV/0!</v>
      </c>
    </row>
    <row r="10" spans="1:5" x14ac:dyDescent="0.25">
      <c r="E10" t="e">
        <f t="shared" si="0"/>
        <v>#DIV/0!</v>
      </c>
    </row>
    <row r="11" spans="1:5" x14ac:dyDescent="0.25">
      <c r="E11" t="e">
        <f t="shared" si="0"/>
        <v>#DIV/0!</v>
      </c>
    </row>
    <row r="12" spans="1:5" x14ac:dyDescent="0.25">
      <c r="E12" t="e">
        <f t="shared" si="0"/>
        <v>#DIV/0!</v>
      </c>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559-511B-4617-979E-80B7B1C65973}">
  <dimension ref="A2:N7"/>
  <sheetViews>
    <sheetView showGridLines="0" workbookViewId="0">
      <selection activeCell="B2" sqref="B2"/>
    </sheetView>
  </sheetViews>
  <sheetFormatPr defaultRowHeight="15" x14ac:dyDescent="0.25"/>
  <cols>
    <col min="1" max="1" width="19.140625" bestFit="1" customWidth="1"/>
    <col min="3" max="3" width="21.5703125" bestFit="1" customWidth="1"/>
    <col min="6" max="6" width="16.28515625" bestFit="1" customWidth="1"/>
    <col min="7" max="7" width="15.42578125" bestFit="1" customWidth="1"/>
    <col min="8" max="8" width="16.285156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1170</v>
      </c>
      <c r="D7" t="s">
        <v>829</v>
      </c>
      <c r="E7" t="s">
        <v>830</v>
      </c>
      <c r="F7" s="615">
        <v>100485316.69800547</v>
      </c>
      <c r="G7" s="615">
        <v>95920602.609999985</v>
      </c>
      <c r="H7" s="616">
        <v>100378979.92636</v>
      </c>
      <c r="I7" s="616">
        <v>101781970.6691131</v>
      </c>
      <c r="J7" s="507"/>
      <c r="K7" s="507"/>
      <c r="L7" s="507"/>
      <c r="M7" s="507"/>
      <c r="N7" s="507"/>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A723-0332-4E76-B020-C1A5ABC85E92}">
  <dimension ref="A2:D86"/>
  <sheetViews>
    <sheetView showGridLines="0" workbookViewId="0">
      <selection activeCell="B2" sqref="B2"/>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901</v>
      </c>
    </row>
    <row r="3" spans="1:4" x14ac:dyDescent="0.25">
      <c r="A3" s="357" t="s">
        <v>900</v>
      </c>
      <c r="B3" t="s">
        <v>902</v>
      </c>
    </row>
    <row r="4" spans="1:4" x14ac:dyDescent="0.25">
      <c r="A4" s="357" t="s">
        <v>904</v>
      </c>
      <c r="B4" t="s">
        <v>905</v>
      </c>
    </row>
    <row r="5" spans="1:4" x14ac:dyDescent="0.25">
      <c r="A5" s="357" t="s">
        <v>991</v>
      </c>
      <c r="B5" t="s">
        <v>992</v>
      </c>
    </row>
    <row r="7" spans="1:4" x14ac:dyDescent="0.25">
      <c r="A7" s="375" t="s">
        <v>833</v>
      </c>
      <c r="B7" s="375" t="s">
        <v>916</v>
      </c>
      <c r="C7" s="375" t="s">
        <v>917</v>
      </c>
    </row>
    <row r="8" spans="1:4" x14ac:dyDescent="0.25">
      <c r="A8" s="34" t="s">
        <v>483</v>
      </c>
      <c r="B8" s="34" t="s">
        <v>481</v>
      </c>
      <c r="C8" s="34">
        <v>1358</v>
      </c>
      <c r="D8" s="19"/>
    </row>
    <row r="9" spans="1:4" x14ac:dyDescent="0.25">
      <c r="A9" s="34" t="s">
        <v>483</v>
      </c>
      <c r="B9" s="34" t="s">
        <v>482</v>
      </c>
      <c r="C9" s="34">
        <v>4459</v>
      </c>
    </row>
    <row r="10" spans="1:4" x14ac:dyDescent="0.25">
      <c r="A10" s="34" t="s">
        <v>483</v>
      </c>
      <c r="B10" s="34" t="s">
        <v>887</v>
      </c>
      <c r="C10" s="34">
        <v>6824</v>
      </c>
    </row>
    <row r="11" spans="1:4" x14ac:dyDescent="0.25">
      <c r="A11" s="34" t="s">
        <v>483</v>
      </c>
      <c r="B11" s="34" t="s">
        <v>888</v>
      </c>
      <c r="C11" s="34">
        <v>5089</v>
      </c>
    </row>
    <row r="12" spans="1:4" x14ac:dyDescent="0.25">
      <c r="A12" s="375" t="s">
        <v>918</v>
      </c>
      <c r="B12" s="375"/>
      <c r="C12" s="375">
        <v>17730</v>
      </c>
      <c r="D12" s="19"/>
    </row>
    <row r="13" spans="1:4" x14ac:dyDescent="0.25">
      <c r="A13" s="34" t="s">
        <v>479</v>
      </c>
      <c r="B13" s="34" t="s">
        <v>481</v>
      </c>
      <c r="C13" s="34">
        <v>423</v>
      </c>
    </row>
    <row r="14" spans="1:4" x14ac:dyDescent="0.25">
      <c r="A14" s="34" t="s">
        <v>479</v>
      </c>
      <c r="B14" s="34" t="s">
        <v>482</v>
      </c>
      <c r="C14" s="34">
        <v>3368</v>
      </c>
    </row>
    <row r="15" spans="1:4" x14ac:dyDescent="0.25">
      <c r="A15" s="34" t="s">
        <v>479</v>
      </c>
      <c r="B15" s="34" t="s">
        <v>887</v>
      </c>
      <c r="C15" s="34">
        <v>10469</v>
      </c>
    </row>
    <row r="16" spans="1:4" x14ac:dyDescent="0.25">
      <c r="A16" s="34" t="s">
        <v>479</v>
      </c>
      <c r="B16" s="34" t="s">
        <v>888</v>
      </c>
      <c r="C16" s="34">
        <v>1550</v>
      </c>
    </row>
    <row r="17" spans="1:4" x14ac:dyDescent="0.25">
      <c r="A17" s="375" t="s">
        <v>919</v>
      </c>
      <c r="B17" s="375"/>
      <c r="C17" s="375">
        <v>15810</v>
      </c>
      <c r="D17" s="19"/>
    </row>
    <row r="18" spans="1:4" x14ac:dyDescent="0.25">
      <c r="A18" s="34" t="s">
        <v>478</v>
      </c>
      <c r="B18" s="34" t="s">
        <v>481</v>
      </c>
      <c r="C18" s="34">
        <v>417</v>
      </c>
    </row>
    <row r="19" spans="1:4" x14ac:dyDescent="0.25">
      <c r="A19" s="34" t="s">
        <v>478</v>
      </c>
      <c r="B19" s="34" t="s">
        <v>482</v>
      </c>
      <c r="C19" s="34">
        <v>3575</v>
      </c>
    </row>
    <row r="20" spans="1:4" x14ac:dyDescent="0.25">
      <c r="A20" s="34" t="s">
        <v>478</v>
      </c>
      <c r="B20" s="34" t="s">
        <v>887</v>
      </c>
      <c r="C20" s="34">
        <v>7941</v>
      </c>
    </row>
    <row r="21" spans="1:4" x14ac:dyDescent="0.25">
      <c r="A21" s="34" t="s">
        <v>478</v>
      </c>
      <c r="B21" s="34" t="s">
        <v>888</v>
      </c>
      <c r="C21" s="34">
        <v>691</v>
      </c>
    </row>
    <row r="22" spans="1:4" x14ac:dyDescent="0.25">
      <c r="A22" s="375" t="s">
        <v>920</v>
      </c>
      <c r="B22" s="375"/>
      <c r="C22" s="375">
        <v>12624</v>
      </c>
      <c r="D22" s="19"/>
    </row>
    <row r="23" spans="1:4" x14ac:dyDescent="0.25">
      <c r="A23" s="34" t="s">
        <v>473</v>
      </c>
      <c r="B23" s="34" t="s">
        <v>481</v>
      </c>
      <c r="C23" s="34">
        <v>344</v>
      </c>
    </row>
    <row r="24" spans="1:4" x14ac:dyDescent="0.25">
      <c r="A24" s="34" t="s">
        <v>473</v>
      </c>
      <c r="B24" s="34" t="s">
        <v>482</v>
      </c>
      <c r="C24" s="34">
        <v>5132</v>
      </c>
    </row>
    <row r="25" spans="1:4" x14ac:dyDescent="0.25">
      <c r="A25" s="34" t="s">
        <v>473</v>
      </c>
      <c r="B25" s="34" t="s">
        <v>887</v>
      </c>
      <c r="C25" s="34">
        <v>4422</v>
      </c>
    </row>
    <row r="26" spans="1:4" x14ac:dyDescent="0.25">
      <c r="A26" s="34" t="s">
        <v>473</v>
      </c>
      <c r="B26" s="34" t="s">
        <v>888</v>
      </c>
      <c r="C26" s="34">
        <v>1701</v>
      </c>
    </row>
    <row r="27" spans="1:4" x14ac:dyDescent="0.25">
      <c r="A27" s="375" t="s">
        <v>921</v>
      </c>
      <c r="B27" s="375"/>
      <c r="C27" s="375">
        <v>11599</v>
      </c>
      <c r="D27" s="19"/>
    </row>
    <row r="28" spans="1:4" x14ac:dyDescent="0.25">
      <c r="A28" s="34" t="s">
        <v>480</v>
      </c>
      <c r="B28" s="34" t="s">
        <v>481</v>
      </c>
      <c r="C28" s="34">
        <v>1</v>
      </c>
    </row>
    <row r="29" spans="1:4" x14ac:dyDescent="0.25">
      <c r="A29" s="34" t="s">
        <v>480</v>
      </c>
      <c r="B29" s="34" t="s">
        <v>482</v>
      </c>
      <c r="C29" s="34">
        <v>14</v>
      </c>
    </row>
    <row r="30" spans="1:4" x14ac:dyDescent="0.25">
      <c r="A30" s="34" t="s">
        <v>480</v>
      </c>
      <c r="B30" s="34" t="s">
        <v>887</v>
      </c>
      <c r="C30" s="34">
        <v>15</v>
      </c>
    </row>
    <row r="31" spans="1:4" x14ac:dyDescent="0.25">
      <c r="A31" s="34" t="s">
        <v>480</v>
      </c>
      <c r="B31" s="34" t="s">
        <v>888</v>
      </c>
      <c r="C31" s="34">
        <v>3</v>
      </c>
    </row>
    <row r="32" spans="1:4" x14ac:dyDescent="0.25">
      <c r="A32" s="375" t="s">
        <v>922</v>
      </c>
      <c r="B32" s="375"/>
      <c r="C32" s="375">
        <v>33</v>
      </c>
      <c r="D32" s="399"/>
    </row>
    <row r="33" spans="1:4" x14ac:dyDescent="0.25">
      <c r="A33" s="375" t="s">
        <v>923</v>
      </c>
      <c r="B33" s="375"/>
      <c r="C33" s="375">
        <v>57796</v>
      </c>
    </row>
    <row r="36" spans="1:4" x14ac:dyDescent="0.25">
      <c r="A36" s="16" t="s">
        <v>993</v>
      </c>
    </row>
    <row r="38" spans="1:4" x14ac:dyDescent="0.25">
      <c r="A38" s="34" t="s">
        <v>473</v>
      </c>
      <c r="B38" s="34" t="s">
        <v>481</v>
      </c>
      <c r="C38" s="34">
        <v>344</v>
      </c>
    </row>
    <row r="39" spans="1:4" x14ac:dyDescent="0.25">
      <c r="A39" s="34" t="s">
        <v>473</v>
      </c>
      <c r="B39" s="34" t="s">
        <v>482</v>
      </c>
      <c r="C39" s="34">
        <v>5132</v>
      </c>
    </row>
    <row r="40" spans="1:4" x14ac:dyDescent="0.25">
      <c r="A40" s="34" t="s">
        <v>473</v>
      </c>
      <c r="B40" s="34" t="s">
        <v>887</v>
      </c>
      <c r="C40" s="34">
        <v>4422</v>
      </c>
    </row>
    <row r="41" spans="1:4" x14ac:dyDescent="0.25">
      <c r="A41" s="34" t="s">
        <v>473</v>
      </c>
      <c r="B41" s="34" t="s">
        <v>888</v>
      </c>
      <c r="C41" s="34">
        <v>1701</v>
      </c>
    </row>
    <row r="42" spans="1:4" x14ac:dyDescent="0.25">
      <c r="A42" s="375" t="s">
        <v>921</v>
      </c>
      <c r="B42" s="375"/>
      <c r="C42" s="375">
        <v>11599</v>
      </c>
    </row>
    <row r="44" spans="1:4" x14ac:dyDescent="0.25">
      <c r="A44" s="375" t="s">
        <v>833</v>
      </c>
      <c r="B44" s="375" t="s">
        <v>916</v>
      </c>
      <c r="C44" s="375" t="s">
        <v>917</v>
      </c>
      <c r="D44" s="401" t="s">
        <v>994</v>
      </c>
    </row>
    <row r="45" spans="1:4" x14ac:dyDescent="0.25">
      <c r="A45" s="34" t="s">
        <v>483</v>
      </c>
      <c r="B45" s="34" t="s">
        <v>481</v>
      </c>
      <c r="C45" s="34">
        <v>1358</v>
      </c>
      <c r="D45" s="368">
        <f>C45/SUM(C$45,C$49,C$53,C$57)</f>
        <v>0.61755343337880853</v>
      </c>
    </row>
    <row r="46" spans="1:4" x14ac:dyDescent="0.25">
      <c r="A46" s="34" t="s">
        <v>483</v>
      </c>
      <c r="B46" s="34" t="s">
        <v>482</v>
      </c>
      <c r="C46" s="34">
        <v>4459</v>
      </c>
      <c r="D46" s="368">
        <f>C46/SUM(C$46,C$50,C$54,C$58)</f>
        <v>0.39059215136650316</v>
      </c>
    </row>
    <row r="47" spans="1:4" x14ac:dyDescent="0.25">
      <c r="A47" s="34" t="s">
        <v>483</v>
      </c>
      <c r="B47" s="34" t="s">
        <v>887</v>
      </c>
      <c r="C47" s="34">
        <v>6824</v>
      </c>
      <c r="D47" s="368">
        <f>C47/SUM(C$47,C$51,C$55,C$59)</f>
        <v>0.27026812943086853</v>
      </c>
    </row>
    <row r="48" spans="1:4" x14ac:dyDescent="0.25">
      <c r="A48" s="34" t="s">
        <v>483</v>
      </c>
      <c r="B48" s="34" t="s">
        <v>888</v>
      </c>
      <c r="C48" s="34">
        <v>5089</v>
      </c>
      <c r="D48" s="368">
        <f>C48/SUM(C$48,C$52,C$56,C$60)</f>
        <v>0.69398609027683078</v>
      </c>
    </row>
    <row r="49" spans="1:4" x14ac:dyDescent="0.25">
      <c r="A49" s="34" t="s">
        <v>479</v>
      </c>
      <c r="B49" s="34" t="s">
        <v>481</v>
      </c>
      <c r="C49" s="34">
        <v>423</v>
      </c>
      <c r="D49" s="368">
        <f t="shared" ref="D49" si="0">C49/SUM(C$45,C$49,C$53,C$57)</f>
        <v>0.19236016371077763</v>
      </c>
    </row>
    <row r="50" spans="1:4" x14ac:dyDescent="0.25">
      <c r="A50" s="34" t="s">
        <v>479</v>
      </c>
      <c r="B50" s="34" t="s">
        <v>482</v>
      </c>
      <c r="C50" s="34">
        <v>3368</v>
      </c>
      <c r="D50" s="368">
        <f t="shared" ref="D50" si="1">C50/SUM(C$46,C$50,C$54,C$58)</f>
        <v>0.29502452697967763</v>
      </c>
    </row>
    <row r="51" spans="1:4" x14ac:dyDescent="0.25">
      <c r="A51" s="34" t="s">
        <v>479</v>
      </c>
      <c r="B51" s="34" t="s">
        <v>887</v>
      </c>
      <c r="C51" s="34">
        <v>10469</v>
      </c>
      <c r="D51" s="368">
        <f t="shared" ref="D51" si="2">C51/SUM(C$47,C$51,C$55,C$59)</f>
        <v>0.41463028238742128</v>
      </c>
    </row>
    <row r="52" spans="1:4" x14ac:dyDescent="0.25">
      <c r="A52" s="34" t="s">
        <v>479</v>
      </c>
      <c r="B52" s="34" t="s">
        <v>888</v>
      </c>
      <c r="C52" s="34">
        <v>1550</v>
      </c>
      <c r="D52" s="368">
        <f t="shared" ref="D52" si="3">C52/SUM(C$48,C$52,C$56,C$60)</f>
        <v>0.21137324423837447</v>
      </c>
    </row>
    <row r="53" spans="1:4" x14ac:dyDescent="0.25">
      <c r="A53" s="34" t="s">
        <v>478</v>
      </c>
      <c r="B53" s="34" t="s">
        <v>481</v>
      </c>
      <c r="C53" s="34">
        <v>417</v>
      </c>
      <c r="D53" s="368">
        <f t="shared" ref="D53" si="4">C53/SUM(C$45,C$49,C$53,C$57)</f>
        <v>0.18963165075034105</v>
      </c>
    </row>
    <row r="54" spans="1:4" x14ac:dyDescent="0.25">
      <c r="A54" s="34" t="s">
        <v>478</v>
      </c>
      <c r="B54" s="34" t="s">
        <v>482</v>
      </c>
      <c r="C54" s="34">
        <v>3575</v>
      </c>
      <c r="D54" s="368">
        <f t="shared" ref="D54" si="5">C54/SUM(C$46,C$50,C$54,C$58)</f>
        <v>0.31315697266993692</v>
      </c>
    </row>
    <row r="55" spans="1:4" x14ac:dyDescent="0.25">
      <c r="A55" s="34" t="s">
        <v>478</v>
      </c>
      <c r="B55" s="34" t="s">
        <v>887</v>
      </c>
      <c r="C55" s="34">
        <v>7941</v>
      </c>
      <c r="D55" s="368">
        <f t="shared" ref="D55" si="6">C55/SUM(C$47,C$51,C$55,C$59)</f>
        <v>0.31450750524773258</v>
      </c>
    </row>
    <row r="56" spans="1:4" x14ac:dyDescent="0.25">
      <c r="A56" s="34" t="s">
        <v>478</v>
      </c>
      <c r="B56" s="34" t="s">
        <v>888</v>
      </c>
      <c r="C56" s="34">
        <v>691</v>
      </c>
      <c r="D56" s="368">
        <f t="shared" ref="D56" si="7">C56/SUM(C$48,C$52,C$56,C$60)</f>
        <v>9.4231555979817264E-2</v>
      </c>
    </row>
    <row r="57" spans="1:4" x14ac:dyDescent="0.25">
      <c r="A57" s="34" t="s">
        <v>480</v>
      </c>
      <c r="B57" s="34" t="s">
        <v>481</v>
      </c>
      <c r="C57" s="34">
        <v>1</v>
      </c>
      <c r="D57" s="38">
        <f t="shared" ref="D57" si="8">C57/SUM(C$45,C$49,C$53,C$57)</f>
        <v>4.5475216007276033E-4</v>
      </c>
    </row>
    <row r="58" spans="1:4" x14ac:dyDescent="0.25">
      <c r="A58" s="34" t="s">
        <v>480</v>
      </c>
      <c r="B58" s="34" t="s">
        <v>482</v>
      </c>
      <c r="C58" s="34">
        <v>14</v>
      </c>
      <c r="D58" s="38">
        <f t="shared" ref="D58" si="9">C58/SUM(C$46,C$50,C$54,C$58)</f>
        <v>1.2263489838822705E-3</v>
      </c>
    </row>
    <row r="59" spans="1:4" x14ac:dyDescent="0.25">
      <c r="A59" s="34" t="s">
        <v>480</v>
      </c>
      <c r="B59" s="34" t="s">
        <v>887</v>
      </c>
      <c r="C59" s="34">
        <v>15</v>
      </c>
      <c r="D59" s="38">
        <f t="shared" ref="D59" si="10">C59/SUM(C$47,C$51,C$55,C$59)</f>
        <v>5.9408293397758332E-4</v>
      </c>
    </row>
    <row r="60" spans="1:4" x14ac:dyDescent="0.25">
      <c r="A60" s="34" t="s">
        <v>480</v>
      </c>
      <c r="B60" s="34" t="s">
        <v>888</v>
      </c>
      <c r="C60" s="34">
        <v>3</v>
      </c>
      <c r="D60" s="38">
        <f t="shared" ref="D60" si="11">C60/SUM(C$48,C$52,C$56,C$60)</f>
        <v>4.09109504977499E-4</v>
      </c>
    </row>
    <row r="63" spans="1:4" x14ac:dyDescent="0.25">
      <c r="A63" s="16" t="s">
        <v>995</v>
      </c>
    </row>
    <row r="65" spans="1:3" x14ac:dyDescent="0.25">
      <c r="A65" s="375" t="s">
        <v>833</v>
      </c>
      <c r="B65" s="375" t="s">
        <v>916</v>
      </c>
      <c r="C65" s="374" t="s">
        <v>917</v>
      </c>
    </row>
    <row r="66" spans="1:3" x14ac:dyDescent="0.25">
      <c r="A66" s="34" t="s">
        <v>483</v>
      </c>
      <c r="B66" s="34" t="s">
        <v>481</v>
      </c>
      <c r="C66" s="33">
        <f>C8+(C38*D45)</f>
        <v>1570.4383810823101</v>
      </c>
    </row>
    <row r="67" spans="1:3" x14ac:dyDescent="0.25">
      <c r="A67" s="34" t="s">
        <v>483</v>
      </c>
      <c r="B67" s="34" t="s">
        <v>482</v>
      </c>
      <c r="C67" s="33">
        <f t="shared" ref="C67:C69" si="12">C9+(C39*D46)</f>
        <v>6463.5189208128941</v>
      </c>
    </row>
    <row r="68" spans="1:3" x14ac:dyDescent="0.25">
      <c r="A68" s="34" t="s">
        <v>483</v>
      </c>
      <c r="B68" s="34" t="s">
        <v>887</v>
      </c>
      <c r="C68" s="33">
        <f t="shared" si="12"/>
        <v>8019.1256683433003</v>
      </c>
    </row>
    <row r="69" spans="1:3" x14ac:dyDescent="0.25">
      <c r="A69" s="34" t="s">
        <v>483</v>
      </c>
      <c r="B69" s="34" t="s">
        <v>888</v>
      </c>
      <c r="C69" s="33">
        <f t="shared" si="12"/>
        <v>6269.4703395608894</v>
      </c>
    </row>
    <row r="70" spans="1:3" x14ac:dyDescent="0.25">
      <c r="A70" s="375" t="s">
        <v>918</v>
      </c>
      <c r="B70" s="375"/>
      <c r="C70" s="374">
        <f>SUM(C66:C69)</f>
        <v>22322.553309799394</v>
      </c>
    </row>
    <row r="71" spans="1:3" x14ac:dyDescent="0.25">
      <c r="A71" s="34" t="s">
        <v>479</v>
      </c>
      <c r="B71" s="34" t="s">
        <v>481</v>
      </c>
      <c r="C71" s="33">
        <f>C13+(C38*D49)</f>
        <v>489.17189631650751</v>
      </c>
    </row>
    <row r="72" spans="1:3" x14ac:dyDescent="0.25">
      <c r="A72" s="34" t="s">
        <v>479</v>
      </c>
      <c r="B72" s="34" t="s">
        <v>482</v>
      </c>
      <c r="C72" s="33">
        <f t="shared" ref="C72:C74" si="13">C14+(C39*D50)</f>
        <v>4882.0658724597051</v>
      </c>
    </row>
    <row r="73" spans="1:3" x14ac:dyDescent="0.25">
      <c r="A73" s="34" t="s">
        <v>479</v>
      </c>
      <c r="B73" s="34" t="s">
        <v>887</v>
      </c>
      <c r="C73" s="33">
        <f t="shared" si="13"/>
        <v>12302.495108717178</v>
      </c>
    </row>
    <row r="74" spans="1:3" x14ac:dyDescent="0.25">
      <c r="A74" s="34" t="s">
        <v>479</v>
      </c>
      <c r="B74" s="34" t="s">
        <v>888</v>
      </c>
      <c r="C74" s="33">
        <f t="shared" si="13"/>
        <v>1909.5458884494751</v>
      </c>
    </row>
    <row r="75" spans="1:3" x14ac:dyDescent="0.25">
      <c r="A75" s="375" t="s">
        <v>919</v>
      </c>
      <c r="B75" s="375"/>
      <c r="C75" s="374">
        <f>SUM(C71:C74)</f>
        <v>19583.278765942869</v>
      </c>
    </row>
    <row r="76" spans="1:3" x14ac:dyDescent="0.25">
      <c r="A76" s="34" t="s">
        <v>478</v>
      </c>
      <c r="B76" s="34" t="s">
        <v>481</v>
      </c>
      <c r="C76" s="33">
        <f>C18+(C38*D53)</f>
        <v>482.23328785811731</v>
      </c>
    </row>
    <row r="77" spans="1:3" x14ac:dyDescent="0.25">
      <c r="A77" s="34" t="s">
        <v>478</v>
      </c>
      <c r="B77" s="34" t="s">
        <v>482</v>
      </c>
      <c r="C77" s="33">
        <f t="shared" ref="C77:C79" si="14">C19+(C39*D54)</f>
        <v>5182.1215837421159</v>
      </c>
    </row>
    <row r="78" spans="1:3" x14ac:dyDescent="0.25">
      <c r="A78" s="34" t="s">
        <v>478</v>
      </c>
      <c r="B78" s="34" t="s">
        <v>887</v>
      </c>
      <c r="C78" s="33">
        <f t="shared" si="14"/>
        <v>9331.7521882054734</v>
      </c>
    </row>
    <row r="79" spans="1:3" x14ac:dyDescent="0.25">
      <c r="A79" s="34" t="s">
        <v>478</v>
      </c>
      <c r="B79" s="34" t="s">
        <v>888</v>
      </c>
      <c r="C79" s="33">
        <f t="shared" si="14"/>
        <v>851.28787672166914</v>
      </c>
    </row>
    <row r="80" spans="1:3" x14ac:dyDescent="0.25">
      <c r="A80" s="375" t="s">
        <v>920</v>
      </c>
      <c r="B80" s="375"/>
      <c r="C80" s="374">
        <f>SUM(C76:C79)</f>
        <v>15847.394936527377</v>
      </c>
    </row>
    <row r="81" spans="1:3" x14ac:dyDescent="0.25">
      <c r="A81" s="34" t="s">
        <v>480</v>
      </c>
      <c r="B81" s="34" t="s">
        <v>481</v>
      </c>
      <c r="C81" s="33">
        <f>C28+(C38*D57)</f>
        <v>1.1564347430650295</v>
      </c>
    </row>
    <row r="82" spans="1:3" x14ac:dyDescent="0.25">
      <c r="A82" s="34" t="s">
        <v>480</v>
      </c>
      <c r="B82" s="34" t="s">
        <v>482</v>
      </c>
      <c r="C82" s="33">
        <f t="shared" ref="C82:C84" si="15">C29+(C39*D58)</f>
        <v>20.293622985283811</v>
      </c>
    </row>
    <row r="83" spans="1:3" x14ac:dyDescent="0.25">
      <c r="A83" s="34" t="s">
        <v>480</v>
      </c>
      <c r="B83" s="34" t="s">
        <v>887</v>
      </c>
      <c r="C83" s="33">
        <f t="shared" si="15"/>
        <v>17.627034734048873</v>
      </c>
    </row>
    <row r="84" spans="1:3" x14ac:dyDescent="0.25">
      <c r="A84" s="34" t="s">
        <v>480</v>
      </c>
      <c r="B84" s="34" t="s">
        <v>888</v>
      </c>
      <c r="C84" s="33">
        <f t="shared" si="15"/>
        <v>3.6958952679667259</v>
      </c>
    </row>
    <row r="85" spans="1:3" x14ac:dyDescent="0.25">
      <c r="A85" s="375" t="s">
        <v>922</v>
      </c>
      <c r="B85" s="375"/>
      <c r="C85" s="374">
        <f>SUM(C81:C84)</f>
        <v>42.772987730364441</v>
      </c>
    </row>
    <row r="86" spans="1:3" x14ac:dyDescent="0.25">
      <c r="A86" s="375" t="s">
        <v>923</v>
      </c>
      <c r="B86" s="375"/>
      <c r="C86" s="374">
        <f>SUM(C85,C80,C75,C70)</f>
        <v>57796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80A4A-3CE5-4E82-8661-B87D268C84CA}">
  <sheetPr codeName="Sheet12"/>
  <dimension ref="A2:U38"/>
  <sheetViews>
    <sheetView showGridLines="0" topLeftCell="A4" zoomScaleNormal="100" workbookViewId="0">
      <selection activeCell="B41" sqref="B41"/>
    </sheetView>
  </sheetViews>
  <sheetFormatPr defaultColWidth="11.42578125" defaultRowHeight="15" outlineLevelCol="1" x14ac:dyDescent="0.25"/>
  <cols>
    <col min="1" max="1" width="43.140625" customWidth="1"/>
    <col min="2" max="2" width="17.85546875" customWidth="1"/>
    <col min="3" max="3" width="13.140625" customWidth="1"/>
    <col min="4" max="4" width="12.7109375" customWidth="1"/>
    <col min="5" max="5" width="24.28515625" bestFit="1" customWidth="1"/>
    <col min="6" max="7" width="25.140625" customWidth="1"/>
    <col min="8" max="8" width="29.28515625" bestFit="1" customWidth="1"/>
    <col min="9" max="11" width="19.140625" bestFit="1" customWidth="1"/>
    <col min="12" max="13" width="20.7109375" customWidth="1"/>
    <col min="14" max="15" width="20.7109375" customWidth="1" outlineLevel="1"/>
    <col min="16" max="16" width="20.7109375" customWidth="1"/>
    <col min="17" max="18" width="20.7109375" customWidth="1" outlineLevel="1"/>
  </cols>
  <sheetData>
    <row r="2" spans="1:21" x14ac:dyDescent="0.25">
      <c r="A2" s="357" t="s">
        <v>899</v>
      </c>
      <c r="B2" t="s">
        <v>901</v>
      </c>
      <c r="F2" s="61"/>
    </row>
    <row r="3" spans="1:21" x14ac:dyDescent="0.25">
      <c r="A3" s="357" t="s">
        <v>900</v>
      </c>
      <c r="B3" t="s">
        <v>902</v>
      </c>
      <c r="F3" s="61"/>
    </row>
    <row r="4" spans="1:21" x14ac:dyDescent="0.25">
      <c r="A4" s="357" t="s">
        <v>904</v>
      </c>
      <c r="B4" t="s">
        <v>905</v>
      </c>
      <c r="F4" s="61"/>
    </row>
    <row r="5" spans="1:21" x14ac:dyDescent="0.25">
      <c r="F5" s="61"/>
    </row>
    <row r="6" spans="1:21" s="298" customFormat="1" ht="27" customHeight="1" x14ac:dyDescent="0.35">
      <c r="A6" s="358" t="s">
        <v>873</v>
      </c>
      <c r="B6" s="296"/>
      <c r="C6" s="296"/>
      <c r="D6" s="296"/>
      <c r="E6" s="296"/>
      <c r="F6" s="296"/>
      <c r="G6" s="297"/>
      <c r="H6" s="297"/>
      <c r="I6" s="641"/>
      <c r="J6" s="641"/>
      <c r="K6" s="641"/>
      <c r="L6" s="296"/>
      <c r="M6" s="296"/>
      <c r="N6" s="296"/>
      <c r="O6" s="296"/>
      <c r="P6" s="296"/>
      <c r="Q6" s="296"/>
      <c r="R6" s="296"/>
      <c r="S6" s="296"/>
      <c r="T6" s="296"/>
      <c r="U6" s="296"/>
    </row>
    <row r="7" spans="1:21" s="298" customFormat="1" ht="27" customHeight="1" x14ac:dyDescent="0.35">
      <c r="A7" s="299"/>
      <c r="B7" s="299"/>
      <c r="C7" s="299" t="s">
        <v>874</v>
      </c>
      <c r="D7" s="299"/>
      <c r="E7" s="299"/>
      <c r="F7" s="299"/>
      <c r="G7" s="299"/>
      <c r="H7" s="300" t="s">
        <v>875</v>
      </c>
      <c r="I7" s="301">
        <v>1</v>
      </c>
      <c r="J7" s="301">
        <v>1</v>
      </c>
      <c r="K7" s="301">
        <v>1</v>
      </c>
      <c r="L7" s="299"/>
      <c r="M7" s="302" t="s">
        <v>1175</v>
      </c>
      <c r="N7" s="303"/>
      <c r="O7" s="299"/>
      <c r="P7" s="304">
        <f>530/40919</f>
        <v>1.2952418192037929E-2</v>
      </c>
      <c r="Q7" s="299"/>
      <c r="R7" s="299"/>
      <c r="S7" s="296"/>
      <c r="T7" s="296"/>
      <c r="U7" s="296"/>
    </row>
    <row r="8" spans="1:21" s="298" customFormat="1" ht="45" x14ac:dyDescent="0.35">
      <c r="A8" s="305" t="s">
        <v>876</v>
      </c>
      <c r="B8" s="306" t="s">
        <v>877</v>
      </c>
      <c r="C8" s="305" t="s">
        <v>903</v>
      </c>
      <c r="D8" s="305" t="s">
        <v>878</v>
      </c>
      <c r="E8" s="305" t="s">
        <v>906</v>
      </c>
      <c r="F8" s="305" t="s">
        <v>879</v>
      </c>
      <c r="G8" s="305" t="s">
        <v>880</v>
      </c>
      <c r="H8" s="305" t="s">
        <v>907</v>
      </c>
      <c r="I8" s="307" t="s">
        <v>908</v>
      </c>
      <c r="J8" s="307" t="s">
        <v>881</v>
      </c>
      <c r="K8" s="307" t="s">
        <v>909</v>
      </c>
      <c r="L8" s="305" t="s">
        <v>882</v>
      </c>
      <c r="M8" s="305" t="s">
        <v>883</v>
      </c>
      <c r="N8" s="305" t="s">
        <v>884</v>
      </c>
      <c r="O8" s="305" t="s">
        <v>910</v>
      </c>
      <c r="P8" s="305" t="s">
        <v>885</v>
      </c>
      <c r="Q8" s="305" t="s">
        <v>886</v>
      </c>
      <c r="R8" s="305" t="s">
        <v>911</v>
      </c>
      <c r="S8" s="296"/>
      <c r="T8" s="296"/>
      <c r="U8" s="296"/>
    </row>
    <row r="9" spans="1:21" s="298" customFormat="1" ht="15.75" customHeight="1" x14ac:dyDescent="0.35">
      <c r="A9" s="308" t="s">
        <v>481</v>
      </c>
      <c r="B9" s="635">
        <f>BowTie!F69</f>
        <v>55300</v>
      </c>
      <c r="C9" s="309">
        <f>'7.3.4.1_Effectiveness_Source'!C66</f>
        <v>1570.4383810823101</v>
      </c>
      <c r="D9" s="310">
        <f>C9/C$14</f>
        <v>7.0352094551518099E-2</v>
      </c>
      <c r="E9" s="310">
        <f>C9/($B$9*$F$9)</f>
        <v>0.14199262035102261</v>
      </c>
      <c r="F9" s="638">
        <f>1/5</f>
        <v>0.2</v>
      </c>
      <c r="G9" s="638">
        <f t="shared" ref="G9:H9" si="0">1/5</f>
        <v>0.2</v>
      </c>
      <c r="H9" s="638">
        <f t="shared" si="0"/>
        <v>0.2</v>
      </c>
      <c r="I9" s="312">
        <f>$E9*I$7*$B$9*F$9</f>
        <v>1570.4383810823101</v>
      </c>
      <c r="J9" s="312">
        <f>$E9*I$16*$B$9*G$9</f>
        <v>1570.4383810823101</v>
      </c>
      <c r="K9" s="312">
        <f>$E9*I$16*$B$9*H$9</f>
        <v>1570.4383810823101</v>
      </c>
      <c r="L9" s="310">
        <v>0.7</v>
      </c>
      <c r="M9" s="313">
        <f>I9*$L9</f>
        <v>1099.3068667576169</v>
      </c>
      <c r="N9" s="313">
        <f>J9*$L9</f>
        <v>1099.3068667576169</v>
      </c>
      <c r="O9" s="313">
        <f t="shared" ref="M9:O13" si="1">K9*$L9</f>
        <v>1099.3068667576169</v>
      </c>
      <c r="P9" s="309">
        <f>M9*$P$7</f>
        <v>14.238682259623573</v>
      </c>
      <c r="Q9" s="309">
        <f t="shared" ref="P9:R13" si="2">N9*$P$7</f>
        <v>14.238682259623573</v>
      </c>
      <c r="R9" s="309">
        <f t="shared" si="2"/>
        <v>14.238682259623573</v>
      </c>
      <c r="S9" s="296"/>
      <c r="T9" s="296"/>
      <c r="U9" s="296"/>
    </row>
    <row r="10" spans="1:21" s="298" customFormat="1" ht="18" customHeight="1" x14ac:dyDescent="0.35">
      <c r="A10" s="308" t="s">
        <v>482</v>
      </c>
      <c r="B10" s="636"/>
      <c r="C10" s="309">
        <f>'7.3.4.1_Effectiveness_Source'!C67</f>
        <v>6463.5189208128941</v>
      </c>
      <c r="D10" s="310">
        <f>C10/C$14</f>
        <v>0.28955105767293515</v>
      </c>
      <c r="E10" s="310">
        <f t="shared" ref="E10:E13" si="3">C10/($B$9*$F$9)</f>
        <v>0.58440496571545153</v>
      </c>
      <c r="F10" s="639"/>
      <c r="G10" s="639"/>
      <c r="H10" s="639"/>
      <c r="I10" s="312">
        <f>$E10*I$7*$B$9*F$9</f>
        <v>6463.5189208128941</v>
      </c>
      <c r="J10" s="312">
        <f>$E10*I$16*$B$9*G$9</f>
        <v>6463.5189208128941</v>
      </c>
      <c r="K10" s="312">
        <f>$E10*I$16*$B$9*H$9</f>
        <v>6463.5189208128941</v>
      </c>
      <c r="L10" s="310">
        <v>0.5</v>
      </c>
      <c r="M10" s="313">
        <f t="shared" si="1"/>
        <v>3231.759460406447</v>
      </c>
      <c r="N10" s="313">
        <f t="shared" si="1"/>
        <v>3231.759460406447</v>
      </c>
      <c r="O10" s="313">
        <f t="shared" si="1"/>
        <v>3231.759460406447</v>
      </c>
      <c r="P10" s="309">
        <f t="shared" si="2"/>
        <v>41.859100027259146</v>
      </c>
      <c r="Q10" s="309">
        <f t="shared" si="2"/>
        <v>41.859100027259146</v>
      </c>
      <c r="R10" s="309">
        <f t="shared" si="2"/>
        <v>41.859100027259146</v>
      </c>
      <c r="S10" s="296"/>
      <c r="T10" s="296"/>
      <c r="U10" s="296"/>
    </row>
    <row r="11" spans="1:21" s="298" customFormat="1" ht="15" customHeight="1" x14ac:dyDescent="0.35">
      <c r="A11" s="308" t="s">
        <v>887</v>
      </c>
      <c r="B11" s="636"/>
      <c r="C11" s="309">
        <f>'7.3.4.1_Effectiveness_Source'!C68</f>
        <v>8019.1256683433003</v>
      </c>
      <c r="D11" s="310">
        <f t="shared" ref="D11:D13" si="4">C11/C$14</f>
        <v>0.35923872852049493</v>
      </c>
      <c r="E11" s="310">
        <f t="shared" si="3"/>
        <v>0.72505657037462024</v>
      </c>
      <c r="F11" s="639"/>
      <c r="G11" s="639"/>
      <c r="H11" s="639"/>
      <c r="I11" s="312">
        <f>$E11*I$7*$B$9*F$9</f>
        <v>8019.1256683432994</v>
      </c>
      <c r="J11" s="312">
        <f>$E11*I$16*$B$9*G$9</f>
        <v>8019.1256683432994</v>
      </c>
      <c r="K11" s="312">
        <f>$E11*I$16*$B$9*H$9</f>
        <v>8019.1256683432994</v>
      </c>
      <c r="L11" s="310">
        <v>0.01</v>
      </c>
      <c r="M11" s="313">
        <f t="shared" si="1"/>
        <v>80.191256683432997</v>
      </c>
      <c r="N11" s="313">
        <f t="shared" si="1"/>
        <v>80.191256683432997</v>
      </c>
      <c r="O11" s="313">
        <f t="shared" si="1"/>
        <v>80.191256683432997</v>
      </c>
      <c r="P11" s="309">
        <f t="shared" si="2"/>
        <v>1.0386706919088806</v>
      </c>
      <c r="Q11" s="309">
        <f t="shared" si="2"/>
        <v>1.0386706919088806</v>
      </c>
      <c r="R11" s="309">
        <f t="shared" si="2"/>
        <v>1.0386706919088806</v>
      </c>
      <c r="S11" s="296"/>
      <c r="T11" s="296"/>
      <c r="U11" s="296"/>
    </row>
    <row r="12" spans="1:21" s="298" customFormat="1" ht="15" customHeight="1" x14ac:dyDescent="0.35">
      <c r="A12" s="308" t="s">
        <v>888</v>
      </c>
      <c r="B12" s="636"/>
      <c r="C12" s="309">
        <f>'7.3.4.1_Effectiveness_Source'!C69</f>
        <v>6269.4703395608894</v>
      </c>
      <c r="D12" s="310">
        <f t="shared" si="4"/>
        <v>0.28085811925505177</v>
      </c>
      <c r="E12" s="310">
        <f t="shared" si="3"/>
        <v>0.56685988603624682</v>
      </c>
      <c r="F12" s="639"/>
      <c r="G12" s="639"/>
      <c r="H12" s="639"/>
      <c r="I12" s="312">
        <f>$E12*I$7*$B$9*F$9</f>
        <v>6269.4703395608904</v>
      </c>
      <c r="J12" s="312">
        <f>$E12*I$16*$B$9*G$9</f>
        <v>6269.4703395608904</v>
      </c>
      <c r="K12" s="312">
        <f>$E12*I$16*$B$9*H$9</f>
        <v>6269.4703395608904</v>
      </c>
      <c r="L12" s="310">
        <v>0.01</v>
      </c>
      <c r="M12" s="313">
        <f t="shared" si="1"/>
        <v>62.694703395608904</v>
      </c>
      <c r="N12" s="313">
        <f t="shared" si="1"/>
        <v>62.694703395608904</v>
      </c>
      <c r="O12" s="313">
        <f t="shared" si="1"/>
        <v>62.694703395608904</v>
      </c>
      <c r="P12" s="309">
        <f t="shared" si="2"/>
        <v>0.81204801680570693</v>
      </c>
      <c r="Q12" s="309">
        <f t="shared" si="2"/>
        <v>0.81204801680570693</v>
      </c>
      <c r="R12" s="309">
        <f t="shared" si="2"/>
        <v>0.81204801680570693</v>
      </c>
      <c r="S12" s="296"/>
      <c r="T12" s="296"/>
      <c r="U12" s="296"/>
    </row>
    <row r="13" spans="1:21" s="298" customFormat="1" ht="15" customHeight="1" x14ac:dyDescent="0.35">
      <c r="A13" s="308" t="s">
        <v>889</v>
      </c>
      <c r="B13" s="637"/>
      <c r="C13" s="309">
        <v>0</v>
      </c>
      <c r="D13" s="310">
        <f t="shared" si="4"/>
        <v>0</v>
      </c>
      <c r="E13" s="310">
        <f t="shared" si="3"/>
        <v>0</v>
      </c>
      <c r="F13" s="640"/>
      <c r="G13" s="640"/>
      <c r="H13" s="640"/>
      <c r="I13" s="312">
        <f>$E13*I$7*$B$9*F$9</f>
        <v>0</v>
      </c>
      <c r="J13" s="312">
        <f>$E13*I$16*$B$9*G$9</f>
        <v>0</v>
      </c>
      <c r="K13" s="312">
        <f>$E13*I$16*$B$9*H$9</f>
        <v>0</v>
      </c>
      <c r="L13" s="310">
        <v>0.01</v>
      </c>
      <c r="M13" s="313">
        <f t="shared" si="1"/>
        <v>0</v>
      </c>
      <c r="N13" s="313">
        <f t="shared" si="1"/>
        <v>0</v>
      </c>
      <c r="O13" s="313">
        <f t="shared" si="1"/>
        <v>0</v>
      </c>
      <c r="P13" s="309">
        <f t="shared" si="2"/>
        <v>0</v>
      </c>
      <c r="Q13" s="309">
        <f t="shared" si="2"/>
        <v>0</v>
      </c>
      <c r="R13" s="309">
        <f t="shared" si="2"/>
        <v>0</v>
      </c>
      <c r="S13" s="296"/>
      <c r="T13" s="296"/>
      <c r="U13" s="296"/>
    </row>
    <row r="14" spans="1:21" s="298" customFormat="1" ht="15" customHeight="1" x14ac:dyDescent="0.35">
      <c r="A14" s="308" t="s">
        <v>890</v>
      </c>
      <c r="B14" s="314">
        <f>B9/B33</f>
        <v>0.68473076946447586</v>
      </c>
      <c r="C14" s="315">
        <f>SUM(C9:C13)</f>
        <v>22322.553309799394</v>
      </c>
      <c r="D14" s="315"/>
      <c r="E14" s="316"/>
      <c r="F14" s="317"/>
      <c r="G14" s="317"/>
      <c r="H14" s="317"/>
      <c r="I14" s="318">
        <f>SUM(I9:I13)</f>
        <v>22322.553309799394</v>
      </c>
      <c r="J14" s="318">
        <f t="shared" ref="J14:K14" si="5">SUM(J9:J13)</f>
        <v>22322.553309799394</v>
      </c>
      <c r="K14" s="318">
        <f t="shared" si="5"/>
        <v>22322.553309799394</v>
      </c>
      <c r="L14" s="308"/>
      <c r="M14" s="319">
        <f>SUM(M9:M13)</f>
        <v>4473.9522872431053</v>
      </c>
      <c r="N14" s="319">
        <f t="shared" ref="N14:O14" si="6">SUM(N9:N13)</f>
        <v>4473.9522872431053</v>
      </c>
      <c r="O14" s="319">
        <f t="shared" si="6"/>
        <v>4473.9522872431053</v>
      </c>
      <c r="P14" s="316">
        <f>SUM(P9:P13)</f>
        <v>57.948500995597307</v>
      </c>
      <c r="Q14" s="315">
        <f t="shared" ref="Q14:R14" si="7">SUM(Q9:Q13)</f>
        <v>57.948500995597307</v>
      </c>
      <c r="R14" s="315">
        <f t="shared" si="7"/>
        <v>57.948500995597307</v>
      </c>
      <c r="S14" s="296"/>
      <c r="T14" s="296"/>
      <c r="U14" s="296"/>
    </row>
    <row r="15" spans="1:21" x14ac:dyDescent="0.25">
      <c r="A15" s="299"/>
      <c r="B15" s="299"/>
      <c r="C15" s="299"/>
      <c r="D15" s="299"/>
      <c r="E15" s="299"/>
      <c r="F15" s="299"/>
      <c r="G15" s="299"/>
      <c r="H15" s="299"/>
      <c r="I15" s="299"/>
      <c r="J15" s="299"/>
      <c r="K15" s="299"/>
      <c r="L15" s="299"/>
      <c r="M15" s="299"/>
      <c r="N15" s="299"/>
      <c r="O15" s="299"/>
      <c r="P15" s="299"/>
      <c r="Q15" s="299"/>
      <c r="R15" s="299"/>
      <c r="S15" s="299"/>
      <c r="T15" s="299"/>
      <c r="U15" s="299"/>
    </row>
    <row r="16" spans="1:21" ht="20.25" customHeight="1" x14ac:dyDescent="0.25">
      <c r="A16" s="299"/>
      <c r="B16" s="299"/>
      <c r="C16" s="299" t="s">
        <v>874</v>
      </c>
      <c r="D16" s="299"/>
      <c r="E16" s="299"/>
      <c r="F16" s="299"/>
      <c r="G16" s="299"/>
      <c r="H16" s="300" t="s">
        <v>875</v>
      </c>
      <c r="I16" s="301">
        <v>1</v>
      </c>
      <c r="J16" s="301">
        <v>1</v>
      </c>
      <c r="K16" s="301">
        <v>1</v>
      </c>
      <c r="L16" s="299"/>
      <c r="M16" s="302" t="s">
        <v>1176</v>
      </c>
      <c r="N16" s="303"/>
      <c r="O16" s="299"/>
      <c r="P16" s="304">
        <f>130/11479</f>
        <v>1.1325028312570781E-2</v>
      </c>
      <c r="Q16" s="299"/>
      <c r="R16" s="299"/>
      <c r="S16" s="299"/>
      <c r="T16" s="299"/>
      <c r="U16" s="299"/>
    </row>
    <row r="17" spans="1:21" s="321" customFormat="1" ht="45" x14ac:dyDescent="0.25">
      <c r="A17" s="356" t="s">
        <v>479</v>
      </c>
      <c r="B17" s="306" t="s">
        <v>877</v>
      </c>
      <c r="C17" s="305" t="s">
        <v>903</v>
      </c>
      <c r="D17" s="305" t="s">
        <v>878</v>
      </c>
      <c r="E17" s="305" t="s">
        <v>906</v>
      </c>
      <c r="F17" s="305" t="s">
        <v>879</v>
      </c>
      <c r="G17" s="305" t="s">
        <v>880</v>
      </c>
      <c r="H17" s="305" t="s">
        <v>907</v>
      </c>
      <c r="I17" s="307" t="s">
        <v>908</v>
      </c>
      <c r="J17" s="307" t="s">
        <v>881</v>
      </c>
      <c r="K17" s="307" t="s">
        <v>909</v>
      </c>
      <c r="L17" s="305" t="s">
        <v>882</v>
      </c>
      <c r="M17" s="305" t="s">
        <v>883</v>
      </c>
      <c r="N17" s="305" t="s">
        <v>884</v>
      </c>
      <c r="O17" s="305" t="s">
        <v>910</v>
      </c>
      <c r="P17" s="305" t="s">
        <v>885</v>
      </c>
      <c r="Q17" s="305" t="s">
        <v>886</v>
      </c>
      <c r="R17" s="305" t="s">
        <v>911</v>
      </c>
      <c r="S17" s="320"/>
      <c r="T17" s="320"/>
      <c r="U17" s="320"/>
    </row>
    <row r="18" spans="1:21" x14ac:dyDescent="0.25">
      <c r="A18" s="308" t="s">
        <v>481</v>
      </c>
      <c r="B18" s="635">
        <f>BowTie!F75</f>
        <v>18326.301864999994</v>
      </c>
      <c r="C18" s="309">
        <f>'7.3.4.1_Effectiveness_Source'!C71</f>
        <v>489.17189631650751</v>
      </c>
      <c r="D18" s="310">
        <f>C18/C$23</f>
        <v>2.4979060052355617E-2</v>
      </c>
      <c r="E18" s="311">
        <f>C18/($B$18)/$F$18</f>
        <v>8.0077022618088536E-2</v>
      </c>
      <c r="F18" s="638">
        <f>1/3</f>
        <v>0.33333333333333331</v>
      </c>
      <c r="G18" s="638">
        <f>1/3</f>
        <v>0.33333333333333331</v>
      </c>
      <c r="H18" s="638">
        <f>1/4</f>
        <v>0.25</v>
      </c>
      <c r="I18" s="309">
        <f>$E18*I$16*$B$18*F$18</f>
        <v>489.17189631650751</v>
      </c>
      <c r="J18" s="309">
        <f>$E18*I$16*$B$18*G$18</f>
        <v>489.17189631650751</v>
      </c>
      <c r="K18" s="309">
        <f>$E18*I$16*$B$18*H$18</f>
        <v>366.87892223738066</v>
      </c>
      <c r="L18" s="310">
        <v>0.7</v>
      </c>
      <c r="M18" s="313">
        <f t="shared" ref="M18:O22" si="8">I18*$L18</f>
        <v>342.42032742155521</v>
      </c>
      <c r="N18" s="313">
        <f t="shared" si="8"/>
        <v>342.42032742155521</v>
      </c>
      <c r="O18" s="313">
        <f t="shared" si="8"/>
        <v>256.81524556616642</v>
      </c>
      <c r="P18" s="309">
        <f t="shared" ref="P18:R22" si="9">M18*$P$16</f>
        <v>3.8779199028488698</v>
      </c>
      <c r="Q18" s="309">
        <f t="shared" si="9"/>
        <v>3.8779199028488698</v>
      </c>
      <c r="R18" s="309">
        <f t="shared" si="9"/>
        <v>2.9084399271366523</v>
      </c>
      <c r="S18" s="299"/>
      <c r="T18" s="299"/>
      <c r="U18" s="299"/>
    </row>
    <row r="19" spans="1:21" x14ac:dyDescent="0.25">
      <c r="A19" s="308" t="s">
        <v>482</v>
      </c>
      <c r="B19" s="636"/>
      <c r="C19" s="309">
        <f>'7.3.4.1_Effectiveness_Source'!C72</f>
        <v>4882.0658724597051</v>
      </c>
      <c r="D19" s="310">
        <f t="shared" ref="D19:D22" si="10">C19/C$23</f>
        <v>0.24929767536935996</v>
      </c>
      <c r="E19" s="311">
        <f>C19/($B$18)/$F$18</f>
        <v>0.79919002345752976</v>
      </c>
      <c r="F19" s="639"/>
      <c r="G19" s="639"/>
      <c r="H19" s="639"/>
      <c r="I19" s="309">
        <f>$E19*I$16*$B$18*F$18</f>
        <v>4882.0658724597051</v>
      </c>
      <c r="J19" s="309">
        <f t="shared" ref="J19:K22" si="11">$E19*J$16*$B$18*G$18</f>
        <v>4882.0658724597051</v>
      </c>
      <c r="K19" s="309">
        <f t="shared" si="11"/>
        <v>3661.5494043447793</v>
      </c>
      <c r="L19" s="310">
        <v>0.5</v>
      </c>
      <c r="M19" s="313">
        <f t="shared" si="8"/>
        <v>2441.0329362298526</v>
      </c>
      <c r="N19" s="313">
        <f t="shared" si="8"/>
        <v>2441.0329362298526</v>
      </c>
      <c r="O19" s="313">
        <f t="shared" si="8"/>
        <v>1830.7747021723897</v>
      </c>
      <c r="P19" s="309">
        <f t="shared" si="9"/>
        <v>27.644767114720867</v>
      </c>
      <c r="Q19" s="309">
        <f t="shared" si="9"/>
        <v>27.644767114720867</v>
      </c>
      <c r="R19" s="309">
        <f t="shared" si="9"/>
        <v>20.733575336040651</v>
      </c>
      <c r="S19" s="299"/>
      <c r="T19" s="299"/>
      <c r="U19" s="299"/>
    </row>
    <row r="20" spans="1:21" x14ac:dyDescent="0.25">
      <c r="A20" s="308" t="s">
        <v>887</v>
      </c>
      <c r="B20" s="636"/>
      <c r="C20" s="309">
        <f>'7.3.4.1_Effectiveness_Source'!C73</f>
        <v>12302.495108717178</v>
      </c>
      <c r="D20" s="310">
        <f t="shared" si="10"/>
        <v>0.62821426665857172</v>
      </c>
      <c r="E20" s="311">
        <f>C20/($B$18)/$F$18</f>
        <v>2.0139079667043096</v>
      </c>
      <c r="F20" s="639"/>
      <c r="G20" s="639"/>
      <c r="H20" s="639"/>
      <c r="I20" s="309">
        <f>$E20*I$16*$B$18*F$18</f>
        <v>12302.495108717179</v>
      </c>
      <c r="J20" s="309">
        <f t="shared" si="11"/>
        <v>12302.495108717179</v>
      </c>
      <c r="K20" s="309">
        <f t="shared" si="11"/>
        <v>9226.8713315378845</v>
      </c>
      <c r="L20" s="310">
        <v>0.01</v>
      </c>
      <c r="M20" s="313">
        <f t="shared" si="8"/>
        <v>123.0249510871718</v>
      </c>
      <c r="N20" s="313">
        <f t="shared" si="8"/>
        <v>123.0249510871718</v>
      </c>
      <c r="O20" s="313">
        <f t="shared" si="8"/>
        <v>92.268713315378847</v>
      </c>
      <c r="P20" s="309">
        <f t="shared" si="9"/>
        <v>1.393261054214856</v>
      </c>
      <c r="Q20" s="309">
        <f t="shared" si="9"/>
        <v>1.393261054214856</v>
      </c>
      <c r="R20" s="309">
        <f t="shared" si="9"/>
        <v>1.0449457906611421</v>
      </c>
      <c r="S20" s="299"/>
      <c r="T20" s="299"/>
      <c r="U20" s="299"/>
    </row>
    <row r="21" spans="1:21" x14ac:dyDescent="0.25">
      <c r="A21" s="308" t="s">
        <v>888</v>
      </c>
      <c r="B21" s="636"/>
      <c r="C21" s="309">
        <f>'7.3.4.1_Effectiveness_Source'!C74</f>
        <v>1909.5458884494751</v>
      </c>
      <c r="D21" s="310">
        <f t="shared" si="10"/>
        <v>9.7508997919712598E-2</v>
      </c>
      <c r="E21" s="311">
        <f>C21/($B$18)/$F$18</f>
        <v>0.3125910348715315</v>
      </c>
      <c r="F21" s="639"/>
      <c r="G21" s="639"/>
      <c r="H21" s="639"/>
      <c r="I21" s="309">
        <f>$E21*I$16*$B$18*F$18</f>
        <v>1909.5458884494751</v>
      </c>
      <c r="J21" s="309">
        <f t="shared" si="11"/>
        <v>1909.5458884494751</v>
      </c>
      <c r="K21" s="309">
        <f t="shared" si="11"/>
        <v>1432.1594163371064</v>
      </c>
      <c r="L21" s="310">
        <v>0.01</v>
      </c>
      <c r="M21" s="313">
        <f t="shared" si="8"/>
        <v>19.09545888449475</v>
      </c>
      <c r="N21" s="313">
        <f t="shared" si="8"/>
        <v>19.09545888449475</v>
      </c>
      <c r="O21" s="313">
        <f t="shared" si="8"/>
        <v>14.321594163371065</v>
      </c>
      <c r="P21" s="309">
        <f t="shared" si="9"/>
        <v>0.21625661250843431</v>
      </c>
      <c r="Q21" s="309">
        <f t="shared" si="9"/>
        <v>0.21625661250843431</v>
      </c>
      <c r="R21" s="309">
        <f t="shared" si="9"/>
        <v>0.16219245938132576</v>
      </c>
      <c r="S21" s="299"/>
      <c r="T21" s="299"/>
      <c r="U21" s="299"/>
    </row>
    <row r="22" spans="1:21" x14ac:dyDescent="0.25">
      <c r="A22" s="308" t="s">
        <v>889</v>
      </c>
      <c r="B22" s="637"/>
      <c r="C22" s="309">
        <v>0</v>
      </c>
      <c r="D22" s="310">
        <f t="shared" si="10"/>
        <v>0</v>
      </c>
      <c r="E22" s="311">
        <f>C22/($B$18)/$F$18</f>
        <v>0</v>
      </c>
      <c r="F22" s="640"/>
      <c r="G22" s="640"/>
      <c r="H22" s="640"/>
      <c r="I22" s="309">
        <f>$E22*I$16*$B$18*F$18</f>
        <v>0</v>
      </c>
      <c r="J22" s="309">
        <f t="shared" si="11"/>
        <v>0</v>
      </c>
      <c r="K22" s="309">
        <f t="shared" si="11"/>
        <v>0</v>
      </c>
      <c r="L22" s="310">
        <v>0.01</v>
      </c>
      <c r="M22" s="313">
        <f t="shared" si="8"/>
        <v>0</v>
      </c>
      <c r="N22" s="313">
        <f t="shared" si="8"/>
        <v>0</v>
      </c>
      <c r="O22" s="313">
        <f t="shared" si="8"/>
        <v>0</v>
      </c>
      <c r="P22" s="309">
        <f t="shared" si="9"/>
        <v>0</v>
      </c>
      <c r="Q22" s="309">
        <f t="shared" si="9"/>
        <v>0</v>
      </c>
      <c r="R22" s="309">
        <f t="shared" si="9"/>
        <v>0</v>
      </c>
      <c r="S22" s="299"/>
      <c r="T22" s="299"/>
      <c r="U22" s="299"/>
    </row>
    <row r="23" spans="1:21" x14ac:dyDescent="0.25">
      <c r="A23" s="308" t="s">
        <v>890</v>
      </c>
      <c r="B23" s="314">
        <f>B18/B33</f>
        <v>0.22691831423977768</v>
      </c>
      <c r="C23" s="315">
        <f>SUM(C18:C22)</f>
        <v>19583.278765942869</v>
      </c>
      <c r="D23" s="315"/>
      <c r="E23" s="316">
        <f>C23/B18</f>
        <v>1.0685886825504867</v>
      </c>
      <c r="F23" s="317"/>
      <c r="G23" s="317"/>
      <c r="H23" s="317"/>
      <c r="I23" s="318">
        <f>SUM(I18:I22)</f>
        <v>19583.278765942869</v>
      </c>
      <c r="J23" s="318">
        <f t="shared" ref="J23:K23" si="12">SUM(J18:J22)</f>
        <v>19583.278765942869</v>
      </c>
      <c r="K23" s="318">
        <f t="shared" si="12"/>
        <v>14687.459074457151</v>
      </c>
      <c r="L23" s="308"/>
      <c r="M23" s="319">
        <f>SUM(M18:M22)</f>
        <v>2925.5736736230742</v>
      </c>
      <c r="N23" s="319">
        <f t="shared" ref="N23:O23" si="13">SUM(N18:N22)</f>
        <v>2925.5736736230742</v>
      </c>
      <c r="O23" s="319">
        <f t="shared" si="13"/>
        <v>2194.1802552173062</v>
      </c>
      <c r="P23" s="316">
        <f>SUM(P18:P22)</f>
        <v>33.132204684293022</v>
      </c>
      <c r="Q23" s="315">
        <f t="shared" ref="Q23:R23" si="14">SUM(Q18:Q22)</f>
        <v>33.132204684293022</v>
      </c>
      <c r="R23" s="315">
        <f t="shared" si="14"/>
        <v>24.849153513219772</v>
      </c>
      <c r="S23" s="299"/>
      <c r="T23" s="299"/>
      <c r="U23" s="299"/>
    </row>
    <row r="24" spans="1:21" ht="55.5" customHeight="1" x14ac:dyDescent="0.25">
      <c r="A24" s="322"/>
      <c r="B24" s="299"/>
      <c r="C24" s="299" t="s">
        <v>874</v>
      </c>
      <c r="D24" s="299"/>
      <c r="E24" s="299"/>
      <c r="F24" s="299"/>
      <c r="G24" s="299"/>
      <c r="H24" s="323" t="s">
        <v>891</v>
      </c>
      <c r="I24" s="301">
        <v>1</v>
      </c>
      <c r="J24" s="324">
        <v>0.7</v>
      </c>
      <c r="K24" s="324">
        <f>J24^2</f>
        <v>0.48999999999999994</v>
      </c>
      <c r="L24" s="299"/>
      <c r="M24" s="302" t="s">
        <v>1176</v>
      </c>
      <c r="N24" s="303"/>
      <c r="O24" s="299"/>
      <c r="P24" s="304">
        <f>P16</f>
        <v>1.1325028312570781E-2</v>
      </c>
      <c r="Q24" s="299"/>
      <c r="R24" s="299"/>
      <c r="S24" s="299"/>
      <c r="T24" s="299"/>
      <c r="U24" s="299"/>
    </row>
    <row r="25" spans="1:21" s="321" customFormat="1" ht="50.25" customHeight="1" x14ac:dyDescent="0.25">
      <c r="A25" s="356" t="s">
        <v>892</v>
      </c>
      <c r="B25" s="306" t="s">
        <v>877</v>
      </c>
      <c r="C25" s="305" t="s">
        <v>903</v>
      </c>
      <c r="D25" s="305" t="s">
        <v>878</v>
      </c>
      <c r="E25" s="305" t="s">
        <v>906</v>
      </c>
      <c r="F25" s="305" t="s">
        <v>879</v>
      </c>
      <c r="G25" s="305" t="s">
        <v>880</v>
      </c>
      <c r="H25" s="305" t="s">
        <v>907</v>
      </c>
      <c r="I25" s="307" t="s">
        <v>908</v>
      </c>
      <c r="J25" s="307" t="s">
        <v>881</v>
      </c>
      <c r="K25" s="307" t="s">
        <v>909</v>
      </c>
      <c r="L25" s="305" t="s">
        <v>882</v>
      </c>
      <c r="M25" s="305" t="s">
        <v>883</v>
      </c>
      <c r="N25" s="305" t="s">
        <v>884</v>
      </c>
      <c r="O25" s="305" t="s">
        <v>910</v>
      </c>
      <c r="P25" s="305" t="s">
        <v>885</v>
      </c>
      <c r="Q25" s="305" t="s">
        <v>886</v>
      </c>
      <c r="R25" s="305" t="s">
        <v>911</v>
      </c>
      <c r="S25" s="320"/>
      <c r="T25" s="320"/>
      <c r="U25" s="320"/>
    </row>
    <row r="26" spans="1:21" x14ac:dyDescent="0.25">
      <c r="A26" s="308" t="s">
        <v>481</v>
      </c>
      <c r="B26" s="635">
        <f>SUM(BowTie!F76,BowTie!F74)</f>
        <v>7135.3674890000002</v>
      </c>
      <c r="C26" s="309">
        <f>SUM('7.3.4.1_Effectiveness_Source'!C76,'7.3.4.1_Effectiveness_Source'!C81)</f>
        <v>483.38972260118231</v>
      </c>
      <c r="D26" s="310">
        <f>C26/C$31</f>
        <v>3.0420680568343478E-2</v>
      </c>
      <c r="E26" s="311">
        <f>C26/$B$26/$F$26</f>
        <v>6.7745595913088402E-2</v>
      </c>
      <c r="F26" s="638">
        <v>1</v>
      </c>
      <c r="G26" s="638">
        <v>1</v>
      </c>
      <c r="H26" s="638">
        <f>1/3</f>
        <v>0.33333333333333331</v>
      </c>
      <c r="I26" s="309">
        <f t="shared" ref="I26:K30" si="15">$E26*I$24*$B$26*F$26</f>
        <v>483.38972260118226</v>
      </c>
      <c r="J26" s="309">
        <f t="shared" si="15"/>
        <v>338.37280582082758</v>
      </c>
      <c r="K26" s="309">
        <f t="shared" si="15"/>
        <v>78.953654691526424</v>
      </c>
      <c r="L26" s="310">
        <v>0.7</v>
      </c>
      <c r="M26" s="313">
        <f t="shared" ref="M26:O30" si="16">I26*$L26</f>
        <v>338.37280582082758</v>
      </c>
      <c r="N26" s="313">
        <f t="shared" si="16"/>
        <v>236.8609640745793</v>
      </c>
      <c r="O26" s="313">
        <f t="shared" si="16"/>
        <v>55.267558284068492</v>
      </c>
      <c r="P26" s="309">
        <f t="shared" ref="P26:R30" si="17">M26*$P$24</f>
        <v>3.8320816061248877</v>
      </c>
      <c r="Q26" s="309">
        <f t="shared" si="17"/>
        <v>2.6824571242874211</v>
      </c>
      <c r="R26" s="309">
        <f t="shared" si="17"/>
        <v>0.62590666233373149</v>
      </c>
      <c r="S26" s="299"/>
      <c r="T26" s="299"/>
      <c r="U26" s="299"/>
    </row>
    <row r="27" spans="1:21" x14ac:dyDescent="0.25">
      <c r="A27" s="308" t="s">
        <v>482</v>
      </c>
      <c r="B27" s="636"/>
      <c r="C27" s="309">
        <f>SUM('7.3.4.1_Effectiveness_Source'!C77,'7.3.4.1_Effectiveness_Source'!C82)</f>
        <v>5202.4152067273999</v>
      </c>
      <c r="D27" s="310">
        <f t="shared" ref="D27:D30" si="18">C27/C$31</f>
        <v>0.32739837813705258</v>
      </c>
      <c r="E27" s="311">
        <f>C27/$B$26/$F$26</f>
        <v>0.72910263062799896</v>
      </c>
      <c r="F27" s="639"/>
      <c r="G27" s="639"/>
      <c r="H27" s="639"/>
      <c r="I27" s="309">
        <f>$E27*I$24*$B$26*F$26</f>
        <v>5202.4152067273999</v>
      </c>
      <c r="J27" s="309">
        <f>$E27*J$24*$B$26*G$26</f>
        <v>3641.6906447091797</v>
      </c>
      <c r="K27" s="309">
        <f t="shared" si="15"/>
        <v>849.72781709880849</v>
      </c>
      <c r="L27" s="310">
        <v>0.5</v>
      </c>
      <c r="M27" s="313">
        <f t="shared" si="16"/>
        <v>2601.2076033636999</v>
      </c>
      <c r="N27" s="313">
        <f t="shared" si="16"/>
        <v>1820.8453223545898</v>
      </c>
      <c r="O27" s="313">
        <f t="shared" si="16"/>
        <v>424.86390854940424</v>
      </c>
      <c r="P27" s="309">
        <f>M27*$P$24</f>
        <v>29.458749754968288</v>
      </c>
      <c r="Q27" s="309">
        <f t="shared" si="17"/>
        <v>20.6211248284778</v>
      </c>
      <c r="R27" s="309">
        <f t="shared" si="17"/>
        <v>4.8115957933114863</v>
      </c>
      <c r="S27" s="299"/>
      <c r="T27" s="299"/>
      <c r="U27" s="299"/>
    </row>
    <row r="28" spans="1:21" x14ac:dyDescent="0.25">
      <c r="A28" s="308" t="s">
        <v>887</v>
      </c>
      <c r="B28" s="636"/>
      <c r="C28" s="309">
        <f>SUM('7.3.4.1_Effectiveness_Source'!C78,'7.3.4.1_Effectiveness_Source'!C83)</f>
        <v>9349.3792229395222</v>
      </c>
      <c r="D28" s="310">
        <f t="shared" si="18"/>
        <v>0.58837510512817626</v>
      </c>
      <c r="E28" s="311">
        <f>C28/$B$26/$F$26</f>
        <v>1.3102869946576232</v>
      </c>
      <c r="F28" s="639"/>
      <c r="G28" s="639"/>
      <c r="H28" s="639"/>
      <c r="I28" s="309">
        <f t="shared" si="15"/>
        <v>9349.3792229395222</v>
      </c>
      <c r="J28" s="309">
        <f>$E28*J$24*$B$26*G$26</f>
        <v>6544.565456057665</v>
      </c>
      <c r="K28" s="309">
        <f t="shared" si="15"/>
        <v>1527.0652730801216</v>
      </c>
      <c r="L28" s="310">
        <v>0.01</v>
      </c>
      <c r="M28" s="313">
        <f t="shared" si="16"/>
        <v>93.493792229395225</v>
      </c>
      <c r="N28" s="313">
        <f t="shared" si="16"/>
        <v>65.445654560576656</v>
      </c>
      <c r="O28" s="313">
        <f t="shared" si="16"/>
        <v>15.270652730801217</v>
      </c>
      <c r="P28" s="309">
        <f t="shared" si="17"/>
        <v>1.0588198440475109</v>
      </c>
      <c r="Q28" s="309">
        <f t="shared" si="17"/>
        <v>0.74117389083325769</v>
      </c>
      <c r="R28" s="309">
        <f t="shared" si="17"/>
        <v>0.1729405745277601</v>
      </c>
      <c r="S28" s="299"/>
      <c r="T28" s="299"/>
      <c r="U28" s="299"/>
    </row>
    <row r="29" spans="1:21" x14ac:dyDescent="0.25">
      <c r="A29" s="308" t="s">
        <v>888</v>
      </c>
      <c r="B29" s="636"/>
      <c r="C29" s="309">
        <f>SUM('7.3.4.1_Effectiveness_Source'!C79,'7.3.4.1_Effectiveness_Source'!C84)</f>
        <v>854.9837719896359</v>
      </c>
      <c r="D29" s="310">
        <f t="shared" si="18"/>
        <v>5.3805836166427659E-2</v>
      </c>
      <c r="E29" s="311">
        <f>C29/$B$26/$F$26</f>
        <v>0.11982336905670142</v>
      </c>
      <c r="F29" s="639"/>
      <c r="G29" s="639"/>
      <c r="H29" s="639"/>
      <c r="I29" s="309">
        <f t="shared" si="15"/>
        <v>854.9837719896359</v>
      </c>
      <c r="J29" s="309">
        <f t="shared" si="15"/>
        <v>598.4886403927452</v>
      </c>
      <c r="K29" s="309">
        <f t="shared" si="15"/>
        <v>139.64734942497384</v>
      </c>
      <c r="L29" s="310">
        <v>0.01</v>
      </c>
      <c r="M29" s="313">
        <f t="shared" si="16"/>
        <v>8.5498377198963595</v>
      </c>
      <c r="N29" s="313">
        <f t="shared" si="16"/>
        <v>5.9848864039274519</v>
      </c>
      <c r="O29" s="313">
        <f t="shared" si="16"/>
        <v>1.3964734942497383</v>
      </c>
      <c r="P29" s="309">
        <f t="shared" si="17"/>
        <v>9.682715424571188E-2</v>
      </c>
      <c r="Q29" s="309">
        <f t="shared" si="17"/>
        <v>6.7779007971998317E-2</v>
      </c>
      <c r="R29" s="309">
        <f t="shared" si="17"/>
        <v>1.5815101860132935E-2</v>
      </c>
      <c r="S29" s="299"/>
      <c r="T29" s="299"/>
      <c r="U29" s="299"/>
    </row>
    <row r="30" spans="1:21" x14ac:dyDescent="0.25">
      <c r="A30" s="308" t="s">
        <v>889</v>
      </c>
      <c r="B30" s="637"/>
      <c r="C30" s="309">
        <v>0</v>
      </c>
      <c r="D30" s="310">
        <f t="shared" si="18"/>
        <v>0</v>
      </c>
      <c r="E30" s="311">
        <f>C30/$B$26/$F$26</f>
        <v>0</v>
      </c>
      <c r="F30" s="640"/>
      <c r="G30" s="640"/>
      <c r="H30" s="640"/>
      <c r="I30" s="309">
        <f t="shared" si="15"/>
        <v>0</v>
      </c>
      <c r="J30" s="309">
        <f t="shared" si="15"/>
        <v>0</v>
      </c>
      <c r="K30" s="309">
        <f t="shared" si="15"/>
        <v>0</v>
      </c>
      <c r="L30" s="310">
        <v>0.01</v>
      </c>
      <c r="M30" s="313">
        <f t="shared" si="16"/>
        <v>0</v>
      </c>
      <c r="N30" s="313">
        <f t="shared" si="16"/>
        <v>0</v>
      </c>
      <c r="O30" s="313">
        <f t="shared" si="16"/>
        <v>0</v>
      </c>
      <c r="P30" s="309">
        <f t="shared" si="17"/>
        <v>0</v>
      </c>
      <c r="Q30" s="309">
        <f t="shared" si="17"/>
        <v>0</v>
      </c>
      <c r="R30" s="309">
        <f t="shared" si="17"/>
        <v>0</v>
      </c>
      <c r="S30" s="299"/>
      <c r="T30" s="299"/>
      <c r="U30" s="299"/>
    </row>
    <row r="31" spans="1:21" ht="15.75" thickBot="1" x14ac:dyDescent="0.3">
      <c r="A31" s="308" t="s">
        <v>890</v>
      </c>
      <c r="B31" s="314">
        <f>B26/B33</f>
        <v>8.8350916295746387E-2</v>
      </c>
      <c r="C31" s="325">
        <f>SUM(C26:C30)</f>
        <v>15890.167924257741</v>
      </c>
      <c r="D31" s="315"/>
      <c r="E31" s="316">
        <f>C31/B26</f>
        <v>2.2269585902554123</v>
      </c>
      <c r="F31" s="317"/>
      <c r="G31" s="317"/>
      <c r="H31" s="317"/>
      <c r="I31" s="318">
        <f>SUM(I26:I30)</f>
        <v>15890.167924257741</v>
      </c>
      <c r="J31" s="318">
        <f t="shared" ref="J31:K31" si="19">SUM(J26:J30)</f>
        <v>11123.117546980417</v>
      </c>
      <c r="K31" s="318">
        <f t="shared" si="19"/>
        <v>2595.3940942954305</v>
      </c>
      <c r="L31" s="308"/>
      <c r="M31" s="319">
        <f>SUM(M26:M30)</f>
        <v>3041.6240391338192</v>
      </c>
      <c r="N31" s="319">
        <f t="shared" ref="N31:O31" si="20">SUM(N26:N30)</f>
        <v>2129.1368273936732</v>
      </c>
      <c r="O31" s="319">
        <f t="shared" si="20"/>
        <v>496.79859305852369</v>
      </c>
      <c r="P31" s="316">
        <f>SUM(P26:P30)</f>
        <v>34.446478359386397</v>
      </c>
      <c r="Q31" s="315">
        <f t="shared" ref="Q31:R31" si="21">SUM(Q26:Q30)</f>
        <v>24.11253485157048</v>
      </c>
      <c r="R31" s="315">
        <f t="shared" si="21"/>
        <v>5.6262581320331106</v>
      </c>
      <c r="S31" s="299"/>
      <c r="T31" s="299"/>
      <c r="U31" s="299"/>
    </row>
    <row r="32" spans="1:21" ht="17.25" customHeight="1" x14ac:dyDescent="0.25">
      <c r="A32" s="326" t="s">
        <v>893</v>
      </c>
      <c r="B32" s="327">
        <f>B26+B18</f>
        <v>25461.669353999994</v>
      </c>
      <c r="C32" s="328"/>
      <c r="D32" s="328"/>
      <c r="E32" s="329"/>
      <c r="H32" s="299"/>
      <c r="I32" s="330"/>
      <c r="J32" s="331"/>
      <c r="K32" s="331"/>
      <c r="L32" s="23"/>
      <c r="M32" s="332"/>
      <c r="N32" s="332"/>
      <c r="O32" s="332"/>
      <c r="P32" s="328"/>
      <c r="Q32" s="333"/>
      <c r="R32" s="333"/>
      <c r="S32" s="299"/>
      <c r="T32" s="299"/>
      <c r="U32" s="299"/>
    </row>
    <row r="33" spans="1:21" ht="29.25" customHeight="1" x14ac:dyDescent="0.25">
      <c r="A33" s="334" t="s">
        <v>894</v>
      </c>
      <c r="B33" s="335">
        <f>SUM(B32,B9)</f>
        <v>80761.669353999998</v>
      </c>
      <c r="C33" s="299"/>
      <c r="D33" s="299"/>
      <c r="E33" s="299"/>
      <c r="H33" s="299"/>
      <c r="I33" s="299"/>
      <c r="J33" s="299"/>
      <c r="K33" s="299"/>
      <c r="L33" s="299"/>
      <c r="M33" s="299"/>
      <c r="N33" s="299"/>
      <c r="O33" s="299"/>
      <c r="P33" s="299"/>
      <c r="Q33" s="299"/>
      <c r="R33" s="299"/>
      <c r="S33" s="299"/>
      <c r="T33" s="299"/>
      <c r="U33" s="299"/>
    </row>
    <row r="34" spans="1:21" ht="29.25" customHeight="1" x14ac:dyDescent="0.25">
      <c r="A34" s="359"/>
      <c r="B34" s="360"/>
      <c r="C34" s="299"/>
      <c r="D34" s="299"/>
      <c r="E34" s="299"/>
      <c r="F34" s="336"/>
      <c r="G34" s="299"/>
      <c r="H34" s="299"/>
      <c r="I34" s="299"/>
      <c r="J34" s="299"/>
      <c r="K34" s="299"/>
      <c r="L34" s="299"/>
      <c r="M34" s="299"/>
      <c r="N34" s="299"/>
      <c r="O34" s="299"/>
      <c r="P34" s="299"/>
      <c r="Q34" s="299"/>
      <c r="R34" s="299"/>
      <c r="S34" s="299"/>
      <c r="T34" s="299"/>
      <c r="U34" s="299"/>
    </row>
    <row r="35" spans="1:21" x14ac:dyDescent="0.25">
      <c r="A35" s="355"/>
    </row>
    <row r="36" spans="1:21" x14ac:dyDescent="0.25">
      <c r="A36" t="s">
        <v>1174</v>
      </c>
      <c r="B36" s="38">
        <f>SUM(P14,P23,P31)/SUM(B9*F9,B18*F18,B26*F26)</f>
        <v>5.1648489110728045E-3</v>
      </c>
    </row>
    <row r="37" spans="1:21" x14ac:dyDescent="0.25">
      <c r="A37" t="s">
        <v>1177</v>
      </c>
      <c r="B37" s="38">
        <f>SUM(P23,P31)/SUM(B18*F18,B26*F26)</f>
        <v>5.1025366458318537E-3</v>
      </c>
    </row>
    <row r="38" spans="1:21" x14ac:dyDescent="0.25">
      <c r="A38" t="s">
        <v>1178</v>
      </c>
      <c r="B38" s="38">
        <f>P14/(B9*F9)</f>
        <v>5.2394666361299551E-3</v>
      </c>
    </row>
  </sheetData>
  <mergeCells count="13">
    <mergeCell ref="B26:B30"/>
    <mergeCell ref="F26:F30"/>
    <mergeCell ref="G26:G30"/>
    <mergeCell ref="H26:H30"/>
    <mergeCell ref="I6:K6"/>
    <mergeCell ref="B9:B13"/>
    <mergeCell ref="F9:F13"/>
    <mergeCell ref="G9:G13"/>
    <mergeCell ref="H9:H13"/>
    <mergeCell ref="B18:B22"/>
    <mergeCell ref="F18:F22"/>
    <mergeCell ref="G18:G22"/>
    <mergeCell ref="H18:H22"/>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CAFF-78F9-4103-B9E2-75A73D7D7989}">
  <dimension ref="A2:N7"/>
  <sheetViews>
    <sheetView showGridLines="0" workbookViewId="0">
      <selection activeCell="B2" sqref="B2"/>
    </sheetView>
  </sheetViews>
  <sheetFormatPr defaultRowHeight="15" x14ac:dyDescent="0.25"/>
  <cols>
    <col min="1" max="1" width="19.140625" bestFit="1" customWidth="1"/>
    <col min="3" max="3" width="21.57031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1185</v>
      </c>
      <c r="D7" t="s">
        <v>829</v>
      </c>
      <c r="E7" t="s">
        <v>807</v>
      </c>
      <c r="F7" s="513">
        <v>92826651</v>
      </c>
      <c r="G7" s="513">
        <v>85681560.530000001</v>
      </c>
      <c r="H7" s="513">
        <v>86707253</v>
      </c>
      <c r="I7" s="513">
        <v>89308470.590000004</v>
      </c>
      <c r="J7" s="513"/>
      <c r="K7" s="513"/>
      <c r="L7" s="513"/>
      <c r="M7" s="513"/>
      <c r="N7" s="513"/>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B731-B3B2-4A7C-9A7C-67D2C4355173}">
  <dimension ref="A2:D86"/>
  <sheetViews>
    <sheetView showGridLines="0" workbookViewId="0">
      <selection activeCell="C86" sqref="C86"/>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1011</v>
      </c>
    </row>
    <row r="3" spans="1:4" x14ac:dyDescent="0.25">
      <c r="A3" s="357" t="s">
        <v>900</v>
      </c>
      <c r="B3" t="s">
        <v>902</v>
      </c>
    </row>
    <row r="4" spans="1:4" x14ac:dyDescent="0.25">
      <c r="A4" s="357" t="s">
        <v>904</v>
      </c>
      <c r="B4" t="s">
        <v>905</v>
      </c>
    </row>
    <row r="5" spans="1:4" x14ac:dyDescent="0.25">
      <c r="A5" s="357" t="s">
        <v>991</v>
      </c>
      <c r="B5" t="s">
        <v>1012</v>
      </c>
    </row>
    <row r="7" spans="1:4" x14ac:dyDescent="0.25">
      <c r="A7" s="375" t="s">
        <v>833</v>
      </c>
      <c r="B7" s="375" t="s">
        <v>916</v>
      </c>
      <c r="C7" s="375" t="s">
        <v>917</v>
      </c>
    </row>
    <row r="8" spans="1:4" x14ac:dyDescent="0.25">
      <c r="A8" s="34" t="s">
        <v>483</v>
      </c>
      <c r="B8" s="34" t="s">
        <v>481</v>
      </c>
      <c r="C8" s="34">
        <v>7</v>
      </c>
      <c r="D8" s="19"/>
    </row>
    <row r="9" spans="1:4" x14ac:dyDescent="0.25">
      <c r="A9" s="34" t="s">
        <v>483</v>
      </c>
      <c r="B9" s="34" t="s">
        <v>482</v>
      </c>
      <c r="C9" s="34">
        <v>128</v>
      </c>
    </row>
    <row r="10" spans="1:4" x14ac:dyDescent="0.25">
      <c r="A10" s="34" t="s">
        <v>483</v>
      </c>
      <c r="B10" s="34" t="s">
        <v>887</v>
      </c>
      <c r="C10" s="34">
        <v>45</v>
      </c>
    </row>
    <row r="11" spans="1:4" x14ac:dyDescent="0.25">
      <c r="A11" s="34" t="s">
        <v>483</v>
      </c>
      <c r="B11" s="34" t="s">
        <v>888</v>
      </c>
      <c r="C11" s="34">
        <v>21</v>
      </c>
    </row>
    <row r="12" spans="1:4" x14ac:dyDescent="0.25">
      <c r="A12" s="375" t="s">
        <v>918</v>
      </c>
      <c r="B12" s="375"/>
      <c r="C12" s="375">
        <v>201</v>
      </c>
      <c r="D12" s="19"/>
    </row>
    <row r="13" spans="1:4" x14ac:dyDescent="0.25">
      <c r="A13" s="34" t="s">
        <v>479</v>
      </c>
      <c r="B13" s="34" t="s">
        <v>481</v>
      </c>
      <c r="C13" s="34">
        <v>4</v>
      </c>
    </row>
    <row r="14" spans="1:4" x14ac:dyDescent="0.25">
      <c r="A14" s="34" t="s">
        <v>479</v>
      </c>
      <c r="B14" s="34" t="s">
        <v>482</v>
      </c>
      <c r="C14" s="34">
        <v>225</v>
      </c>
    </row>
    <row r="15" spans="1:4" x14ac:dyDescent="0.25">
      <c r="A15" s="34" t="s">
        <v>479</v>
      </c>
      <c r="B15" s="34" t="s">
        <v>887</v>
      </c>
      <c r="C15" s="34">
        <v>2046</v>
      </c>
    </row>
    <row r="16" spans="1:4" x14ac:dyDescent="0.25">
      <c r="A16" s="34" t="s">
        <v>479</v>
      </c>
      <c r="B16" s="34" t="s">
        <v>888</v>
      </c>
      <c r="C16" s="34">
        <v>305</v>
      </c>
    </row>
    <row r="17" spans="1:4" x14ac:dyDescent="0.25">
      <c r="A17" s="375" t="s">
        <v>919</v>
      </c>
      <c r="B17" s="375"/>
      <c r="C17" s="375">
        <v>2580</v>
      </c>
      <c r="D17" s="19"/>
    </row>
    <row r="18" spans="1:4" x14ac:dyDescent="0.25">
      <c r="A18" s="34" t="s">
        <v>478</v>
      </c>
      <c r="B18" s="34" t="s">
        <v>481</v>
      </c>
      <c r="C18" s="34">
        <v>4</v>
      </c>
    </row>
    <row r="19" spans="1:4" x14ac:dyDescent="0.25">
      <c r="A19" s="34" t="s">
        <v>478</v>
      </c>
      <c r="B19" s="34" t="s">
        <v>482</v>
      </c>
      <c r="C19" s="34">
        <v>171</v>
      </c>
    </row>
    <row r="20" spans="1:4" x14ac:dyDescent="0.25">
      <c r="A20" s="34" t="s">
        <v>478</v>
      </c>
      <c r="B20" s="34" t="s">
        <v>887</v>
      </c>
      <c r="C20" s="34">
        <v>1036</v>
      </c>
    </row>
    <row r="21" spans="1:4" x14ac:dyDescent="0.25">
      <c r="A21" s="34" t="s">
        <v>478</v>
      </c>
      <c r="B21" s="34" t="s">
        <v>888</v>
      </c>
      <c r="C21" s="34">
        <v>255</v>
      </c>
    </row>
    <row r="22" spans="1:4" x14ac:dyDescent="0.25">
      <c r="A22" s="375" t="s">
        <v>920</v>
      </c>
      <c r="B22" s="375"/>
      <c r="C22" s="375">
        <v>1466</v>
      </c>
      <c r="D22" s="19"/>
    </row>
    <row r="23" spans="1:4" x14ac:dyDescent="0.25">
      <c r="A23" s="34" t="s">
        <v>473</v>
      </c>
      <c r="B23" s="34" t="s">
        <v>481</v>
      </c>
      <c r="C23" s="34">
        <v>21</v>
      </c>
    </row>
    <row r="24" spans="1:4" x14ac:dyDescent="0.25">
      <c r="A24" s="34" t="s">
        <v>473</v>
      </c>
      <c r="B24" s="34" t="s">
        <v>482</v>
      </c>
      <c r="C24" s="34">
        <v>475</v>
      </c>
    </row>
    <row r="25" spans="1:4" x14ac:dyDescent="0.25">
      <c r="A25" s="34" t="s">
        <v>473</v>
      </c>
      <c r="B25" s="34" t="s">
        <v>887</v>
      </c>
      <c r="C25" s="34">
        <v>1862</v>
      </c>
    </row>
    <row r="26" spans="1:4" x14ac:dyDescent="0.25">
      <c r="A26" s="34" t="s">
        <v>473</v>
      </c>
      <c r="B26" s="34" t="s">
        <v>888</v>
      </c>
      <c r="C26" s="34">
        <v>328</v>
      </c>
    </row>
    <row r="27" spans="1:4" x14ac:dyDescent="0.25">
      <c r="A27" s="375" t="s">
        <v>921</v>
      </c>
      <c r="B27" s="375"/>
      <c r="C27" s="375">
        <v>2686</v>
      </c>
      <c r="D27" s="19"/>
    </row>
    <row r="28" spans="1:4" x14ac:dyDescent="0.25">
      <c r="A28" s="34" t="s">
        <v>480</v>
      </c>
      <c r="B28" s="34" t="s">
        <v>481</v>
      </c>
      <c r="C28" s="34">
        <v>0</v>
      </c>
    </row>
    <row r="29" spans="1:4" x14ac:dyDescent="0.25">
      <c r="A29" s="34" t="s">
        <v>480</v>
      </c>
      <c r="B29" s="34" t="s">
        <v>482</v>
      </c>
      <c r="C29" s="34">
        <v>0</v>
      </c>
    </row>
    <row r="30" spans="1:4" x14ac:dyDescent="0.25">
      <c r="A30" s="34" t="s">
        <v>480</v>
      </c>
      <c r="B30" s="34" t="s">
        <v>887</v>
      </c>
      <c r="C30" s="34">
        <v>0</v>
      </c>
    </row>
    <row r="31" spans="1:4" x14ac:dyDescent="0.25">
      <c r="A31" s="34" t="s">
        <v>480</v>
      </c>
      <c r="B31" s="34" t="s">
        <v>888</v>
      </c>
      <c r="C31" s="34">
        <v>0</v>
      </c>
    </row>
    <row r="32" spans="1:4" x14ac:dyDescent="0.25">
      <c r="A32" s="375" t="s">
        <v>922</v>
      </c>
      <c r="B32" s="375"/>
      <c r="C32" s="34">
        <v>0</v>
      </c>
      <c r="D32" s="399"/>
    </row>
    <row r="33" spans="1:4" x14ac:dyDescent="0.25">
      <c r="A33" s="375" t="s">
        <v>923</v>
      </c>
      <c r="B33" s="375"/>
      <c r="C33" s="375">
        <f>SUM(C12,C17,C22,C27)</f>
        <v>6933</v>
      </c>
    </row>
    <row r="36" spans="1:4" x14ac:dyDescent="0.25">
      <c r="A36" s="16" t="s">
        <v>993</v>
      </c>
    </row>
    <row r="38" spans="1:4" x14ac:dyDescent="0.25">
      <c r="A38" s="34" t="s">
        <v>473</v>
      </c>
      <c r="B38" s="34" t="s">
        <v>481</v>
      </c>
      <c r="C38" s="34">
        <v>21</v>
      </c>
    </row>
    <row r="39" spans="1:4" x14ac:dyDescent="0.25">
      <c r="A39" s="34" t="s">
        <v>473</v>
      </c>
      <c r="B39" s="34" t="s">
        <v>482</v>
      </c>
      <c r="C39" s="34">
        <v>475</v>
      </c>
    </row>
    <row r="40" spans="1:4" x14ac:dyDescent="0.25">
      <c r="A40" s="34" t="s">
        <v>473</v>
      </c>
      <c r="B40" s="34" t="s">
        <v>887</v>
      </c>
      <c r="C40" s="34">
        <v>1862</v>
      </c>
    </row>
    <row r="41" spans="1:4" x14ac:dyDescent="0.25">
      <c r="A41" s="34" t="s">
        <v>473</v>
      </c>
      <c r="B41" s="34" t="s">
        <v>888</v>
      </c>
      <c r="C41" s="34">
        <v>328</v>
      </c>
    </row>
    <row r="42" spans="1:4" x14ac:dyDescent="0.25">
      <c r="A42" s="375" t="s">
        <v>921</v>
      </c>
      <c r="B42" s="375"/>
      <c r="C42" s="375">
        <v>2686</v>
      </c>
    </row>
    <row r="44" spans="1:4" x14ac:dyDescent="0.25">
      <c r="A44" s="375" t="s">
        <v>833</v>
      </c>
      <c r="B44" s="375" t="s">
        <v>916</v>
      </c>
      <c r="C44" s="375" t="s">
        <v>917</v>
      </c>
      <c r="D44" s="401" t="s">
        <v>994</v>
      </c>
    </row>
    <row r="45" spans="1:4" x14ac:dyDescent="0.25">
      <c r="A45" s="34" t="s">
        <v>483</v>
      </c>
      <c r="B45" s="34" t="s">
        <v>481</v>
      </c>
      <c r="C45" s="34">
        <v>7</v>
      </c>
      <c r="D45" s="368">
        <f>C45/SUM(C$45,C$49,C$53,C$57)</f>
        <v>0.46666666666666667</v>
      </c>
    </row>
    <row r="46" spans="1:4" x14ac:dyDescent="0.25">
      <c r="A46" s="34" t="s">
        <v>483</v>
      </c>
      <c r="B46" s="34" t="s">
        <v>482</v>
      </c>
      <c r="C46" s="34">
        <v>128</v>
      </c>
      <c r="D46" s="368">
        <f>C46/SUM(C$46,C$50,C$54,C$58)</f>
        <v>0.24427480916030533</v>
      </c>
    </row>
    <row r="47" spans="1:4" x14ac:dyDescent="0.25">
      <c r="A47" s="34" t="s">
        <v>483</v>
      </c>
      <c r="B47" s="34" t="s">
        <v>887</v>
      </c>
      <c r="C47" s="34">
        <v>45</v>
      </c>
      <c r="D47" s="368">
        <f>C47/SUM(C$47,C$51,C$55,C$59)</f>
        <v>1.4390789894467541E-2</v>
      </c>
    </row>
    <row r="48" spans="1:4" x14ac:dyDescent="0.25">
      <c r="A48" s="34" t="s">
        <v>483</v>
      </c>
      <c r="B48" s="34" t="s">
        <v>888</v>
      </c>
      <c r="C48" s="34">
        <v>21</v>
      </c>
      <c r="D48" s="368">
        <f>C48/SUM(C$48,C$52,C$56,C$60)</f>
        <v>3.614457831325301E-2</v>
      </c>
    </row>
    <row r="49" spans="1:4" x14ac:dyDescent="0.25">
      <c r="A49" s="34" t="s">
        <v>479</v>
      </c>
      <c r="B49" s="34" t="s">
        <v>481</v>
      </c>
      <c r="C49" s="34">
        <v>4</v>
      </c>
      <c r="D49" s="368">
        <f t="shared" ref="D49" si="0">C49/SUM(C$45,C$49,C$53,C$57)</f>
        <v>0.26666666666666666</v>
      </c>
    </row>
    <row r="50" spans="1:4" x14ac:dyDescent="0.25">
      <c r="A50" s="34" t="s">
        <v>479</v>
      </c>
      <c r="B50" s="34" t="s">
        <v>482</v>
      </c>
      <c r="C50" s="34">
        <v>225</v>
      </c>
      <c r="D50" s="368">
        <f t="shared" ref="D50" si="1">C50/SUM(C$46,C$50,C$54,C$58)</f>
        <v>0.42938931297709926</v>
      </c>
    </row>
    <row r="51" spans="1:4" x14ac:dyDescent="0.25">
      <c r="A51" s="34" t="s">
        <v>479</v>
      </c>
      <c r="B51" s="34" t="s">
        <v>887</v>
      </c>
      <c r="C51" s="34">
        <v>2046</v>
      </c>
      <c r="D51" s="368">
        <f t="shared" ref="D51" si="2">C51/SUM(C$47,C$51,C$55,C$59)</f>
        <v>0.65430124720179084</v>
      </c>
    </row>
    <row r="52" spans="1:4" x14ac:dyDescent="0.25">
      <c r="A52" s="34" t="s">
        <v>479</v>
      </c>
      <c r="B52" s="34" t="s">
        <v>888</v>
      </c>
      <c r="C52" s="34">
        <v>305</v>
      </c>
      <c r="D52" s="368">
        <f t="shared" ref="D52" si="3">C52/SUM(C$48,C$52,C$56,C$60)</f>
        <v>0.52495697074010328</v>
      </c>
    </row>
    <row r="53" spans="1:4" x14ac:dyDescent="0.25">
      <c r="A53" s="34" t="s">
        <v>478</v>
      </c>
      <c r="B53" s="34" t="s">
        <v>481</v>
      </c>
      <c r="C53" s="34">
        <v>4</v>
      </c>
      <c r="D53" s="368">
        <f t="shared" ref="D53" si="4">C53/SUM(C$45,C$49,C$53,C$57)</f>
        <v>0.26666666666666666</v>
      </c>
    </row>
    <row r="54" spans="1:4" x14ac:dyDescent="0.25">
      <c r="A54" s="34" t="s">
        <v>478</v>
      </c>
      <c r="B54" s="34" t="s">
        <v>482</v>
      </c>
      <c r="C54" s="34">
        <v>171</v>
      </c>
      <c r="D54" s="368">
        <f t="shared" ref="D54" si="5">C54/SUM(C$46,C$50,C$54,C$58)</f>
        <v>0.32633587786259544</v>
      </c>
    </row>
    <row r="55" spans="1:4" x14ac:dyDescent="0.25">
      <c r="A55" s="34" t="s">
        <v>478</v>
      </c>
      <c r="B55" s="34" t="s">
        <v>887</v>
      </c>
      <c r="C55" s="34">
        <v>1036</v>
      </c>
      <c r="D55" s="368">
        <f t="shared" ref="D55" si="6">C55/SUM(C$47,C$51,C$55,C$59)</f>
        <v>0.33130796290374159</v>
      </c>
    </row>
    <row r="56" spans="1:4" x14ac:dyDescent="0.25">
      <c r="A56" s="34" t="s">
        <v>478</v>
      </c>
      <c r="B56" s="34" t="s">
        <v>888</v>
      </c>
      <c r="C56" s="34">
        <v>255</v>
      </c>
      <c r="D56" s="368">
        <f t="shared" ref="D56" si="7">C56/SUM(C$48,C$52,C$56,C$60)</f>
        <v>0.4388984509466437</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16.8</v>
      </c>
    </row>
    <row r="67" spans="1:3" x14ac:dyDescent="0.25">
      <c r="A67" s="34" t="s">
        <v>483</v>
      </c>
      <c r="B67" s="34" t="s">
        <v>482</v>
      </c>
      <c r="C67" s="33">
        <f t="shared" ref="C67:C69" si="12">C9+(C39*D46)</f>
        <v>244.03053435114504</v>
      </c>
    </row>
    <row r="68" spans="1:3" x14ac:dyDescent="0.25">
      <c r="A68" s="34" t="s">
        <v>483</v>
      </c>
      <c r="B68" s="34" t="s">
        <v>887</v>
      </c>
      <c r="C68" s="33">
        <f t="shared" si="12"/>
        <v>71.795650783498559</v>
      </c>
    </row>
    <row r="69" spans="1:3" x14ac:dyDescent="0.25">
      <c r="A69" s="34" t="s">
        <v>483</v>
      </c>
      <c r="B69" s="34" t="s">
        <v>888</v>
      </c>
      <c r="C69" s="33">
        <f t="shared" si="12"/>
        <v>32.855421686746986</v>
      </c>
    </row>
    <row r="70" spans="1:3" x14ac:dyDescent="0.25">
      <c r="A70" s="375" t="s">
        <v>918</v>
      </c>
      <c r="B70" s="375"/>
      <c r="C70" s="374">
        <f>SUM(C66:C69)</f>
        <v>365.48160682139059</v>
      </c>
    </row>
    <row r="71" spans="1:3" x14ac:dyDescent="0.25">
      <c r="A71" s="34" t="s">
        <v>479</v>
      </c>
      <c r="B71" s="34" t="s">
        <v>481</v>
      </c>
      <c r="C71" s="33">
        <f>C13+(C38*D49)</f>
        <v>9.6</v>
      </c>
    </row>
    <row r="72" spans="1:3" x14ac:dyDescent="0.25">
      <c r="A72" s="34" t="s">
        <v>479</v>
      </c>
      <c r="B72" s="34" t="s">
        <v>482</v>
      </c>
      <c r="C72" s="33">
        <f t="shared" ref="C72:C74" si="13">C14+(C39*D50)</f>
        <v>428.95992366412213</v>
      </c>
    </row>
    <row r="73" spans="1:3" x14ac:dyDescent="0.25">
      <c r="A73" s="34" t="s">
        <v>479</v>
      </c>
      <c r="B73" s="34" t="s">
        <v>887</v>
      </c>
      <c r="C73" s="33">
        <f t="shared" si="13"/>
        <v>3264.3089222897343</v>
      </c>
    </row>
    <row r="74" spans="1:3" x14ac:dyDescent="0.25">
      <c r="A74" s="34" t="s">
        <v>479</v>
      </c>
      <c r="B74" s="34" t="s">
        <v>888</v>
      </c>
      <c r="C74" s="33">
        <f t="shared" si="13"/>
        <v>477.18588640275391</v>
      </c>
    </row>
    <row r="75" spans="1:3" x14ac:dyDescent="0.25">
      <c r="A75" s="375" t="s">
        <v>919</v>
      </c>
      <c r="B75" s="375"/>
      <c r="C75" s="374">
        <f>SUM(C71:C74)</f>
        <v>4180.0547323566097</v>
      </c>
    </row>
    <row r="76" spans="1:3" x14ac:dyDescent="0.25">
      <c r="A76" s="34" t="s">
        <v>478</v>
      </c>
      <c r="B76" s="34" t="s">
        <v>481</v>
      </c>
      <c r="C76" s="33">
        <f>C18+(C38*D53)</f>
        <v>9.6</v>
      </c>
    </row>
    <row r="77" spans="1:3" x14ac:dyDescent="0.25">
      <c r="A77" s="34" t="s">
        <v>478</v>
      </c>
      <c r="B77" s="34" t="s">
        <v>482</v>
      </c>
      <c r="C77" s="33">
        <f t="shared" ref="C77:C79" si="14">C19+(C39*D54)</f>
        <v>326.00954198473283</v>
      </c>
    </row>
    <row r="78" spans="1:3" x14ac:dyDescent="0.25">
      <c r="A78" s="34" t="s">
        <v>478</v>
      </c>
      <c r="B78" s="34" t="s">
        <v>887</v>
      </c>
      <c r="C78" s="33">
        <f t="shared" si="14"/>
        <v>1652.895426926767</v>
      </c>
    </row>
    <row r="79" spans="1:3" x14ac:dyDescent="0.25">
      <c r="A79" s="34" t="s">
        <v>478</v>
      </c>
      <c r="B79" s="34" t="s">
        <v>888</v>
      </c>
      <c r="C79" s="33">
        <f t="shared" si="14"/>
        <v>398.95869191049917</v>
      </c>
    </row>
    <row r="80" spans="1:3" x14ac:dyDescent="0.25">
      <c r="A80" s="375" t="s">
        <v>920</v>
      </c>
      <c r="B80" s="375"/>
      <c r="C80" s="374">
        <f>SUM(C76:C79)</f>
        <v>2387.4636608219989</v>
      </c>
    </row>
    <row r="81" spans="1:3" x14ac:dyDescent="0.25">
      <c r="A81" s="34" t="s">
        <v>480</v>
      </c>
      <c r="B81" s="34" t="s">
        <v>481</v>
      </c>
      <c r="C81" s="33">
        <f>C28+(C38*D57)</f>
        <v>0</v>
      </c>
    </row>
    <row r="82" spans="1:3" x14ac:dyDescent="0.25">
      <c r="A82" s="34" t="s">
        <v>480</v>
      </c>
      <c r="B82" s="34" t="s">
        <v>482</v>
      </c>
      <c r="C82" s="33">
        <f t="shared" ref="C82:C84" si="15">C29+(C39*D58)</f>
        <v>0</v>
      </c>
    </row>
    <row r="83" spans="1:3" x14ac:dyDescent="0.25">
      <c r="A83" s="34" t="s">
        <v>480</v>
      </c>
      <c r="B83" s="34" t="s">
        <v>887</v>
      </c>
      <c r="C83" s="33">
        <f t="shared" si="15"/>
        <v>0</v>
      </c>
    </row>
    <row r="84" spans="1:3" x14ac:dyDescent="0.25">
      <c r="A84" s="34" t="s">
        <v>480</v>
      </c>
      <c r="B84" s="34" t="s">
        <v>888</v>
      </c>
      <c r="C84" s="33">
        <f t="shared" si="15"/>
        <v>0</v>
      </c>
    </row>
    <row r="85" spans="1:3" x14ac:dyDescent="0.25">
      <c r="A85" s="375" t="s">
        <v>922</v>
      </c>
      <c r="B85" s="375"/>
      <c r="C85" s="374">
        <f>SUM(C81:C84)</f>
        <v>0</v>
      </c>
    </row>
    <row r="86" spans="1:3" x14ac:dyDescent="0.25">
      <c r="A86" s="375" t="s">
        <v>923</v>
      </c>
      <c r="B86" s="375"/>
      <c r="C86" s="374">
        <f>SUM(C85,C80,C75,C70)</f>
        <v>6932.9999999999991</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2DFF-DBC9-4DC9-ACC9-4B713020FC1E}">
  <sheetPr codeName="Sheet18"/>
  <dimension ref="A1:S40"/>
  <sheetViews>
    <sheetView showGridLines="0" zoomScale="90" zoomScaleNormal="90" workbookViewId="0">
      <selection activeCell="B37" sqref="B37"/>
    </sheetView>
  </sheetViews>
  <sheetFormatPr defaultColWidth="11.42578125" defaultRowHeight="15" outlineLevelCol="1" x14ac:dyDescent="0.25"/>
  <cols>
    <col min="1" max="1" width="38.42578125" customWidth="1"/>
    <col min="2" max="2" width="23" bestFit="1" customWidth="1"/>
    <col min="3" max="4" width="15.7109375" customWidth="1"/>
    <col min="5" max="5" width="24.28515625" hidden="1" customWidth="1"/>
    <col min="6" max="6" width="19.28515625" customWidth="1"/>
    <col min="7" max="7" width="21.42578125" customWidth="1"/>
    <col min="8" max="8" width="20.85546875" customWidth="1"/>
    <col min="9" max="13" width="20.7109375" customWidth="1"/>
    <col min="14" max="15" width="20.7109375" customWidth="1" outlineLevel="1"/>
    <col min="16" max="16" width="20.7109375" customWidth="1"/>
    <col min="17" max="18" width="20.7109375" customWidth="1" outlineLevel="1"/>
  </cols>
  <sheetData>
    <row r="1" spans="1:19" s="298" customFormat="1" ht="66.75" customHeight="1" x14ac:dyDescent="0.35">
      <c r="A1" s="404" t="s">
        <v>998</v>
      </c>
      <c r="B1" s="296"/>
      <c r="C1" s="296"/>
      <c r="D1" s="296"/>
      <c r="E1" s="296"/>
      <c r="F1" s="296"/>
      <c r="G1" s="297"/>
      <c r="H1" s="297"/>
      <c r="I1" s="641"/>
      <c r="J1" s="641"/>
      <c r="K1" s="641"/>
      <c r="L1" s="296"/>
      <c r="M1" s="296"/>
      <c r="N1" s="296"/>
      <c r="O1" s="296"/>
      <c r="P1" s="296"/>
      <c r="Q1" s="296"/>
      <c r="R1" s="296"/>
      <c r="S1" s="296"/>
    </row>
    <row r="2" spans="1:19" s="298" customFormat="1" ht="27" customHeight="1" x14ac:dyDescent="0.35">
      <c r="A2" s="299"/>
      <c r="B2" s="299"/>
      <c r="C2" s="299" t="s">
        <v>999</v>
      </c>
      <c r="D2" s="299"/>
      <c r="E2" s="299"/>
      <c r="F2" s="299"/>
      <c r="G2" s="299"/>
      <c r="H2" s="405" t="s">
        <v>1000</v>
      </c>
      <c r="I2" s="301">
        <v>1</v>
      </c>
      <c r="J2" s="301">
        <v>1</v>
      </c>
      <c r="K2" s="301">
        <v>1</v>
      </c>
      <c r="L2" s="299"/>
      <c r="M2" s="364" t="s">
        <v>1001</v>
      </c>
      <c r="N2" s="303"/>
      <c r="O2" s="299"/>
      <c r="P2" s="304">
        <v>2.4675324675324677E-2</v>
      </c>
      <c r="Q2" s="299"/>
      <c r="R2" s="299"/>
      <c r="S2" s="296"/>
    </row>
    <row r="3" spans="1:19" s="298" customFormat="1" ht="45" x14ac:dyDescent="0.35">
      <c r="A3" s="305" t="s">
        <v>876</v>
      </c>
      <c r="B3" s="306" t="s">
        <v>1002</v>
      </c>
      <c r="C3" s="305" t="s">
        <v>903</v>
      </c>
      <c r="D3" s="305" t="s">
        <v>878</v>
      </c>
      <c r="E3" s="305" t="s">
        <v>1003</v>
      </c>
      <c r="F3" s="305" t="s">
        <v>879</v>
      </c>
      <c r="G3" s="305" t="s">
        <v>880</v>
      </c>
      <c r="H3" s="305" t="s">
        <v>907</v>
      </c>
      <c r="I3" s="307" t="s">
        <v>997</v>
      </c>
      <c r="J3" s="307" t="s">
        <v>881</v>
      </c>
      <c r="K3" s="307" t="s">
        <v>909</v>
      </c>
      <c r="L3" s="305" t="s">
        <v>882</v>
      </c>
      <c r="M3" s="305" t="s">
        <v>883</v>
      </c>
      <c r="N3" s="305" t="s">
        <v>884</v>
      </c>
      <c r="O3" s="305" t="s">
        <v>910</v>
      </c>
      <c r="P3" s="305" t="s">
        <v>885</v>
      </c>
      <c r="Q3" s="305" t="s">
        <v>886</v>
      </c>
      <c r="R3" s="305" t="s">
        <v>911</v>
      </c>
      <c r="S3" s="296"/>
    </row>
    <row r="4" spans="1:19" s="298" customFormat="1" ht="15.75" customHeight="1" x14ac:dyDescent="0.35">
      <c r="A4" s="308" t="s">
        <v>481</v>
      </c>
      <c r="B4" s="635">
        <f>BowTie!F80</f>
        <v>13220.510000000002</v>
      </c>
      <c r="C4" s="309">
        <f>'7.3.4.2_Effectiveness_Source'!C66</f>
        <v>16.8</v>
      </c>
      <c r="D4" s="310">
        <f>C4/C$9</f>
        <v>4.5966745484431706E-2</v>
      </c>
      <c r="E4" s="311">
        <f>C4/($B$4)/$F$4</f>
        <v>6.3537639622072055E-3</v>
      </c>
      <c r="F4" s="638">
        <f>'1-Program Exposure'!J13</f>
        <v>0.2</v>
      </c>
      <c r="G4" s="638">
        <f>'1-Program Exposure'!K13</f>
        <v>0.2</v>
      </c>
      <c r="H4" s="638">
        <f>'1-Program Exposure'!L13</f>
        <v>0.2</v>
      </c>
      <c r="I4" s="312">
        <f>$E4*I$2*$B$4*F$4</f>
        <v>16.8</v>
      </c>
      <c r="J4" s="312">
        <f t="shared" ref="J4:K8" si="0">$E4*J$2*$B$4*G$4</f>
        <v>16.8</v>
      </c>
      <c r="K4" s="312">
        <f t="shared" si="0"/>
        <v>16.8</v>
      </c>
      <c r="L4" s="310">
        <v>0.7</v>
      </c>
      <c r="M4" s="313">
        <f t="shared" ref="M4:O8" si="1">I4*$L4</f>
        <v>11.76</v>
      </c>
      <c r="N4" s="313">
        <f t="shared" si="1"/>
        <v>11.76</v>
      </c>
      <c r="O4" s="313">
        <f t="shared" si="1"/>
        <v>11.76</v>
      </c>
      <c r="P4" s="309">
        <f t="shared" ref="P4:R8" si="2">M4*$P$2</f>
        <v>0.29018181818181821</v>
      </c>
      <c r="Q4" s="309">
        <f t="shared" si="2"/>
        <v>0.29018181818181821</v>
      </c>
      <c r="R4" s="309">
        <f t="shared" si="2"/>
        <v>0.29018181818181821</v>
      </c>
      <c r="S4" s="296"/>
    </row>
    <row r="5" spans="1:19" s="298" customFormat="1" ht="18" customHeight="1" x14ac:dyDescent="0.35">
      <c r="A5" s="308" t="s">
        <v>482</v>
      </c>
      <c r="B5" s="636"/>
      <c r="C5" s="309">
        <f>'7.3.4.2_Effectiveness_Source'!C67</f>
        <v>244.03053435114504</v>
      </c>
      <c r="D5" s="310">
        <f>C5/C$9</f>
        <v>0.66769580136600903</v>
      </c>
      <c r="E5" s="311">
        <f>C5/($B$4)/$F$4</f>
        <v>9.2292405645147194E-2</v>
      </c>
      <c r="F5" s="639"/>
      <c r="G5" s="639"/>
      <c r="H5" s="639"/>
      <c r="I5" s="312">
        <f t="shared" ref="I5:I8" si="3">$E5*I$2*$B$4*F$4</f>
        <v>244.03053435114504</v>
      </c>
      <c r="J5" s="312">
        <f t="shared" si="0"/>
        <v>244.03053435114504</v>
      </c>
      <c r="K5" s="312">
        <f t="shared" si="0"/>
        <v>244.03053435114504</v>
      </c>
      <c r="L5" s="310">
        <v>0.5</v>
      </c>
      <c r="M5" s="313">
        <f t="shared" si="1"/>
        <v>122.01526717557252</v>
      </c>
      <c r="N5" s="313">
        <f t="shared" si="1"/>
        <v>122.01526717557252</v>
      </c>
      <c r="O5" s="313">
        <f t="shared" si="1"/>
        <v>122.01526717557252</v>
      </c>
      <c r="P5" s="309">
        <f t="shared" si="2"/>
        <v>3.0107663329037377</v>
      </c>
      <c r="Q5" s="309">
        <f t="shared" si="2"/>
        <v>3.0107663329037377</v>
      </c>
      <c r="R5" s="309">
        <f t="shared" si="2"/>
        <v>3.0107663329037377</v>
      </c>
      <c r="S5" s="296"/>
    </row>
    <row r="6" spans="1:19" s="298" customFormat="1" ht="15" customHeight="1" x14ac:dyDescent="0.35">
      <c r="A6" s="308" t="s">
        <v>887</v>
      </c>
      <c r="B6" s="636"/>
      <c r="C6" s="309">
        <f>'7.3.4.2_Effectiveness_Source'!C68</f>
        <v>71.795650783498559</v>
      </c>
      <c r="D6" s="310">
        <f t="shared" ref="D6:D8" si="4">C6/C$9</f>
        <v>0.19644121466989392</v>
      </c>
      <c r="E6" s="311">
        <f>C6/($B$4)/$F$4</f>
        <v>2.7153132059012298E-2</v>
      </c>
      <c r="F6" s="639"/>
      <c r="G6" s="639"/>
      <c r="H6" s="639"/>
      <c r="I6" s="312">
        <f t="shared" si="3"/>
        <v>71.795650783498544</v>
      </c>
      <c r="J6" s="312">
        <f t="shared" si="0"/>
        <v>71.795650783498544</v>
      </c>
      <c r="K6" s="312">
        <f t="shared" si="0"/>
        <v>71.795650783498544</v>
      </c>
      <c r="L6" s="310">
        <v>0.01</v>
      </c>
      <c r="M6" s="313">
        <f t="shared" si="1"/>
        <v>0.71795650783498544</v>
      </c>
      <c r="N6" s="313">
        <f t="shared" si="1"/>
        <v>0.71795650783498544</v>
      </c>
      <c r="O6" s="313">
        <f t="shared" si="1"/>
        <v>0.71795650783498544</v>
      </c>
      <c r="P6" s="309">
        <f t="shared" si="2"/>
        <v>1.7715809933590551E-2</v>
      </c>
      <c r="Q6" s="309">
        <f t="shared" si="2"/>
        <v>1.7715809933590551E-2</v>
      </c>
      <c r="R6" s="309">
        <f t="shared" si="2"/>
        <v>1.7715809933590551E-2</v>
      </c>
      <c r="S6" s="296"/>
    </row>
    <row r="7" spans="1:19" s="298" customFormat="1" ht="15" customHeight="1" x14ac:dyDescent="0.35">
      <c r="A7" s="308" t="s">
        <v>888</v>
      </c>
      <c r="B7" s="636"/>
      <c r="C7" s="309">
        <f>'7.3.4.2_Effectiveness_Source'!C69</f>
        <v>32.855421686746986</v>
      </c>
      <c r="D7" s="310">
        <f t="shared" si="4"/>
        <v>8.9896238479665269E-2</v>
      </c>
      <c r="E7" s="311">
        <f t="shared" ref="E7:E8" si="5">C7/($B$4)/$F$4</f>
        <v>1.2425928230736552E-2</v>
      </c>
      <c r="F7" s="639"/>
      <c r="G7" s="639"/>
      <c r="H7" s="639"/>
      <c r="I7" s="312">
        <f t="shared" si="3"/>
        <v>32.855421686746986</v>
      </c>
      <c r="J7" s="312">
        <f t="shared" si="0"/>
        <v>32.855421686746986</v>
      </c>
      <c r="K7" s="312">
        <f t="shared" si="0"/>
        <v>32.855421686746986</v>
      </c>
      <c r="L7" s="310">
        <v>0.01</v>
      </c>
      <c r="M7" s="313">
        <f t="shared" si="1"/>
        <v>0.32855421686746988</v>
      </c>
      <c r="N7" s="313">
        <f t="shared" si="1"/>
        <v>0.32855421686746988</v>
      </c>
      <c r="O7" s="313">
        <f t="shared" si="1"/>
        <v>0.32855421686746988</v>
      </c>
      <c r="P7" s="309">
        <f t="shared" si="2"/>
        <v>8.1071819746518555E-3</v>
      </c>
      <c r="Q7" s="309">
        <f t="shared" si="2"/>
        <v>8.1071819746518555E-3</v>
      </c>
      <c r="R7" s="309">
        <f t="shared" si="2"/>
        <v>8.1071819746518555E-3</v>
      </c>
      <c r="S7" s="296"/>
    </row>
    <row r="8" spans="1:19" s="298" customFormat="1" ht="15" customHeight="1" x14ac:dyDescent="0.35">
      <c r="A8" s="308" t="s">
        <v>889</v>
      </c>
      <c r="B8" s="637"/>
      <c r="C8" s="309">
        <v>0</v>
      </c>
      <c r="D8" s="310">
        <f t="shared" si="4"/>
        <v>0</v>
      </c>
      <c r="E8" s="311">
        <f t="shared" si="5"/>
        <v>0</v>
      </c>
      <c r="F8" s="640"/>
      <c r="G8" s="640"/>
      <c r="H8" s="640"/>
      <c r="I8" s="312">
        <f t="shared" si="3"/>
        <v>0</v>
      </c>
      <c r="J8" s="312">
        <f t="shared" si="0"/>
        <v>0</v>
      </c>
      <c r="K8" s="312">
        <f t="shared" si="0"/>
        <v>0</v>
      </c>
      <c r="L8" s="310">
        <v>0.01</v>
      </c>
      <c r="M8" s="313">
        <f t="shared" si="1"/>
        <v>0</v>
      </c>
      <c r="N8" s="313">
        <f t="shared" si="1"/>
        <v>0</v>
      </c>
      <c r="O8" s="313">
        <f t="shared" si="1"/>
        <v>0</v>
      </c>
      <c r="P8" s="309">
        <f t="shared" si="2"/>
        <v>0</v>
      </c>
      <c r="Q8" s="309">
        <f t="shared" si="2"/>
        <v>0</v>
      </c>
      <c r="R8" s="309">
        <f t="shared" si="2"/>
        <v>0</v>
      </c>
      <c r="S8" s="296"/>
    </row>
    <row r="9" spans="1:19" s="298" customFormat="1" ht="15" customHeight="1" x14ac:dyDescent="0.35">
      <c r="A9" s="308" t="s">
        <v>890</v>
      </c>
      <c r="B9" s="314">
        <f>B4/B28</f>
        <v>0.69268102273918064</v>
      </c>
      <c r="C9" s="315">
        <f>SUM(C4:C8)</f>
        <v>365.48160682139059</v>
      </c>
      <c r="D9" s="315"/>
      <c r="E9" s="316">
        <f>C9/B4</f>
        <v>2.7645045979420652E-2</v>
      </c>
      <c r="F9" s="317"/>
      <c r="G9" s="317"/>
      <c r="H9" s="317"/>
      <c r="I9" s="318">
        <f>SUM(I4:I8)</f>
        <v>365.48160682139059</v>
      </c>
      <c r="J9" s="318">
        <f t="shared" ref="J9:K9" si="6">SUM(J4:J8)</f>
        <v>365.48160682139059</v>
      </c>
      <c r="K9" s="318">
        <f t="shared" si="6"/>
        <v>365.48160682139059</v>
      </c>
      <c r="L9" s="308"/>
      <c r="M9" s="319">
        <f>SUM(M4:M8)</f>
        <v>134.82177790027498</v>
      </c>
      <c r="N9" s="319">
        <f t="shared" ref="N9:O9" si="7">SUM(N4:N8)</f>
        <v>134.82177790027498</v>
      </c>
      <c r="O9" s="319">
        <f t="shared" si="7"/>
        <v>134.82177790027498</v>
      </c>
      <c r="P9" s="316">
        <f>SUM(P4:P8)</f>
        <v>3.3267711429937981</v>
      </c>
      <c r="Q9" s="315">
        <f t="shared" ref="Q9:R9" si="8">SUM(Q4:Q8)</f>
        <v>3.3267711429937981</v>
      </c>
      <c r="R9" s="315">
        <f t="shared" si="8"/>
        <v>3.3267711429937981</v>
      </c>
      <c r="S9" s="296"/>
    </row>
    <row r="10" spans="1:19" x14ac:dyDescent="0.25">
      <c r="A10" s="299"/>
      <c r="B10" s="299"/>
      <c r="C10" s="299"/>
      <c r="D10" s="299"/>
      <c r="E10" s="299"/>
      <c r="F10" s="299"/>
      <c r="G10" s="299"/>
      <c r="H10" s="299"/>
      <c r="I10" s="299"/>
      <c r="J10" s="299"/>
      <c r="K10" s="299"/>
      <c r="L10" s="299"/>
      <c r="M10" s="299"/>
      <c r="N10" s="299"/>
      <c r="O10" s="299"/>
      <c r="P10" s="299"/>
      <c r="Q10" s="299"/>
      <c r="R10" s="299"/>
      <c r="S10" s="299"/>
    </row>
    <row r="11" spans="1:19" ht="20.25" customHeight="1" x14ac:dyDescent="0.25">
      <c r="A11" s="299"/>
      <c r="B11" s="299"/>
      <c r="C11" s="299" t="s">
        <v>999</v>
      </c>
      <c r="D11" s="299"/>
      <c r="E11" s="299"/>
      <c r="F11" s="299"/>
      <c r="G11" s="299"/>
      <c r="H11" s="323" t="s">
        <v>1004</v>
      </c>
      <c r="I11" s="301">
        <v>1</v>
      </c>
      <c r="J11" s="301">
        <v>1</v>
      </c>
      <c r="K11" s="301">
        <v>1</v>
      </c>
      <c r="L11" s="299"/>
      <c r="M11" s="364" t="s">
        <v>1001</v>
      </c>
      <c r="N11" s="303"/>
      <c r="O11" s="299"/>
      <c r="P11" s="304">
        <v>2.4675324675324677E-2</v>
      </c>
      <c r="Q11" s="299"/>
      <c r="R11" s="299"/>
      <c r="S11" s="299"/>
    </row>
    <row r="12" spans="1:19" s="321" customFormat="1" ht="45" x14ac:dyDescent="0.25">
      <c r="A12" s="356" t="s">
        <v>479</v>
      </c>
      <c r="B12" s="306" t="s">
        <v>1002</v>
      </c>
      <c r="C12" s="305" t="s">
        <v>903</v>
      </c>
      <c r="D12" s="305" t="s">
        <v>878</v>
      </c>
      <c r="E12" s="305" t="s">
        <v>1003</v>
      </c>
      <c r="F12" s="305" t="s">
        <v>879</v>
      </c>
      <c r="G12" s="305" t="s">
        <v>880</v>
      </c>
      <c r="H12" s="305" t="s">
        <v>907</v>
      </c>
      <c r="I12" s="307" t="s">
        <v>997</v>
      </c>
      <c r="J12" s="307" t="s">
        <v>881</v>
      </c>
      <c r="K12" s="307" t="s">
        <v>909</v>
      </c>
      <c r="L12" s="305" t="s">
        <v>882</v>
      </c>
      <c r="M12" s="305" t="s">
        <v>883</v>
      </c>
      <c r="N12" s="305" t="s">
        <v>884</v>
      </c>
      <c r="O12" s="305" t="s">
        <v>910</v>
      </c>
      <c r="P12" s="305" t="s">
        <v>885</v>
      </c>
      <c r="Q12" s="305" t="s">
        <v>886</v>
      </c>
      <c r="R12" s="305" t="s">
        <v>911</v>
      </c>
      <c r="S12" s="320"/>
    </row>
    <row r="13" spans="1:19" x14ac:dyDescent="0.25">
      <c r="A13" s="308" t="s">
        <v>481</v>
      </c>
      <c r="B13" s="635">
        <f>BowTie!F81</f>
        <v>4478.34</v>
      </c>
      <c r="C13" s="309">
        <f>'7.3.4.2_Effectiveness_Source'!C71</f>
        <v>9.6</v>
      </c>
      <c r="D13" s="310">
        <f>C13/C$18</f>
        <v>2.2966206460621535E-3</v>
      </c>
      <c r="E13" s="311">
        <f>C13/($B$13)/$F$13</f>
        <v>6.4959134614408654E-3</v>
      </c>
      <c r="F13" s="638">
        <f>'1-Program Exposure'!J11</f>
        <v>0.33</v>
      </c>
      <c r="G13" s="638">
        <f>'1-Program Exposure'!K11</f>
        <v>0.33</v>
      </c>
      <c r="H13" s="638">
        <f>'1-Program Exposure'!L11</f>
        <v>0.33</v>
      </c>
      <c r="I13" s="309">
        <f>$E13*I$11*$B$13*F$13</f>
        <v>9.6</v>
      </c>
      <c r="J13" s="309">
        <f>$E13*I$11*$B$13*G$13</f>
        <v>9.6</v>
      </c>
      <c r="K13" s="309">
        <f>$E13*I$11*$B$13*H$13</f>
        <v>9.6</v>
      </c>
      <c r="L13" s="310">
        <v>0.7</v>
      </c>
      <c r="M13" s="313">
        <f t="shared" ref="M13:O17" si="9">I13*$L13</f>
        <v>6.72</v>
      </c>
      <c r="N13" s="313">
        <f t="shared" si="9"/>
        <v>6.72</v>
      </c>
      <c r="O13" s="313">
        <f t="shared" si="9"/>
        <v>6.72</v>
      </c>
      <c r="P13" s="309">
        <f>M13*$P$11</f>
        <v>0.16581818181818181</v>
      </c>
      <c r="Q13" s="309">
        <f t="shared" ref="Q13:R17" si="10">N13*$P$11</f>
        <v>0.16581818181818181</v>
      </c>
      <c r="R13" s="309">
        <f t="shared" si="10"/>
        <v>0.16581818181818181</v>
      </c>
      <c r="S13" s="299"/>
    </row>
    <row r="14" spans="1:19" x14ac:dyDescent="0.25">
      <c r="A14" s="308" t="s">
        <v>482</v>
      </c>
      <c r="B14" s="636"/>
      <c r="C14" s="309">
        <f>'7.3.4.2_Effectiveness_Source'!C72</f>
        <v>428.95992366412213</v>
      </c>
      <c r="D14" s="310">
        <f t="shared" ref="D14:D17" si="11">C14/C$18</f>
        <v>0.10262064760627795</v>
      </c>
      <c r="E14" s="311">
        <f>C14/($B$13)/$F$13</f>
        <v>0.29025901484879346</v>
      </c>
      <c r="F14" s="639"/>
      <c r="G14" s="639"/>
      <c r="H14" s="639"/>
      <c r="I14" s="309">
        <f>$E14*I$11*$B$13*F$13</f>
        <v>428.95992366412213</v>
      </c>
      <c r="J14" s="309">
        <f t="shared" ref="J14:K17" si="12">$E14*J$11*$B$13*G$13</f>
        <v>428.95992366412213</v>
      </c>
      <c r="K14" s="309">
        <f t="shared" si="12"/>
        <v>428.95992366412213</v>
      </c>
      <c r="L14" s="310">
        <v>0.5</v>
      </c>
      <c r="M14" s="313">
        <f t="shared" si="9"/>
        <v>214.47996183206106</v>
      </c>
      <c r="N14" s="313">
        <f t="shared" si="9"/>
        <v>214.47996183206106</v>
      </c>
      <c r="O14" s="313">
        <f t="shared" si="9"/>
        <v>214.47996183206106</v>
      </c>
      <c r="P14" s="309">
        <f t="shared" ref="P14:P17" si="13">M14*$P$11</f>
        <v>5.292362694557351</v>
      </c>
      <c r="Q14" s="309">
        <f t="shared" si="10"/>
        <v>5.292362694557351</v>
      </c>
      <c r="R14" s="309">
        <f t="shared" si="10"/>
        <v>5.292362694557351</v>
      </c>
      <c r="S14" s="299"/>
    </row>
    <row r="15" spans="1:19" x14ac:dyDescent="0.25">
      <c r="A15" s="308" t="s">
        <v>887</v>
      </c>
      <c r="B15" s="636"/>
      <c r="C15" s="309">
        <f>'7.3.4.2_Effectiveness_Source'!C73</f>
        <v>3264.3089222897343</v>
      </c>
      <c r="D15" s="310">
        <f t="shared" si="11"/>
        <v>0.78092492354744814</v>
      </c>
      <c r="E15" s="311">
        <f>C15/($B$13)/$F$13</f>
        <v>2.2088196115211889</v>
      </c>
      <c r="F15" s="639"/>
      <c r="G15" s="639"/>
      <c r="H15" s="639"/>
      <c r="I15" s="309">
        <f>$E15*I$11*$B$13*F$13</f>
        <v>3264.3089222897347</v>
      </c>
      <c r="J15" s="309">
        <f t="shared" si="12"/>
        <v>3264.3089222897347</v>
      </c>
      <c r="K15" s="309">
        <f t="shared" si="12"/>
        <v>3264.3089222897347</v>
      </c>
      <c r="L15" s="310">
        <v>0.01</v>
      </c>
      <c r="M15" s="313">
        <f t="shared" si="9"/>
        <v>32.643089222897345</v>
      </c>
      <c r="N15" s="313">
        <f t="shared" si="9"/>
        <v>32.643089222897345</v>
      </c>
      <c r="O15" s="313">
        <f t="shared" si="9"/>
        <v>32.643089222897345</v>
      </c>
      <c r="P15" s="309">
        <f t="shared" si="13"/>
        <v>0.80547882498058387</v>
      </c>
      <c r="Q15" s="309">
        <f t="shared" si="10"/>
        <v>0.80547882498058387</v>
      </c>
      <c r="R15" s="309">
        <f t="shared" si="10"/>
        <v>0.80547882498058387</v>
      </c>
      <c r="S15" s="299"/>
    </row>
    <row r="16" spans="1:19" x14ac:dyDescent="0.25">
      <c r="A16" s="308" t="s">
        <v>888</v>
      </c>
      <c r="B16" s="636"/>
      <c r="C16" s="309">
        <f>'7.3.4.2_Effectiveness_Source'!C74</f>
        <v>477.18588640275391</v>
      </c>
      <c r="D16" s="310">
        <f t="shared" si="11"/>
        <v>0.11415780820021189</v>
      </c>
      <c r="E16" s="311">
        <f>C16/($B$13)/$F$13</f>
        <v>0.32289148157221265</v>
      </c>
      <c r="F16" s="639"/>
      <c r="G16" s="639"/>
      <c r="H16" s="639"/>
      <c r="I16" s="309">
        <f>$E16*I$11*$B$13*F$13</f>
        <v>477.18588640275397</v>
      </c>
      <c r="J16" s="309">
        <f t="shared" si="12"/>
        <v>477.18588640275397</v>
      </c>
      <c r="K16" s="309">
        <f t="shared" si="12"/>
        <v>477.18588640275397</v>
      </c>
      <c r="L16" s="310">
        <v>0.01</v>
      </c>
      <c r="M16" s="313">
        <f t="shared" si="9"/>
        <v>4.7718588640275401</v>
      </c>
      <c r="N16" s="313">
        <f t="shared" si="9"/>
        <v>4.7718588640275401</v>
      </c>
      <c r="O16" s="313">
        <f t="shared" si="9"/>
        <v>4.7718588640275401</v>
      </c>
      <c r="P16" s="309">
        <f t="shared" si="13"/>
        <v>0.11774716677470554</v>
      </c>
      <c r="Q16" s="309">
        <f t="shared" si="10"/>
        <v>0.11774716677470554</v>
      </c>
      <c r="R16" s="309">
        <f t="shared" si="10"/>
        <v>0.11774716677470554</v>
      </c>
      <c r="S16" s="299"/>
    </row>
    <row r="17" spans="1:19" x14ac:dyDescent="0.25">
      <c r="A17" s="308" t="s">
        <v>889</v>
      </c>
      <c r="B17" s="637"/>
      <c r="C17" s="309">
        <v>0</v>
      </c>
      <c r="D17" s="310">
        <f t="shared" si="11"/>
        <v>0</v>
      </c>
      <c r="E17" s="311">
        <f>C17/($B$13)/$F$13</f>
        <v>0</v>
      </c>
      <c r="F17" s="640"/>
      <c r="G17" s="640"/>
      <c r="H17" s="640"/>
      <c r="I17" s="309">
        <f>$E17*I$11*$B$13*F$13</f>
        <v>0</v>
      </c>
      <c r="J17" s="309">
        <f t="shared" si="12"/>
        <v>0</v>
      </c>
      <c r="K17" s="309">
        <f t="shared" si="12"/>
        <v>0</v>
      </c>
      <c r="L17" s="310">
        <v>0.01</v>
      </c>
      <c r="M17" s="313">
        <f t="shared" si="9"/>
        <v>0</v>
      </c>
      <c r="N17" s="313">
        <f t="shared" si="9"/>
        <v>0</v>
      </c>
      <c r="O17" s="313">
        <f t="shared" si="9"/>
        <v>0</v>
      </c>
      <c r="P17" s="309">
        <f t="shared" si="13"/>
        <v>0</v>
      </c>
      <c r="Q17" s="309">
        <f t="shared" si="10"/>
        <v>0</v>
      </c>
      <c r="R17" s="309">
        <f t="shared" si="10"/>
        <v>0</v>
      </c>
      <c r="S17" s="299"/>
    </row>
    <row r="18" spans="1:19" x14ac:dyDescent="0.25">
      <c r="A18" s="308" t="s">
        <v>890</v>
      </c>
      <c r="B18" s="314">
        <f>B13/B28</f>
        <v>0.23464005029864823</v>
      </c>
      <c r="C18" s="315">
        <f>SUM(C13:C17)</f>
        <v>4180.0547323566097</v>
      </c>
      <c r="D18" s="315"/>
      <c r="E18" s="315">
        <f>C18/B13</f>
        <v>0.93339378706319964</v>
      </c>
      <c r="F18" s="317"/>
      <c r="G18" s="317"/>
      <c r="H18" s="317"/>
      <c r="I18" s="318">
        <f>SUM(I13:I17)</f>
        <v>4180.0547323566107</v>
      </c>
      <c r="J18" s="318">
        <f t="shared" ref="J18:K18" si="14">SUM(J13:J17)</f>
        <v>4180.0547323566107</v>
      </c>
      <c r="K18" s="318">
        <f t="shared" si="14"/>
        <v>4180.0547323566107</v>
      </c>
      <c r="L18" s="308"/>
      <c r="M18" s="319">
        <f>SUM(M13:M17)</f>
        <v>258.61490991898597</v>
      </c>
      <c r="N18" s="319">
        <f t="shared" ref="N18:O18" si="15">SUM(N13:N17)</f>
        <v>258.61490991898597</v>
      </c>
      <c r="O18" s="319">
        <f t="shared" si="15"/>
        <v>258.61490991898597</v>
      </c>
      <c r="P18" s="316">
        <f>SUM(P13:P17)</f>
        <v>6.3814068681308225</v>
      </c>
      <c r="Q18" s="315">
        <f t="shared" ref="Q18:R18" si="16">SUM(Q13:Q17)</f>
        <v>6.3814068681308225</v>
      </c>
      <c r="R18" s="315">
        <f t="shared" si="16"/>
        <v>6.3814068681308225</v>
      </c>
      <c r="S18" s="299"/>
    </row>
    <row r="19" spans="1:19" ht="36.75" customHeight="1" x14ac:dyDescent="0.25">
      <c r="A19" s="322"/>
      <c r="B19" s="299"/>
      <c r="C19" s="299" t="s">
        <v>999</v>
      </c>
      <c r="D19" s="299"/>
      <c r="E19" s="299"/>
      <c r="F19" s="299"/>
      <c r="G19" s="299"/>
      <c r="H19" s="323" t="s">
        <v>1004</v>
      </c>
      <c r="I19" s="301">
        <v>1</v>
      </c>
      <c r="J19" s="301">
        <v>1</v>
      </c>
      <c r="K19" s="301">
        <v>1</v>
      </c>
      <c r="L19" s="299"/>
      <c r="M19" s="364" t="s">
        <v>1001</v>
      </c>
      <c r="N19" s="303"/>
      <c r="O19" s="299"/>
      <c r="P19" s="304">
        <v>2.4675324675324677E-2</v>
      </c>
      <c r="Q19" s="299"/>
      <c r="R19" s="299"/>
      <c r="S19" s="299"/>
    </row>
    <row r="20" spans="1:19" s="321" customFormat="1" ht="45" x14ac:dyDescent="0.25">
      <c r="A20" s="356" t="s">
        <v>892</v>
      </c>
      <c r="B20" s="306" t="s">
        <v>1002</v>
      </c>
      <c r="C20" s="305" t="s">
        <v>903</v>
      </c>
      <c r="D20" s="305" t="s">
        <v>878</v>
      </c>
      <c r="E20" s="305" t="s">
        <v>1003</v>
      </c>
      <c r="F20" s="305" t="s">
        <v>879</v>
      </c>
      <c r="G20" s="305" t="s">
        <v>880</v>
      </c>
      <c r="H20" s="305" t="s">
        <v>907</v>
      </c>
      <c r="I20" s="307" t="s">
        <v>997</v>
      </c>
      <c r="J20" s="307" t="s">
        <v>881</v>
      </c>
      <c r="K20" s="307" t="s">
        <v>909</v>
      </c>
      <c r="L20" s="305" t="s">
        <v>882</v>
      </c>
      <c r="M20" s="305" t="s">
        <v>883</v>
      </c>
      <c r="N20" s="305" t="s">
        <v>884</v>
      </c>
      <c r="O20" s="305" t="s">
        <v>910</v>
      </c>
      <c r="P20" s="305" t="s">
        <v>885</v>
      </c>
      <c r="Q20" s="305" t="s">
        <v>886</v>
      </c>
      <c r="R20" s="305" t="s">
        <v>911</v>
      </c>
      <c r="S20" s="320"/>
    </row>
    <row r="21" spans="1:19" x14ac:dyDescent="0.25">
      <c r="A21" s="308" t="s">
        <v>481</v>
      </c>
      <c r="B21" s="635">
        <f>SUM(BowTie!F82,BowTie!F83)</f>
        <v>1387.15</v>
      </c>
      <c r="C21" s="309">
        <f>SUM('7.3.4.2_Effectiveness_Source'!C76,'7.3.4.2_Effectiveness_Source'!C81)</f>
        <v>9.6</v>
      </c>
      <c r="D21" s="310">
        <f>C21/C$26</f>
        <v>4.0210036104569398E-3</v>
      </c>
      <c r="E21" s="311">
        <f>C21/$B$21/$F$21</f>
        <v>6.9206646721695552E-3</v>
      </c>
      <c r="F21" s="638">
        <v>1</v>
      </c>
      <c r="G21" s="638">
        <v>1</v>
      </c>
      <c r="H21" s="638">
        <v>1</v>
      </c>
      <c r="I21" s="309">
        <f>$E21*I$19*$B$21*F$21</f>
        <v>9.6</v>
      </c>
      <c r="J21" s="309">
        <f>$E21*I$19*$B$21*G$21</f>
        <v>9.6</v>
      </c>
      <c r="K21" s="309">
        <f>$E21*I$19*$B$21*H$21</f>
        <v>9.6</v>
      </c>
      <c r="L21" s="310">
        <v>0.7</v>
      </c>
      <c r="M21" s="313">
        <f t="shared" ref="M21:O25" si="17">I21*$L21</f>
        <v>6.72</v>
      </c>
      <c r="N21" s="313">
        <f t="shared" si="17"/>
        <v>6.72</v>
      </c>
      <c r="O21" s="313">
        <f t="shared" si="17"/>
        <v>6.72</v>
      </c>
      <c r="P21" s="309">
        <f>M21*$P$19</f>
        <v>0.16581818181818181</v>
      </c>
      <c r="Q21" s="309">
        <f t="shared" ref="Q21:R25" si="18">N21*$P$19</f>
        <v>0.16581818181818181</v>
      </c>
      <c r="R21" s="309">
        <f t="shared" si="18"/>
        <v>0.16581818181818181</v>
      </c>
      <c r="S21" s="299"/>
    </row>
    <row r="22" spans="1:19" x14ac:dyDescent="0.25">
      <c r="A22" s="308" t="s">
        <v>482</v>
      </c>
      <c r="B22" s="636"/>
      <c r="C22" s="309">
        <f>SUM('7.3.4.2_Effectiveness_Source'!C77,'7.3.4.2_Effectiveness_Source'!C82)</f>
        <v>326.00954198473283</v>
      </c>
      <c r="D22" s="310">
        <f t="shared" ref="D22:D25" si="19">C22/C$26</f>
        <v>0.13655057764208584</v>
      </c>
      <c r="E22" s="311">
        <f>C22/$B$21/$F$21</f>
        <v>0.23502111666707481</v>
      </c>
      <c r="F22" s="639"/>
      <c r="G22" s="639"/>
      <c r="H22" s="639"/>
      <c r="I22" s="309">
        <f>$E22*I$19*$B$21*F$21</f>
        <v>326.00954198473283</v>
      </c>
      <c r="J22" s="309">
        <f t="shared" ref="J22:K25" si="20">$E22*J$19*$B$21*G$21</f>
        <v>326.00954198473283</v>
      </c>
      <c r="K22" s="309">
        <f t="shared" si="20"/>
        <v>326.00954198473283</v>
      </c>
      <c r="L22" s="310">
        <v>0.5</v>
      </c>
      <c r="M22" s="313">
        <f t="shared" si="17"/>
        <v>163.00477099236642</v>
      </c>
      <c r="N22" s="313">
        <f t="shared" si="17"/>
        <v>163.00477099236642</v>
      </c>
      <c r="O22" s="313">
        <f t="shared" si="17"/>
        <v>163.00477099236642</v>
      </c>
      <c r="P22" s="309">
        <f t="shared" ref="P22:P25" si="21">M22*$P$19</f>
        <v>4.0221956478635867</v>
      </c>
      <c r="Q22" s="309">
        <f t="shared" si="18"/>
        <v>4.0221956478635867</v>
      </c>
      <c r="R22" s="309">
        <f t="shared" si="18"/>
        <v>4.0221956478635867</v>
      </c>
      <c r="S22" s="299"/>
    </row>
    <row r="23" spans="1:19" x14ac:dyDescent="0.25">
      <c r="A23" s="308" t="s">
        <v>887</v>
      </c>
      <c r="B23" s="636"/>
      <c r="C23" s="309">
        <f>SUM('7.3.4.2_Effectiveness_Source'!C78,'7.3.4.2_Effectiveness_Source'!C83)</f>
        <v>1652.895426926767</v>
      </c>
      <c r="D23" s="310">
        <f t="shared" si="19"/>
        <v>0.69232275826878065</v>
      </c>
      <c r="E23" s="311">
        <f>C23/$B$21/$F$21</f>
        <v>1.1915765612419471</v>
      </c>
      <c r="F23" s="639"/>
      <c r="G23" s="639"/>
      <c r="H23" s="639"/>
      <c r="I23" s="309">
        <f>$E23*I$19*$B$21*F$21</f>
        <v>1652.895426926767</v>
      </c>
      <c r="J23" s="309">
        <f t="shared" si="20"/>
        <v>1652.895426926767</v>
      </c>
      <c r="K23" s="309">
        <f t="shared" si="20"/>
        <v>1652.895426926767</v>
      </c>
      <c r="L23" s="310">
        <v>0.01</v>
      </c>
      <c r="M23" s="313">
        <f t="shared" si="17"/>
        <v>16.528954269267668</v>
      </c>
      <c r="N23" s="313">
        <f t="shared" si="17"/>
        <v>16.528954269267668</v>
      </c>
      <c r="O23" s="313">
        <f t="shared" si="17"/>
        <v>16.528954269267668</v>
      </c>
      <c r="P23" s="309">
        <f t="shared" si="21"/>
        <v>0.40785731313777368</v>
      </c>
      <c r="Q23" s="309">
        <f t="shared" si="18"/>
        <v>0.40785731313777368</v>
      </c>
      <c r="R23" s="309">
        <f t="shared" si="18"/>
        <v>0.40785731313777368</v>
      </c>
      <c r="S23" s="299"/>
    </row>
    <row r="24" spans="1:19" x14ac:dyDescent="0.25">
      <c r="A24" s="308" t="s">
        <v>888</v>
      </c>
      <c r="B24" s="636"/>
      <c r="C24" s="309">
        <f>SUM('7.3.4.2_Effectiveness_Source'!C79,'7.3.4.2_Effectiveness_Source'!C84)</f>
        <v>398.95869191049917</v>
      </c>
      <c r="D24" s="310">
        <f t="shared" si="19"/>
        <v>0.16710566047867656</v>
      </c>
      <c r="E24" s="311">
        <f>C24/$B$21/$F$21</f>
        <v>0.28761034632916349</v>
      </c>
      <c r="F24" s="639"/>
      <c r="G24" s="639"/>
      <c r="H24" s="639"/>
      <c r="I24" s="309">
        <f>$E24*I$19*$B$21*F$21</f>
        <v>398.95869191049917</v>
      </c>
      <c r="J24" s="309">
        <f t="shared" si="20"/>
        <v>398.95869191049917</v>
      </c>
      <c r="K24" s="309">
        <f t="shared" si="20"/>
        <v>398.95869191049917</v>
      </c>
      <c r="L24" s="310">
        <v>0.01</v>
      </c>
      <c r="M24" s="313">
        <f t="shared" si="17"/>
        <v>3.9895869191049917</v>
      </c>
      <c r="N24" s="313">
        <f t="shared" si="17"/>
        <v>3.9895869191049917</v>
      </c>
      <c r="O24" s="313">
        <f t="shared" si="17"/>
        <v>3.9895869191049917</v>
      </c>
      <c r="P24" s="309">
        <f t="shared" si="21"/>
        <v>9.8444352549343958E-2</v>
      </c>
      <c r="Q24" s="309">
        <f t="shared" si="18"/>
        <v>9.8444352549343958E-2</v>
      </c>
      <c r="R24" s="309">
        <f t="shared" si="18"/>
        <v>9.8444352549343958E-2</v>
      </c>
      <c r="S24" s="299"/>
    </row>
    <row r="25" spans="1:19" x14ac:dyDescent="0.25">
      <c r="A25" s="308" t="s">
        <v>889</v>
      </c>
      <c r="B25" s="637"/>
      <c r="C25" s="309">
        <v>0</v>
      </c>
      <c r="D25" s="310">
        <f t="shared" si="19"/>
        <v>0</v>
      </c>
      <c r="E25" s="311">
        <f>C25/$B$21/$F$21</f>
        <v>0</v>
      </c>
      <c r="F25" s="640"/>
      <c r="G25" s="640"/>
      <c r="H25" s="640"/>
      <c r="I25" s="309">
        <f>$E25*I$19*$B$21*F$21</f>
        <v>0</v>
      </c>
      <c r="J25" s="309">
        <f t="shared" si="20"/>
        <v>0</v>
      </c>
      <c r="K25" s="309">
        <f t="shared" si="20"/>
        <v>0</v>
      </c>
      <c r="L25" s="310">
        <v>0.01</v>
      </c>
      <c r="M25" s="313">
        <f t="shared" si="17"/>
        <v>0</v>
      </c>
      <c r="N25" s="313">
        <f t="shared" si="17"/>
        <v>0</v>
      </c>
      <c r="O25" s="313">
        <f t="shared" si="17"/>
        <v>0</v>
      </c>
      <c r="P25" s="309">
        <f t="shared" si="21"/>
        <v>0</v>
      </c>
      <c r="Q25" s="309">
        <f t="shared" si="18"/>
        <v>0</v>
      </c>
      <c r="R25" s="309">
        <f t="shared" si="18"/>
        <v>0</v>
      </c>
      <c r="S25" s="299"/>
    </row>
    <row r="26" spans="1:19" x14ac:dyDescent="0.25">
      <c r="A26" s="308" t="s">
        <v>890</v>
      </c>
      <c r="B26" s="314">
        <f>B21/B28</f>
        <v>7.2678926962171236E-2</v>
      </c>
      <c r="C26" s="315">
        <f>SUM(C21:C25)</f>
        <v>2387.4636608219989</v>
      </c>
      <c r="D26" s="315"/>
      <c r="E26" s="316">
        <f>C26/B21</f>
        <v>1.721128688910355</v>
      </c>
      <c r="F26" s="317"/>
      <c r="G26" s="317"/>
      <c r="H26" s="317"/>
      <c r="I26" s="318">
        <f>SUM(I21:I25)</f>
        <v>2387.4636608219989</v>
      </c>
      <c r="J26" s="318">
        <f t="shared" ref="J26:K26" si="22">SUM(J21:J25)</f>
        <v>2387.4636608219989</v>
      </c>
      <c r="K26" s="318">
        <f t="shared" si="22"/>
        <v>2387.4636608219989</v>
      </c>
      <c r="L26" s="308"/>
      <c r="M26" s="319">
        <f>SUM(M21:M25)</f>
        <v>190.24331218073908</v>
      </c>
      <c r="N26" s="319">
        <f t="shared" ref="N26:O26" si="23">SUM(N21:N25)</f>
        <v>190.24331218073908</v>
      </c>
      <c r="O26" s="319">
        <f t="shared" si="23"/>
        <v>190.24331218073908</v>
      </c>
      <c r="P26" s="316">
        <f>SUM(P21:P25)</f>
        <v>4.6943154953688859</v>
      </c>
      <c r="Q26" s="315">
        <f t="shared" ref="Q26:R26" si="24">SUM(Q21:Q25)</f>
        <v>4.6943154953688859</v>
      </c>
      <c r="R26" s="315">
        <f t="shared" si="24"/>
        <v>4.6943154953688859</v>
      </c>
      <c r="S26" s="299"/>
    </row>
    <row r="27" spans="1:19" ht="17.25" customHeight="1" x14ac:dyDescent="0.25">
      <c r="A27" s="326" t="s">
        <v>893</v>
      </c>
      <c r="B27" s="327">
        <f>B21+B13</f>
        <v>5865.49</v>
      </c>
      <c r="C27" s="328"/>
      <c r="D27" s="328"/>
      <c r="E27" s="406">
        <f>(F21*B21)+(F13*B13)+(F4*B4)</f>
        <v>5509.1042000000007</v>
      </c>
      <c r="F27" s="299" t="s">
        <v>1005</v>
      </c>
      <c r="G27" s="299"/>
      <c r="H27" s="299"/>
      <c r="I27" s="331"/>
      <c r="J27" s="331"/>
      <c r="K27" s="331"/>
      <c r="L27" s="23"/>
      <c r="M27" s="332"/>
      <c r="N27" s="332"/>
      <c r="O27" s="332"/>
      <c r="P27" s="328"/>
      <c r="Q27" s="333"/>
      <c r="R27" s="333"/>
      <c r="S27" s="299"/>
    </row>
    <row r="28" spans="1:19" ht="29.25" customHeight="1" x14ac:dyDescent="0.25">
      <c r="A28" s="334" t="s">
        <v>1006</v>
      </c>
      <c r="B28" s="335">
        <f>SUM(B21,B13,B4)</f>
        <v>19086</v>
      </c>
      <c r="C28" s="299"/>
      <c r="D28" s="299"/>
      <c r="E28" s="304">
        <f>E27/B28</f>
        <v>0.28864634810856127</v>
      </c>
      <c r="F28" s="299" t="s">
        <v>1007</v>
      </c>
      <c r="G28" s="299"/>
      <c r="H28" s="299"/>
      <c r="I28" s="299"/>
      <c r="J28" s="299"/>
      <c r="K28" s="299"/>
      <c r="L28" s="299"/>
      <c r="M28" s="299"/>
      <c r="N28" s="299"/>
      <c r="O28" s="299"/>
      <c r="P28" s="299"/>
      <c r="Q28" s="299"/>
      <c r="R28" s="299"/>
      <c r="S28" s="299"/>
    </row>
    <row r="29" spans="1:19" ht="29.25" customHeight="1" x14ac:dyDescent="0.25">
      <c r="A29" s="337"/>
      <c r="B29" s="338"/>
      <c r="C29" s="299"/>
      <c r="D29" s="299"/>
      <c r="E29" s="304"/>
      <c r="F29" s="299"/>
      <c r="G29" s="299"/>
      <c r="H29" s="299"/>
      <c r="I29" s="299"/>
      <c r="J29" s="299"/>
      <c r="K29" s="299"/>
      <c r="L29" s="299"/>
      <c r="M29" s="299"/>
      <c r="N29" s="299"/>
      <c r="O29" s="299"/>
      <c r="P29" s="299"/>
      <c r="Q29" s="299"/>
      <c r="R29" s="299"/>
      <c r="S29" s="299"/>
    </row>
    <row r="30" spans="1:19" ht="75" x14ac:dyDescent="0.3">
      <c r="A30" s="407" t="s">
        <v>1008</v>
      </c>
      <c r="B30" s="339">
        <f>5.66*E28</f>
        <v>1.6337383302944568</v>
      </c>
      <c r="C30" s="299" t="s">
        <v>1009</v>
      </c>
      <c r="D30" s="299"/>
      <c r="E30" s="299"/>
      <c r="F30" s="300"/>
      <c r="G30" s="300"/>
      <c r="H30" s="300"/>
      <c r="I30" s="299"/>
      <c r="J30" s="299"/>
      <c r="K30" s="299"/>
      <c r="L30" s="299"/>
      <c r="M30" s="299"/>
      <c r="N30" s="299"/>
      <c r="O30" s="299"/>
      <c r="P30" s="299"/>
      <c r="Q30" s="299"/>
      <c r="R30" s="299"/>
      <c r="S30" s="299"/>
    </row>
    <row r="31" spans="1:19" x14ac:dyDescent="0.25">
      <c r="A31" s="299"/>
      <c r="B31" s="299"/>
      <c r="C31" s="299"/>
      <c r="D31" s="299"/>
      <c r="E31" s="299"/>
      <c r="F31" s="391"/>
      <c r="G31" s="391"/>
      <c r="H31" s="391"/>
      <c r="I31" s="299"/>
      <c r="J31" s="299"/>
      <c r="K31" s="299"/>
      <c r="L31" s="299"/>
      <c r="M31" s="299"/>
      <c r="N31" s="299"/>
      <c r="O31" s="299"/>
      <c r="P31" s="299"/>
      <c r="Q31" s="299"/>
      <c r="R31" s="299"/>
      <c r="S31" s="299"/>
    </row>
    <row r="32" spans="1:19" ht="18.75" x14ac:dyDescent="0.3">
      <c r="A32" s="408"/>
      <c r="B32" s="409">
        <v>2020</v>
      </c>
      <c r="C32" s="409">
        <v>2021</v>
      </c>
      <c r="D32" s="409">
        <v>2022</v>
      </c>
      <c r="E32" s="409"/>
      <c r="F32" s="409"/>
      <c r="G32" s="299"/>
      <c r="H32" s="303"/>
      <c r="I32" s="299"/>
      <c r="J32" s="299"/>
      <c r="K32" s="299"/>
      <c r="L32" s="299"/>
      <c r="M32" s="299"/>
      <c r="N32" s="299"/>
      <c r="O32" s="299"/>
      <c r="P32" s="299"/>
      <c r="Q32" s="299"/>
      <c r="R32" s="299"/>
      <c r="S32" s="299"/>
    </row>
    <row r="33" spans="1:19" ht="37.5" x14ac:dyDescent="0.3">
      <c r="A33" s="410" t="s">
        <v>1010</v>
      </c>
      <c r="B33" s="411">
        <f>F$13*$B13+F$21*$B21+$F4*$B$4</f>
        <v>5509.1042000000007</v>
      </c>
      <c r="C33" s="411">
        <f>G$13*$B13+G$21*$B21+$F4*$B$4</f>
        <v>5509.1042000000007</v>
      </c>
      <c r="D33" s="411">
        <f>H$13*$B13+H$21*$B21+$F4*$B$4</f>
        <v>5509.1042000000007</v>
      </c>
      <c r="E33" s="412"/>
      <c r="F33" s="412"/>
      <c r="G33" s="299"/>
      <c r="H33" s="299"/>
      <c r="I33" s="408"/>
      <c r="J33" s="408"/>
      <c r="K33" s="408"/>
      <c r="L33" s="299"/>
      <c r="M33" s="299"/>
      <c r="N33" s="299"/>
      <c r="O33" s="299"/>
      <c r="P33" s="299"/>
      <c r="Q33" s="299"/>
      <c r="R33" s="299"/>
      <c r="S33" s="299"/>
    </row>
    <row r="34" spans="1:19" ht="18.75" x14ac:dyDescent="0.3">
      <c r="A34" s="410" t="s">
        <v>895</v>
      </c>
      <c r="B34" s="413">
        <f>(I18+I26)+I9</f>
        <v>6933</v>
      </c>
      <c r="C34" s="413">
        <f>(J18+J26)+J9</f>
        <v>6933</v>
      </c>
      <c r="D34" s="413">
        <f>(K18+K26)+K9</f>
        <v>6933</v>
      </c>
      <c r="E34" s="414"/>
      <c r="F34" s="414"/>
      <c r="G34" s="299"/>
      <c r="H34" s="299"/>
      <c r="I34" s="299"/>
      <c r="J34" s="299"/>
      <c r="K34" s="299"/>
      <c r="L34" s="299"/>
      <c r="M34" s="299"/>
      <c r="N34" s="299"/>
      <c r="O34" s="299"/>
      <c r="P34" s="299"/>
      <c r="Q34" s="299"/>
      <c r="R34" s="299"/>
      <c r="S34" s="299"/>
    </row>
    <row r="35" spans="1:19" ht="18.75" x14ac:dyDescent="0.3">
      <c r="A35" s="345" t="s">
        <v>896</v>
      </c>
      <c r="B35" s="394">
        <f>P18+P26+P9</f>
        <v>14.402493506493506</v>
      </c>
      <c r="C35" s="394">
        <f>Q18+Q26+Q9</f>
        <v>14.402493506493506</v>
      </c>
      <c r="D35" s="394">
        <f>R18+R26+R9</f>
        <v>14.402493506493506</v>
      </c>
      <c r="E35" s="350"/>
      <c r="F35" s="350"/>
      <c r="M35" s="351"/>
      <c r="N35" s="351"/>
      <c r="O35" s="351"/>
    </row>
    <row r="36" spans="1:19" ht="18.75" x14ac:dyDescent="0.3">
      <c r="A36" s="415" t="s">
        <v>914</v>
      </c>
      <c r="B36" s="394">
        <f>B30+B35</f>
        <v>16.036231836787962</v>
      </c>
      <c r="C36" s="392" t="s">
        <v>897</v>
      </c>
      <c r="D36" s="392"/>
      <c r="E36" s="346"/>
      <c r="F36" s="346"/>
      <c r="I36" s="342"/>
      <c r="J36" s="342"/>
      <c r="K36" s="342"/>
    </row>
    <row r="37" spans="1:19" ht="18.75" x14ac:dyDescent="0.3">
      <c r="A37" s="345" t="s">
        <v>898</v>
      </c>
      <c r="B37" s="417">
        <f>B35/B36</f>
        <v>0.89812205592173011</v>
      </c>
      <c r="C37" s="396" t="s">
        <v>915</v>
      </c>
    </row>
    <row r="38" spans="1:19" ht="18.75" x14ac:dyDescent="0.3">
      <c r="A38" s="352"/>
      <c r="C38" s="353"/>
      <c r="D38" s="354"/>
      <c r="E38" s="350"/>
      <c r="F38" s="354"/>
    </row>
    <row r="40" spans="1:19" x14ac:dyDescent="0.25">
      <c r="A40" s="416"/>
    </row>
  </sheetData>
  <mergeCells count="13">
    <mergeCell ref="B21:B25"/>
    <mergeCell ref="F21:F25"/>
    <mergeCell ref="G21:G25"/>
    <mergeCell ref="H21:H25"/>
    <mergeCell ref="I1:K1"/>
    <mergeCell ref="B4:B8"/>
    <mergeCell ref="F4:F8"/>
    <mergeCell ref="G4:G8"/>
    <mergeCell ref="H4:H8"/>
    <mergeCell ref="B13:B17"/>
    <mergeCell ref="F13:F17"/>
    <mergeCell ref="G13:G17"/>
    <mergeCell ref="H13:H1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A6901-5119-4BA6-825B-A5CC80366A55}">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1187</v>
      </c>
      <c r="D7" t="s">
        <v>829</v>
      </c>
      <c r="E7" t="s">
        <v>813</v>
      </c>
      <c r="F7" s="513">
        <v>1561335.47</v>
      </c>
      <c r="G7" s="513">
        <v>2118108.3199999998</v>
      </c>
      <c r="H7" s="513">
        <v>2225892.7078500004</v>
      </c>
      <c r="I7" s="513">
        <v>2290094.9156999998</v>
      </c>
      <c r="J7" s="513"/>
      <c r="K7" s="513"/>
      <c r="L7" s="513"/>
      <c r="M7" s="513"/>
      <c r="N7" s="51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73" t="s">
        <v>0</v>
      </c>
      <c r="C1" s="165">
        <v>2.2000000000000002</v>
      </c>
      <c r="E1" s="23" t="s">
        <v>1</v>
      </c>
    </row>
    <row r="2" spans="2:8" x14ac:dyDescent="0.25">
      <c r="B2" s="166" t="s">
        <v>2</v>
      </c>
      <c r="C2" s="167">
        <v>44536</v>
      </c>
      <c r="E2" s="24" t="s">
        <v>3</v>
      </c>
      <c r="F2" s="24"/>
      <c r="G2" s="24" t="s">
        <v>4</v>
      </c>
    </row>
    <row r="3" spans="2:8" ht="15.75" x14ac:dyDescent="0.25">
      <c r="B3" s="15" t="s">
        <v>5</v>
      </c>
      <c r="E3" t="s">
        <v>6</v>
      </c>
      <c r="G3" s="14" t="s">
        <v>7</v>
      </c>
    </row>
    <row r="4" spans="2:8" x14ac:dyDescent="0.25">
      <c r="B4" t="s">
        <v>8</v>
      </c>
      <c r="E4" t="s">
        <v>9</v>
      </c>
      <c r="F4" s="24"/>
      <c r="G4" s="5" t="s">
        <v>7</v>
      </c>
    </row>
    <row r="5" spans="2:8" x14ac:dyDescent="0.25">
      <c r="B5" t="s">
        <v>10</v>
      </c>
      <c r="E5" t="s">
        <v>11</v>
      </c>
      <c r="G5" s="13"/>
    </row>
    <row r="6" spans="2:8" x14ac:dyDescent="0.25">
      <c r="B6" s="629"/>
      <c r="C6" s="629"/>
      <c r="D6" s="629"/>
      <c r="E6" t="s">
        <v>12</v>
      </c>
      <c r="G6" s="10" t="s">
        <v>7</v>
      </c>
    </row>
    <row r="7" spans="2:8" x14ac:dyDescent="0.25">
      <c r="B7" s="73" t="s">
        <v>13</v>
      </c>
      <c r="C7" s="74" t="s">
        <v>14</v>
      </c>
      <c r="E7" t="s">
        <v>15</v>
      </c>
      <c r="G7" s="12" t="s">
        <v>16</v>
      </c>
      <c r="H7" s="11" t="s">
        <v>17</v>
      </c>
    </row>
    <row r="8" spans="2:8" ht="44.45" customHeight="1" x14ac:dyDescent="0.25">
      <c r="B8" s="192" t="s">
        <v>18</v>
      </c>
      <c r="C8" s="75" t="s">
        <v>19</v>
      </c>
    </row>
    <row r="9" spans="2:8" ht="45" x14ac:dyDescent="0.25">
      <c r="B9" s="192" t="s">
        <v>20</v>
      </c>
      <c r="C9" s="75" t="s">
        <v>21</v>
      </c>
    </row>
    <row r="10" spans="2:8" ht="90" x14ac:dyDescent="0.25">
      <c r="B10" s="192" t="s">
        <v>22</v>
      </c>
      <c r="C10" s="75" t="s">
        <v>23</v>
      </c>
    </row>
    <row r="11" spans="2:8" ht="105" x14ac:dyDescent="0.25">
      <c r="B11" s="192" t="s">
        <v>24</v>
      </c>
      <c r="C11" s="235" t="s">
        <v>25</v>
      </c>
    </row>
    <row r="12" spans="2:8" ht="105" x14ac:dyDescent="0.25">
      <c r="B12" s="192" t="s">
        <v>26</v>
      </c>
      <c r="C12" s="235" t="s">
        <v>27</v>
      </c>
    </row>
    <row r="13" spans="2:8" ht="105" x14ac:dyDescent="0.25">
      <c r="B13" s="76" t="s">
        <v>28</v>
      </c>
      <c r="C13" s="75" t="s">
        <v>29</v>
      </c>
    </row>
    <row r="14" spans="2:8" ht="55.15" customHeight="1" x14ac:dyDescent="0.25">
      <c r="B14" s="76" t="s">
        <v>30</v>
      </c>
      <c r="C14" s="75" t="s">
        <v>31</v>
      </c>
    </row>
    <row r="15" spans="2:8" ht="18.600000000000001" customHeight="1" x14ac:dyDescent="0.25">
      <c r="B15" s="77" t="s">
        <v>32</v>
      </c>
      <c r="C15" s="78" t="s">
        <v>33</v>
      </c>
    </row>
    <row r="16" spans="2:8" ht="45" x14ac:dyDescent="0.25">
      <c r="B16" s="77" t="s">
        <v>34</v>
      </c>
      <c r="C16" s="78" t="s">
        <v>35</v>
      </c>
    </row>
    <row r="17" spans="2:6" ht="30" x14ac:dyDescent="0.25">
      <c r="B17" s="79" t="s">
        <v>36</v>
      </c>
      <c r="C17" s="78" t="s">
        <v>37</v>
      </c>
    </row>
    <row r="18" spans="2:6" ht="30" x14ac:dyDescent="0.25">
      <c r="B18" s="79" t="s">
        <v>38</v>
      </c>
      <c r="C18" s="78" t="s">
        <v>39</v>
      </c>
    </row>
    <row r="19" spans="2:6" x14ac:dyDescent="0.25">
      <c r="B19" s="79" t="s">
        <v>40</v>
      </c>
      <c r="C19" s="78" t="s">
        <v>41</v>
      </c>
    </row>
    <row r="20" spans="2:6" x14ac:dyDescent="0.25">
      <c r="B20" s="79" t="s">
        <v>42</v>
      </c>
      <c r="C20" s="78" t="s">
        <v>43</v>
      </c>
    </row>
    <row r="22" spans="2:6" ht="15.75" x14ac:dyDescent="0.25">
      <c r="B22" s="15" t="s">
        <v>44</v>
      </c>
    </row>
    <row r="24" spans="2:6" x14ac:dyDescent="0.25">
      <c r="B24" s="73" t="s">
        <v>45</v>
      </c>
      <c r="C24" s="74" t="s">
        <v>46</v>
      </c>
    </row>
    <row r="25" spans="2:6" ht="30" x14ac:dyDescent="0.25">
      <c r="B25" s="80" t="s">
        <v>47</v>
      </c>
      <c r="C25" s="75" t="s">
        <v>48</v>
      </c>
    </row>
    <row r="26" spans="2:6" ht="45" x14ac:dyDescent="0.25">
      <c r="B26" s="80" t="s">
        <v>49</v>
      </c>
      <c r="C26" s="75" t="s">
        <v>50</v>
      </c>
    </row>
    <row r="27" spans="2:6" ht="30" x14ac:dyDescent="0.25">
      <c r="B27" s="81" t="s">
        <v>51</v>
      </c>
      <c r="C27" s="75" t="s">
        <v>52</v>
      </c>
      <c r="E27" s="82" t="s">
        <v>53</v>
      </c>
    </row>
    <row r="28" spans="2:6" ht="45" x14ac:dyDescent="0.25">
      <c r="B28" s="81" t="s">
        <v>54</v>
      </c>
      <c r="C28" s="75" t="s">
        <v>55</v>
      </c>
      <c r="E28" s="83" t="s">
        <v>56</v>
      </c>
      <c r="F28" s="84" t="s">
        <v>57</v>
      </c>
    </row>
    <row r="29" spans="2:6" ht="60" x14ac:dyDescent="0.25">
      <c r="B29" s="81" t="s">
        <v>58</v>
      </c>
      <c r="C29" s="75" t="s">
        <v>59</v>
      </c>
      <c r="E29" s="85" t="s">
        <v>60</v>
      </c>
      <c r="F29" s="78" t="s">
        <v>61</v>
      </c>
    </row>
    <row r="30" spans="2:6" ht="30" x14ac:dyDescent="0.25">
      <c r="B30" s="81" t="s">
        <v>62</v>
      </c>
      <c r="C30" s="75" t="s">
        <v>63</v>
      </c>
    </row>
    <row r="31" spans="2:6" ht="30" x14ac:dyDescent="0.25">
      <c r="B31" s="83" t="s">
        <v>64</v>
      </c>
      <c r="C31" s="84" t="s">
        <v>65</v>
      </c>
      <c r="E31" s="82" t="s">
        <v>66</v>
      </c>
      <c r="F31" s="39"/>
    </row>
    <row r="32" spans="2:6" x14ac:dyDescent="0.25">
      <c r="B32" s="193" t="s">
        <v>67</v>
      </c>
      <c r="C32" s="193" t="s">
        <v>67</v>
      </c>
      <c r="E32" s="86" t="s">
        <v>68</v>
      </c>
      <c r="F32" s="78" t="s">
        <v>69</v>
      </c>
    </row>
    <row r="33" spans="2:6" ht="60" x14ac:dyDescent="0.25">
      <c r="B33" s="86" t="s">
        <v>70</v>
      </c>
      <c r="C33" s="78" t="s">
        <v>71</v>
      </c>
      <c r="E33" s="86" t="s">
        <v>72</v>
      </c>
      <c r="F33" s="78" t="s">
        <v>73</v>
      </c>
    </row>
    <row r="34" spans="2:6" ht="45" x14ac:dyDescent="0.25">
      <c r="B34" s="86" t="s">
        <v>74</v>
      </c>
      <c r="C34" s="78" t="s">
        <v>75</v>
      </c>
      <c r="E34" s="86" t="s">
        <v>76</v>
      </c>
      <c r="F34" s="78" t="s">
        <v>77</v>
      </c>
    </row>
    <row r="35" spans="2:6" ht="45" x14ac:dyDescent="0.25">
      <c r="B35" s="86" t="s">
        <v>78</v>
      </c>
      <c r="C35" s="78" t="s">
        <v>79</v>
      </c>
      <c r="E35" s="85" t="s">
        <v>80</v>
      </c>
      <c r="F35" s="78" t="s">
        <v>81</v>
      </c>
    </row>
    <row r="36" spans="2:6" ht="105" x14ac:dyDescent="0.25">
      <c r="B36" s="86" t="s">
        <v>82</v>
      </c>
      <c r="C36" s="78" t="s">
        <v>83</v>
      </c>
      <c r="E36" s="85" t="s">
        <v>84</v>
      </c>
      <c r="F36" s="78" t="s">
        <v>85</v>
      </c>
    </row>
    <row r="37" spans="2:6" ht="60" x14ac:dyDescent="0.25">
      <c r="E37" s="85" t="s">
        <v>60</v>
      </c>
      <c r="F37" s="78" t="s">
        <v>61</v>
      </c>
    </row>
    <row r="38" spans="2:6" x14ac:dyDescent="0.25">
      <c r="E38" s="16"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A495-54DF-4938-AEDF-9AF1548AC734}">
  <sheetPr codeName="Sheet13"/>
  <dimension ref="A1:U51"/>
  <sheetViews>
    <sheetView showGridLines="0" zoomScale="90" zoomScaleNormal="90" workbookViewId="0">
      <selection activeCell="B41" sqref="B41"/>
    </sheetView>
  </sheetViews>
  <sheetFormatPr defaultColWidth="11.42578125" defaultRowHeight="15" outlineLevelCol="1" x14ac:dyDescent="0.25"/>
  <cols>
    <col min="1" max="1" width="43.5703125" customWidth="1"/>
    <col min="2" max="2" width="26.140625" customWidth="1"/>
    <col min="3" max="3" width="19.28515625" customWidth="1"/>
    <col min="4" max="4" width="14.85546875" customWidth="1"/>
    <col min="5" max="5" width="26.140625" customWidth="1"/>
    <col min="6" max="8" width="18.5703125" customWidth="1"/>
    <col min="9" max="11" width="16" bestFit="1" customWidth="1"/>
    <col min="12" max="12" width="18.5703125" bestFit="1" customWidth="1"/>
    <col min="13" max="13" width="23" customWidth="1"/>
    <col min="14" max="15" width="23" customWidth="1" outlineLevel="1"/>
    <col min="16" max="16" width="18.85546875" customWidth="1"/>
    <col min="17" max="17" width="20.42578125" customWidth="1" outlineLevel="1"/>
    <col min="18" max="18" width="20.140625" customWidth="1" outlineLevel="1"/>
  </cols>
  <sheetData>
    <row r="1" spans="1:21" ht="23.25" x14ac:dyDescent="0.25">
      <c r="A1" s="404" t="s">
        <v>1089</v>
      </c>
      <c r="B1" s="299"/>
      <c r="C1" s="299"/>
      <c r="D1" s="299"/>
      <c r="E1" s="299"/>
      <c r="F1" s="299"/>
      <c r="G1" s="299"/>
      <c r="H1" s="299"/>
      <c r="I1" s="299"/>
      <c r="J1" s="299"/>
      <c r="K1" s="299"/>
      <c r="L1" s="299"/>
      <c r="M1" s="299"/>
      <c r="N1" s="299"/>
      <c r="O1" s="299"/>
      <c r="P1" s="299"/>
      <c r="Q1" s="299"/>
      <c r="R1" s="299"/>
      <c r="S1" s="299"/>
      <c r="T1" s="299"/>
      <c r="U1" s="299"/>
    </row>
    <row r="2" spans="1:21" s="298" customFormat="1" ht="23.25" x14ac:dyDescent="0.35">
      <c r="B2" s="296"/>
      <c r="C2" s="296"/>
      <c r="D2" s="296"/>
      <c r="E2" s="296"/>
      <c r="F2" s="296"/>
      <c r="G2" s="297"/>
      <c r="H2" s="297"/>
      <c r="I2" s="296"/>
      <c r="J2" s="296"/>
      <c r="K2" s="296"/>
      <c r="L2" s="296"/>
      <c r="M2" s="296"/>
      <c r="N2" s="296"/>
      <c r="O2" s="296"/>
      <c r="P2" s="296"/>
      <c r="Q2" s="296"/>
      <c r="R2" s="296"/>
      <c r="S2" s="296"/>
      <c r="T2" s="296"/>
      <c r="U2" s="296"/>
    </row>
    <row r="3" spans="1:21" x14ac:dyDescent="0.25">
      <c r="B3" s="299"/>
      <c r="C3" s="299"/>
      <c r="D3" s="299"/>
      <c r="E3" s="299"/>
      <c r="F3" s="299"/>
      <c r="G3" s="299"/>
      <c r="H3" s="299"/>
      <c r="I3" s="299"/>
      <c r="J3" s="299"/>
      <c r="K3" s="299"/>
      <c r="L3" s="299"/>
      <c r="M3" s="299"/>
      <c r="N3" s="299"/>
      <c r="O3" s="299"/>
      <c r="P3" s="299"/>
      <c r="Q3" s="299"/>
      <c r="R3" s="299"/>
      <c r="S3" s="299"/>
      <c r="T3" s="299"/>
      <c r="U3" s="299"/>
    </row>
    <row r="4" spans="1:21" ht="20.25" customHeight="1" x14ac:dyDescent="0.25">
      <c r="A4" s="299" t="s">
        <v>1109</v>
      </c>
      <c r="B4" s="299"/>
      <c r="C4" s="299"/>
      <c r="D4" s="299"/>
      <c r="E4" s="299"/>
      <c r="F4" s="299"/>
      <c r="G4" s="299"/>
      <c r="H4" s="323" t="s">
        <v>875</v>
      </c>
      <c r="I4" s="301">
        <v>1</v>
      </c>
      <c r="J4" s="324">
        <v>1</v>
      </c>
      <c r="K4" s="324">
        <v>1</v>
      </c>
      <c r="L4" s="299"/>
      <c r="M4" s="58" t="s">
        <v>1108</v>
      </c>
      <c r="N4" s="44"/>
      <c r="P4" s="304">
        <f>130/11479</f>
        <v>1.1325028312570781E-2</v>
      </c>
      <c r="Q4" s="299"/>
      <c r="R4" s="299"/>
      <c r="S4" s="299"/>
      <c r="T4" s="299"/>
      <c r="U4" s="299"/>
    </row>
    <row r="5" spans="1:21" s="321" customFormat="1" ht="45" x14ac:dyDescent="0.25">
      <c r="A5" s="305" t="s">
        <v>478</v>
      </c>
      <c r="B5" s="306" t="s">
        <v>877</v>
      </c>
      <c r="C5" s="305" t="s">
        <v>1122</v>
      </c>
      <c r="D5" s="305" t="s">
        <v>878</v>
      </c>
      <c r="E5" s="305" t="s">
        <v>1188</v>
      </c>
      <c r="F5" s="305" t="s">
        <v>1189</v>
      </c>
      <c r="G5" s="305" t="s">
        <v>1133</v>
      </c>
      <c r="H5" s="305" t="s">
        <v>1134</v>
      </c>
      <c r="I5" s="307" t="s">
        <v>1190</v>
      </c>
      <c r="J5" s="307" t="s">
        <v>1123</v>
      </c>
      <c r="K5" s="307" t="s">
        <v>881</v>
      </c>
      <c r="L5" s="305" t="s">
        <v>882</v>
      </c>
      <c r="M5" s="305" t="s">
        <v>1125</v>
      </c>
      <c r="N5" s="305" t="s">
        <v>883</v>
      </c>
      <c r="O5" s="305" t="s">
        <v>884</v>
      </c>
      <c r="P5" s="305" t="s">
        <v>1126</v>
      </c>
      <c r="Q5" s="305" t="s">
        <v>885</v>
      </c>
      <c r="R5" s="305" t="s">
        <v>886</v>
      </c>
      <c r="S5" s="320"/>
      <c r="T5" s="320"/>
      <c r="U5" s="320"/>
    </row>
    <row r="6" spans="1:21" x14ac:dyDescent="0.25">
      <c r="A6" s="308" t="s">
        <v>481</v>
      </c>
      <c r="B6" s="635">
        <f>BowTie!F76</f>
        <v>7124.7516290000003</v>
      </c>
      <c r="C6" s="309">
        <v>0</v>
      </c>
      <c r="D6" s="310">
        <f>C6/C$11</f>
        <v>0</v>
      </c>
      <c r="E6" s="514">
        <f>C6/($B$6)/$F$6</f>
        <v>0</v>
      </c>
      <c r="F6" s="638">
        <f>1/3</f>
        <v>0.33333333333333331</v>
      </c>
      <c r="G6" s="638">
        <f>1/3</f>
        <v>0.33333333333333331</v>
      </c>
      <c r="H6" s="638">
        <f>1/3</f>
        <v>0.33333333333333331</v>
      </c>
      <c r="I6" s="309">
        <f t="shared" ref="I6:K10" si="0">$E6*I$4*$B$6*F$6</f>
        <v>0</v>
      </c>
      <c r="J6" s="309">
        <f t="shared" si="0"/>
        <v>0</v>
      </c>
      <c r="K6" s="309">
        <f>$E6*K$4*$B$6*H$6</f>
        <v>0</v>
      </c>
      <c r="L6" s="310">
        <v>0.7</v>
      </c>
      <c r="M6" s="313">
        <f t="shared" ref="M6:O10" si="1">I6*$L6</f>
        <v>0</v>
      </c>
      <c r="N6" s="313">
        <f t="shared" si="1"/>
        <v>0</v>
      </c>
      <c r="O6" s="313">
        <f t="shared" si="1"/>
        <v>0</v>
      </c>
      <c r="P6" s="309">
        <f t="shared" ref="P6:R10" si="2">M6*$P$4</f>
        <v>0</v>
      </c>
      <c r="Q6" s="309">
        <f t="shared" si="2"/>
        <v>0</v>
      </c>
      <c r="R6" s="309">
        <f t="shared" si="2"/>
        <v>0</v>
      </c>
      <c r="S6" s="299"/>
      <c r="T6" s="299"/>
      <c r="U6" s="299"/>
    </row>
    <row r="7" spans="1:21" x14ac:dyDescent="0.25">
      <c r="A7" s="308" t="s">
        <v>482</v>
      </c>
      <c r="B7" s="636"/>
      <c r="C7" s="309">
        <v>8</v>
      </c>
      <c r="D7" s="310">
        <f t="shared" ref="D7:D10" si="3">C7/C$11</f>
        <v>0.53333333333333333</v>
      </c>
      <c r="E7" s="514">
        <f>C7/($B$6)/$F$6</f>
        <v>3.3685384768098276E-3</v>
      </c>
      <c r="F7" s="639"/>
      <c r="G7" s="639"/>
      <c r="H7" s="639"/>
      <c r="I7" s="309">
        <f t="shared" si="0"/>
        <v>8</v>
      </c>
      <c r="J7" s="309">
        <f t="shared" si="0"/>
        <v>8</v>
      </c>
      <c r="K7" s="309">
        <f t="shared" si="0"/>
        <v>8</v>
      </c>
      <c r="L7" s="310">
        <v>0.5</v>
      </c>
      <c r="M7" s="313">
        <f t="shared" si="1"/>
        <v>4</v>
      </c>
      <c r="N7" s="313">
        <f t="shared" si="1"/>
        <v>4</v>
      </c>
      <c r="O7" s="313">
        <f t="shared" si="1"/>
        <v>4</v>
      </c>
      <c r="P7" s="309">
        <f t="shared" si="2"/>
        <v>4.5300113250283124E-2</v>
      </c>
      <c r="Q7" s="309">
        <f t="shared" si="2"/>
        <v>4.5300113250283124E-2</v>
      </c>
      <c r="R7" s="309">
        <f t="shared" si="2"/>
        <v>4.5300113250283124E-2</v>
      </c>
      <c r="S7" s="299"/>
      <c r="T7" s="299"/>
      <c r="U7" s="299"/>
    </row>
    <row r="8" spans="1:21" x14ac:dyDescent="0.25">
      <c r="A8" s="308" t="s">
        <v>887</v>
      </c>
      <c r="B8" s="636"/>
      <c r="C8" s="309">
        <v>7</v>
      </c>
      <c r="D8" s="310">
        <f t="shared" si="3"/>
        <v>0.46666666666666667</v>
      </c>
      <c r="E8" s="514">
        <f>C8/($B$6)/$F$6</f>
        <v>2.9474711672085991E-3</v>
      </c>
      <c r="F8" s="639"/>
      <c r="G8" s="639"/>
      <c r="H8" s="639"/>
      <c r="I8" s="309">
        <f t="shared" si="0"/>
        <v>7</v>
      </c>
      <c r="J8" s="309">
        <f t="shared" si="0"/>
        <v>7</v>
      </c>
      <c r="K8" s="309">
        <f t="shared" si="0"/>
        <v>7</v>
      </c>
      <c r="L8" s="310">
        <v>0.01</v>
      </c>
      <c r="M8" s="313">
        <f t="shared" si="1"/>
        <v>7.0000000000000007E-2</v>
      </c>
      <c r="N8" s="313">
        <f t="shared" si="1"/>
        <v>7.0000000000000007E-2</v>
      </c>
      <c r="O8" s="313">
        <f t="shared" si="1"/>
        <v>7.0000000000000007E-2</v>
      </c>
      <c r="P8" s="309">
        <f t="shared" si="2"/>
        <v>7.9275198187995469E-4</v>
      </c>
      <c r="Q8" s="309">
        <f t="shared" si="2"/>
        <v>7.9275198187995469E-4</v>
      </c>
      <c r="R8" s="309">
        <f t="shared" si="2"/>
        <v>7.9275198187995469E-4</v>
      </c>
      <c r="S8" s="299"/>
      <c r="T8" s="299"/>
      <c r="U8" s="299"/>
    </row>
    <row r="9" spans="1:21" x14ac:dyDescent="0.25">
      <c r="A9" s="308" t="s">
        <v>888</v>
      </c>
      <c r="B9" s="636"/>
      <c r="C9" s="309">
        <v>0</v>
      </c>
      <c r="D9" s="310">
        <f t="shared" si="3"/>
        <v>0</v>
      </c>
      <c r="E9" s="514">
        <f>C9/($B$6)/$F$6</f>
        <v>0</v>
      </c>
      <c r="F9" s="639"/>
      <c r="G9" s="639"/>
      <c r="H9" s="639"/>
      <c r="I9" s="309">
        <f t="shared" si="0"/>
        <v>0</v>
      </c>
      <c r="J9" s="309">
        <f t="shared" si="0"/>
        <v>0</v>
      </c>
      <c r="K9" s="309">
        <f t="shared" si="0"/>
        <v>0</v>
      </c>
      <c r="L9" s="310">
        <v>0.01</v>
      </c>
      <c r="M9" s="313">
        <f t="shared" si="1"/>
        <v>0</v>
      </c>
      <c r="N9" s="313">
        <f t="shared" si="1"/>
        <v>0</v>
      </c>
      <c r="O9" s="313">
        <f t="shared" si="1"/>
        <v>0</v>
      </c>
      <c r="P9" s="309">
        <f t="shared" si="2"/>
        <v>0</v>
      </c>
      <c r="Q9" s="309">
        <f t="shared" si="2"/>
        <v>0</v>
      </c>
      <c r="R9" s="309">
        <f t="shared" si="2"/>
        <v>0</v>
      </c>
      <c r="S9" s="299"/>
      <c r="T9" s="299"/>
      <c r="U9" s="299"/>
    </row>
    <row r="10" spans="1:21" x14ac:dyDescent="0.25">
      <c r="A10" s="308" t="s">
        <v>889</v>
      </c>
      <c r="B10" s="637"/>
      <c r="C10" s="309">
        <v>0</v>
      </c>
      <c r="D10" s="310">
        <f t="shared" si="3"/>
        <v>0</v>
      </c>
      <c r="E10" s="514">
        <f>C10/($B$6)/$F$6</f>
        <v>0</v>
      </c>
      <c r="F10" s="640"/>
      <c r="G10" s="640"/>
      <c r="H10" s="640"/>
      <c r="I10" s="309">
        <f t="shared" si="0"/>
        <v>0</v>
      </c>
      <c r="J10" s="309">
        <f t="shared" si="0"/>
        <v>0</v>
      </c>
      <c r="K10" s="309">
        <f t="shared" si="0"/>
        <v>0</v>
      </c>
      <c r="L10" s="310">
        <v>0.01</v>
      </c>
      <c r="M10" s="313">
        <f t="shared" si="1"/>
        <v>0</v>
      </c>
      <c r="N10" s="313">
        <f t="shared" si="1"/>
        <v>0</v>
      </c>
      <c r="O10" s="313">
        <f t="shared" si="1"/>
        <v>0</v>
      </c>
      <c r="P10" s="309">
        <f t="shared" si="2"/>
        <v>0</v>
      </c>
      <c r="Q10" s="309">
        <f t="shared" si="2"/>
        <v>0</v>
      </c>
      <c r="R10" s="309">
        <f t="shared" si="2"/>
        <v>0</v>
      </c>
      <c r="S10" s="299"/>
      <c r="T10" s="299"/>
      <c r="U10" s="299"/>
    </row>
    <row r="11" spans="1:21" x14ac:dyDescent="0.25">
      <c r="A11" s="308" t="s">
        <v>890</v>
      </c>
      <c r="B11" s="308"/>
      <c r="C11" s="315">
        <f>SUM(C6:C10)</f>
        <v>15</v>
      </c>
      <c r="D11" s="315"/>
      <c r="E11" s="515">
        <f>C11/B6</f>
        <v>2.1053365480061424E-3</v>
      </c>
      <c r="F11" s="317"/>
      <c r="G11" s="317"/>
      <c r="H11" s="317"/>
      <c r="I11" s="318">
        <f>SUM(I6:I10)</f>
        <v>15</v>
      </c>
      <c r="J11" s="318">
        <f t="shared" ref="J11:K11" si="4">SUM(J6:J10)</f>
        <v>15</v>
      </c>
      <c r="K11" s="318">
        <f t="shared" si="4"/>
        <v>15</v>
      </c>
      <c r="L11" s="308"/>
      <c r="M11" s="319">
        <f>SUM(M6:M10)</f>
        <v>4.07</v>
      </c>
      <c r="N11" s="319">
        <f t="shared" ref="N11:O11" si="5">SUM(N6:N10)</f>
        <v>4.07</v>
      </c>
      <c r="O11" s="319">
        <f t="shared" si="5"/>
        <v>4.07</v>
      </c>
      <c r="P11" s="316">
        <f>SUM(P6:P10)</f>
        <v>4.6092865232163077E-2</v>
      </c>
      <c r="Q11" s="316">
        <f t="shared" ref="Q11:R11" si="6">SUM(Q6:Q10)</f>
        <v>4.6092865232163077E-2</v>
      </c>
      <c r="R11" s="316">
        <f t="shared" si="6"/>
        <v>4.6092865232163077E-2</v>
      </c>
      <c r="S11" s="299"/>
      <c r="T11" s="299"/>
      <c r="U11" s="299"/>
    </row>
    <row r="12" spans="1:21" s="524" customFormat="1" x14ac:dyDescent="0.25">
      <c r="A12" s="516"/>
      <c r="B12" s="517"/>
      <c r="C12" s="518"/>
      <c r="D12" s="518"/>
      <c r="E12" s="519"/>
      <c r="F12" s="516"/>
      <c r="G12" s="516"/>
      <c r="H12" s="520" t="s">
        <v>875</v>
      </c>
      <c r="I12" s="521">
        <v>1</v>
      </c>
      <c r="J12" s="521">
        <v>1</v>
      </c>
      <c r="K12" s="521">
        <v>1</v>
      </c>
      <c r="L12" s="516"/>
      <c r="M12" s="522"/>
      <c r="N12" s="522"/>
      <c r="O12" s="522"/>
      <c r="P12" s="523"/>
      <c r="Q12" s="523"/>
      <c r="R12" s="523"/>
    </row>
    <row r="13" spans="1:21" s="321" customFormat="1" ht="45" x14ac:dyDescent="0.25">
      <c r="A13" s="305" t="s">
        <v>479</v>
      </c>
      <c r="B13" s="306" t="s">
        <v>877</v>
      </c>
      <c r="C13" s="305" t="s">
        <v>1122</v>
      </c>
      <c r="D13" s="305" t="s">
        <v>878</v>
      </c>
      <c r="E13" s="305" t="s">
        <v>1188</v>
      </c>
      <c r="F13" s="305" t="s">
        <v>1189</v>
      </c>
      <c r="G13" s="305" t="s">
        <v>1133</v>
      </c>
      <c r="H13" s="305" t="s">
        <v>1134</v>
      </c>
      <c r="I13" s="307" t="s">
        <v>1190</v>
      </c>
      <c r="J13" s="307" t="s">
        <v>1123</v>
      </c>
      <c r="K13" s="307" t="s">
        <v>881</v>
      </c>
      <c r="L13" s="305" t="s">
        <v>882</v>
      </c>
      <c r="M13" s="305" t="s">
        <v>1125</v>
      </c>
      <c r="N13" s="305" t="s">
        <v>883</v>
      </c>
      <c r="O13" s="305" t="s">
        <v>884</v>
      </c>
      <c r="P13" s="305" t="s">
        <v>1126</v>
      </c>
      <c r="Q13" s="305" t="s">
        <v>885</v>
      </c>
      <c r="R13" s="305" t="s">
        <v>886</v>
      </c>
      <c r="S13" s="320"/>
      <c r="T13" s="320"/>
      <c r="U13" s="320"/>
    </row>
    <row r="14" spans="1:21" x14ac:dyDescent="0.25">
      <c r="A14" s="308" t="s">
        <v>481</v>
      </c>
      <c r="B14" s="635">
        <f>BowTie!F75</f>
        <v>18326.301864999994</v>
      </c>
      <c r="C14" s="309">
        <v>0</v>
      </c>
      <c r="D14" s="310">
        <f>C14/C$19</f>
        <v>0</v>
      </c>
      <c r="E14" s="514">
        <f>C14/($B$14)/$F$14</f>
        <v>0</v>
      </c>
      <c r="F14" s="638">
        <f>1/3</f>
        <v>0.33333333333333331</v>
      </c>
      <c r="G14" s="638">
        <f t="shared" ref="G14:H14" si="7">1/3</f>
        <v>0.33333333333333331</v>
      </c>
      <c r="H14" s="638">
        <f t="shared" si="7"/>
        <v>0.33333333333333331</v>
      </c>
      <c r="I14" s="309">
        <f t="shared" ref="I14:K18" si="8">$E14*I$12*$B$14*F$14</f>
        <v>0</v>
      </c>
      <c r="J14" s="309">
        <f t="shared" si="8"/>
        <v>0</v>
      </c>
      <c r="K14" s="309">
        <f t="shared" si="8"/>
        <v>0</v>
      </c>
      <c r="L14" s="310">
        <v>0.7</v>
      </c>
      <c r="M14" s="313">
        <f t="shared" ref="M14:O18" si="9">I14*$L14</f>
        <v>0</v>
      </c>
      <c r="N14" s="313">
        <f t="shared" si="9"/>
        <v>0</v>
      </c>
      <c r="O14" s="313">
        <f t="shared" si="9"/>
        <v>0</v>
      </c>
      <c r="P14" s="309">
        <f t="shared" ref="P14:R18" si="10">M14*$P$4</f>
        <v>0</v>
      </c>
      <c r="Q14" s="309">
        <f t="shared" si="10"/>
        <v>0</v>
      </c>
      <c r="R14" s="309">
        <f t="shared" si="10"/>
        <v>0</v>
      </c>
      <c r="S14" s="299"/>
      <c r="T14" s="299"/>
      <c r="U14" s="299"/>
    </row>
    <row r="15" spans="1:21" x14ac:dyDescent="0.25">
      <c r="A15" s="308" t="s">
        <v>482</v>
      </c>
      <c r="B15" s="636"/>
      <c r="C15" s="309">
        <v>8</v>
      </c>
      <c r="D15" s="310">
        <f t="shared" ref="D15:D18" si="11">C15/C$19</f>
        <v>0.30769230769230771</v>
      </c>
      <c r="E15" s="514">
        <f t="shared" ref="E15:E18" si="12">C15/($B$14)/$F$14</f>
        <v>1.3095931834363032E-3</v>
      </c>
      <c r="F15" s="639"/>
      <c r="G15" s="639"/>
      <c r="H15" s="639"/>
      <c r="I15" s="309">
        <f t="shared" si="8"/>
        <v>8</v>
      </c>
      <c r="J15" s="309">
        <f t="shared" si="8"/>
        <v>8</v>
      </c>
      <c r="K15" s="309">
        <f t="shared" si="8"/>
        <v>8</v>
      </c>
      <c r="L15" s="310">
        <v>0.5</v>
      </c>
      <c r="M15" s="313">
        <f t="shared" si="9"/>
        <v>4</v>
      </c>
      <c r="N15" s="313">
        <f t="shared" si="9"/>
        <v>4</v>
      </c>
      <c r="O15" s="313">
        <f t="shared" si="9"/>
        <v>4</v>
      </c>
      <c r="P15" s="309">
        <f t="shared" si="10"/>
        <v>4.5300113250283124E-2</v>
      </c>
      <c r="Q15" s="309">
        <f t="shared" si="10"/>
        <v>4.5300113250283124E-2</v>
      </c>
      <c r="R15" s="309">
        <f t="shared" si="10"/>
        <v>4.5300113250283124E-2</v>
      </c>
      <c r="S15" s="299"/>
      <c r="T15" s="299"/>
      <c r="U15" s="299"/>
    </row>
    <row r="16" spans="1:21" x14ac:dyDescent="0.25">
      <c r="A16" s="308" t="s">
        <v>887</v>
      </c>
      <c r="B16" s="636"/>
      <c r="C16" s="309">
        <v>18</v>
      </c>
      <c r="D16" s="310">
        <f t="shared" si="11"/>
        <v>0.69230769230769229</v>
      </c>
      <c r="E16" s="514">
        <f t="shared" si="12"/>
        <v>2.946584662731682E-3</v>
      </c>
      <c r="F16" s="639"/>
      <c r="G16" s="639"/>
      <c r="H16" s="639"/>
      <c r="I16" s="309">
        <f t="shared" si="8"/>
        <v>18</v>
      </c>
      <c r="J16" s="309">
        <f t="shared" si="8"/>
        <v>18</v>
      </c>
      <c r="K16" s="309">
        <f t="shared" si="8"/>
        <v>18</v>
      </c>
      <c r="L16" s="310">
        <v>0.01</v>
      </c>
      <c r="M16" s="313">
        <f t="shared" si="9"/>
        <v>0.18</v>
      </c>
      <c r="N16" s="313">
        <f t="shared" si="9"/>
        <v>0.18</v>
      </c>
      <c r="O16" s="313">
        <f t="shared" si="9"/>
        <v>0.18</v>
      </c>
      <c r="P16" s="309">
        <f t="shared" si="10"/>
        <v>2.0385050962627403E-3</v>
      </c>
      <c r="Q16" s="309">
        <f t="shared" si="10"/>
        <v>2.0385050962627403E-3</v>
      </c>
      <c r="R16" s="309">
        <f t="shared" si="10"/>
        <v>2.0385050962627403E-3</v>
      </c>
      <c r="S16" s="299"/>
      <c r="T16" s="299"/>
      <c r="U16" s="299"/>
    </row>
    <row r="17" spans="1:21" x14ac:dyDescent="0.25">
      <c r="A17" s="308" t="s">
        <v>888</v>
      </c>
      <c r="B17" s="636"/>
      <c r="C17" s="309">
        <v>0</v>
      </c>
      <c r="D17" s="310">
        <f t="shared" si="11"/>
        <v>0</v>
      </c>
      <c r="E17" s="514">
        <f t="shared" si="12"/>
        <v>0</v>
      </c>
      <c r="F17" s="639"/>
      <c r="G17" s="639"/>
      <c r="H17" s="639"/>
      <c r="I17" s="309">
        <f t="shared" si="8"/>
        <v>0</v>
      </c>
      <c r="J17" s="309">
        <f t="shared" si="8"/>
        <v>0</v>
      </c>
      <c r="K17" s="309">
        <f t="shared" si="8"/>
        <v>0</v>
      </c>
      <c r="L17" s="310">
        <v>0.01</v>
      </c>
      <c r="M17" s="313">
        <f t="shared" si="9"/>
        <v>0</v>
      </c>
      <c r="N17" s="313">
        <f t="shared" si="9"/>
        <v>0</v>
      </c>
      <c r="O17" s="313">
        <f t="shared" si="9"/>
        <v>0</v>
      </c>
      <c r="P17" s="309">
        <f t="shared" si="10"/>
        <v>0</v>
      </c>
      <c r="Q17" s="309">
        <f t="shared" si="10"/>
        <v>0</v>
      </c>
      <c r="R17" s="309">
        <f t="shared" si="10"/>
        <v>0</v>
      </c>
      <c r="S17" s="299"/>
      <c r="T17" s="299"/>
      <c r="U17" s="299"/>
    </row>
    <row r="18" spans="1:21" x14ac:dyDescent="0.25">
      <c r="A18" s="308" t="s">
        <v>889</v>
      </c>
      <c r="B18" s="637"/>
      <c r="C18" s="309">
        <v>0</v>
      </c>
      <c r="D18" s="310">
        <f t="shared" si="11"/>
        <v>0</v>
      </c>
      <c r="E18" s="514">
        <f t="shared" si="12"/>
        <v>0</v>
      </c>
      <c r="F18" s="640"/>
      <c r="G18" s="640"/>
      <c r="H18" s="640"/>
      <c r="I18" s="309">
        <f t="shared" si="8"/>
        <v>0</v>
      </c>
      <c r="J18" s="309">
        <f t="shared" si="8"/>
        <v>0</v>
      </c>
      <c r="K18" s="309">
        <f t="shared" si="8"/>
        <v>0</v>
      </c>
      <c r="L18" s="310">
        <v>0.01</v>
      </c>
      <c r="M18" s="313">
        <f t="shared" si="9"/>
        <v>0</v>
      </c>
      <c r="N18" s="313">
        <f t="shared" si="9"/>
        <v>0</v>
      </c>
      <c r="O18" s="313">
        <f t="shared" si="9"/>
        <v>0</v>
      </c>
      <c r="P18" s="309">
        <f t="shared" si="10"/>
        <v>0</v>
      </c>
      <c r="Q18" s="309">
        <f t="shared" si="10"/>
        <v>0</v>
      </c>
      <c r="R18" s="309">
        <f t="shared" si="10"/>
        <v>0</v>
      </c>
      <c r="S18" s="299"/>
      <c r="T18" s="299"/>
      <c r="U18" s="299"/>
    </row>
    <row r="19" spans="1:21" x14ac:dyDescent="0.25">
      <c r="A19" s="308" t="s">
        <v>890</v>
      </c>
      <c r="B19" s="308"/>
      <c r="C19" s="315">
        <f>SUM(C14:C18)</f>
        <v>26</v>
      </c>
      <c r="D19" s="315"/>
      <c r="E19" s="515">
        <f>C19/B14</f>
        <v>1.4187259487226616E-3</v>
      </c>
      <c r="F19" s="317"/>
      <c r="G19" s="317"/>
      <c r="H19" s="317"/>
      <c r="I19" s="318">
        <f>SUM(I14:I18)</f>
        <v>26</v>
      </c>
      <c r="J19" s="318">
        <f t="shared" ref="J19:K19" si="13">SUM(J14:J18)</f>
        <v>26</v>
      </c>
      <c r="K19" s="318">
        <f t="shared" si="13"/>
        <v>26</v>
      </c>
      <c r="L19" s="308"/>
      <c r="M19" s="319">
        <f>SUM(M14:M18)</f>
        <v>4.18</v>
      </c>
      <c r="N19" s="319">
        <f t="shared" ref="N19:O19" si="14">SUM(N14:N18)</f>
        <v>4.18</v>
      </c>
      <c r="O19" s="319">
        <f t="shared" si="14"/>
        <v>4.18</v>
      </c>
      <c r="P19" s="316">
        <f>SUM(P14:P18)</f>
        <v>4.733861834654586E-2</v>
      </c>
      <c r="Q19" s="316">
        <f t="shared" ref="Q19:R19" si="15">SUM(Q14:Q18)</f>
        <v>4.733861834654586E-2</v>
      </c>
      <c r="R19" s="316">
        <f t="shared" si="15"/>
        <v>4.733861834654586E-2</v>
      </c>
      <c r="S19" s="299"/>
      <c r="T19" s="299"/>
      <c r="U19" s="299"/>
    </row>
    <row r="20" spans="1:21" s="524" customFormat="1" x14ac:dyDescent="0.25">
      <c r="A20" s="516"/>
      <c r="B20" s="517"/>
      <c r="C20" s="518"/>
      <c r="D20" s="518"/>
      <c r="E20" s="519"/>
      <c r="F20" s="516"/>
      <c r="G20" s="516"/>
      <c r="H20" s="520" t="s">
        <v>875</v>
      </c>
      <c r="I20" s="521">
        <v>1</v>
      </c>
      <c r="J20" s="521">
        <v>1</v>
      </c>
      <c r="K20" s="521">
        <v>1</v>
      </c>
      <c r="L20" s="516"/>
      <c r="M20" s="522"/>
      <c r="N20" s="522"/>
      <c r="O20" s="522"/>
      <c r="P20" s="523"/>
      <c r="Q20" s="523"/>
      <c r="R20" s="523"/>
    </row>
    <row r="21" spans="1:21" s="321" customFormat="1" ht="45" x14ac:dyDescent="0.25">
      <c r="A21" s="305" t="s">
        <v>480</v>
      </c>
      <c r="B21" s="306" t="s">
        <v>877</v>
      </c>
      <c r="C21" s="305" t="s">
        <v>1122</v>
      </c>
      <c r="D21" s="305" t="s">
        <v>878</v>
      </c>
      <c r="E21" s="305" t="s">
        <v>1188</v>
      </c>
      <c r="F21" s="305" t="s">
        <v>1189</v>
      </c>
      <c r="G21" s="305" t="s">
        <v>1133</v>
      </c>
      <c r="H21" s="305" t="s">
        <v>1134</v>
      </c>
      <c r="I21" s="307" t="s">
        <v>1190</v>
      </c>
      <c r="J21" s="307" t="s">
        <v>1123</v>
      </c>
      <c r="K21" s="307" t="s">
        <v>881</v>
      </c>
      <c r="L21" s="305" t="s">
        <v>882</v>
      </c>
      <c r="M21" s="305" t="s">
        <v>1125</v>
      </c>
      <c r="N21" s="305" t="s">
        <v>883</v>
      </c>
      <c r="O21" s="305" t="s">
        <v>884</v>
      </c>
      <c r="P21" s="305" t="s">
        <v>1126</v>
      </c>
      <c r="Q21" s="305" t="s">
        <v>885</v>
      </c>
      <c r="R21" s="305" t="s">
        <v>886</v>
      </c>
      <c r="S21" s="320"/>
      <c r="T21" s="320"/>
      <c r="U21" s="320"/>
    </row>
    <row r="22" spans="1:21" x14ac:dyDescent="0.25">
      <c r="A22" s="308" t="s">
        <v>481</v>
      </c>
      <c r="B22" s="635">
        <f>BowTie!F74</f>
        <v>10.61586</v>
      </c>
      <c r="C22" s="309">
        <v>0</v>
      </c>
      <c r="D22" s="310">
        <f>C22/C$27</f>
        <v>0</v>
      </c>
      <c r="E22" s="514">
        <f>C22/($B$22)/$F$22</f>
        <v>0</v>
      </c>
      <c r="F22" s="638">
        <f>1/3</f>
        <v>0.33333333333333331</v>
      </c>
      <c r="G22" s="638">
        <f t="shared" ref="G22:H22" si="16">1/3</f>
        <v>0.33333333333333331</v>
      </c>
      <c r="H22" s="638">
        <f t="shared" si="16"/>
        <v>0.33333333333333331</v>
      </c>
      <c r="I22" s="309">
        <f t="shared" ref="I22:K26" si="17">$E22*I$20*$B$22*F$22</f>
        <v>0</v>
      </c>
      <c r="J22" s="309">
        <f t="shared" si="17"/>
        <v>0</v>
      </c>
      <c r="K22" s="309">
        <f t="shared" si="17"/>
        <v>0</v>
      </c>
      <c r="L22" s="310">
        <v>0.7</v>
      </c>
      <c r="M22" s="313">
        <f t="shared" ref="M22:O26" si="18">I22*$L22</f>
        <v>0</v>
      </c>
      <c r="N22" s="313">
        <f t="shared" si="18"/>
        <v>0</v>
      </c>
      <c r="O22" s="313">
        <f t="shared" si="18"/>
        <v>0</v>
      </c>
      <c r="P22" s="309">
        <f t="shared" ref="P22:R26" si="19">M22*$P$4</f>
        <v>0</v>
      </c>
      <c r="Q22" s="309">
        <f t="shared" si="19"/>
        <v>0</v>
      </c>
      <c r="R22" s="309">
        <f t="shared" si="19"/>
        <v>0</v>
      </c>
      <c r="S22" s="299"/>
      <c r="T22" s="299"/>
      <c r="U22" s="299"/>
    </row>
    <row r="23" spans="1:21" x14ac:dyDescent="0.25">
      <c r="A23" s="308" t="s">
        <v>482</v>
      </c>
      <c r="B23" s="636"/>
      <c r="C23" s="309">
        <v>1</v>
      </c>
      <c r="D23" s="310">
        <f t="shared" ref="D23:D26" si="20">C23/C$27</f>
        <v>0.5</v>
      </c>
      <c r="E23" s="514">
        <f>C23/($B$22)/$F$22</f>
        <v>0.28259604026428387</v>
      </c>
      <c r="F23" s="639"/>
      <c r="G23" s="639"/>
      <c r="H23" s="639"/>
      <c r="I23" s="309">
        <f t="shared" si="17"/>
        <v>1</v>
      </c>
      <c r="J23" s="309">
        <f t="shared" si="17"/>
        <v>1</v>
      </c>
      <c r="K23" s="309">
        <f t="shared" si="17"/>
        <v>1</v>
      </c>
      <c r="L23" s="310">
        <v>0.5</v>
      </c>
      <c r="M23" s="313">
        <f t="shared" si="18"/>
        <v>0.5</v>
      </c>
      <c r="N23" s="313">
        <f t="shared" si="18"/>
        <v>0.5</v>
      </c>
      <c r="O23" s="313">
        <f t="shared" si="18"/>
        <v>0.5</v>
      </c>
      <c r="P23" s="309">
        <f t="shared" si="19"/>
        <v>5.6625141562853904E-3</v>
      </c>
      <c r="Q23" s="309">
        <f t="shared" si="19"/>
        <v>5.6625141562853904E-3</v>
      </c>
      <c r="R23" s="309">
        <f t="shared" si="19"/>
        <v>5.6625141562853904E-3</v>
      </c>
      <c r="S23" s="299"/>
      <c r="T23" s="299"/>
      <c r="U23" s="299"/>
    </row>
    <row r="24" spans="1:21" x14ac:dyDescent="0.25">
      <c r="A24" s="308" t="s">
        <v>887</v>
      </c>
      <c r="B24" s="636"/>
      <c r="C24" s="309">
        <v>1</v>
      </c>
      <c r="D24" s="310">
        <f t="shared" si="20"/>
        <v>0.5</v>
      </c>
      <c r="E24" s="514">
        <f t="shared" ref="E24:E26" si="21">C24/($B$22)/$F$22</f>
        <v>0.28259604026428387</v>
      </c>
      <c r="F24" s="639"/>
      <c r="G24" s="639"/>
      <c r="H24" s="639"/>
      <c r="I24" s="309">
        <f t="shared" si="17"/>
        <v>1</v>
      </c>
      <c r="J24" s="309">
        <f t="shared" si="17"/>
        <v>1</v>
      </c>
      <c r="K24" s="309">
        <f t="shared" si="17"/>
        <v>1</v>
      </c>
      <c r="L24" s="310">
        <v>0.01</v>
      </c>
      <c r="M24" s="313">
        <f t="shared" si="18"/>
        <v>0.01</v>
      </c>
      <c r="N24" s="313">
        <f t="shared" si="18"/>
        <v>0.01</v>
      </c>
      <c r="O24" s="313">
        <f t="shared" si="18"/>
        <v>0.01</v>
      </c>
      <c r="P24" s="309">
        <f t="shared" si="19"/>
        <v>1.1325028312570782E-4</v>
      </c>
      <c r="Q24" s="309">
        <f t="shared" si="19"/>
        <v>1.1325028312570782E-4</v>
      </c>
      <c r="R24" s="309">
        <f t="shared" si="19"/>
        <v>1.1325028312570782E-4</v>
      </c>
      <c r="S24" s="299"/>
      <c r="T24" s="299"/>
      <c r="U24" s="299"/>
    </row>
    <row r="25" spans="1:21" x14ac:dyDescent="0.25">
      <c r="A25" s="308" t="s">
        <v>888</v>
      </c>
      <c r="B25" s="636"/>
      <c r="C25" s="309">
        <v>0</v>
      </c>
      <c r="D25" s="310">
        <f t="shared" si="20"/>
        <v>0</v>
      </c>
      <c r="E25" s="514">
        <f t="shared" si="21"/>
        <v>0</v>
      </c>
      <c r="F25" s="639"/>
      <c r="G25" s="639"/>
      <c r="H25" s="639"/>
      <c r="I25" s="309">
        <f t="shared" si="17"/>
        <v>0</v>
      </c>
      <c r="J25" s="309">
        <f t="shared" si="17"/>
        <v>0</v>
      </c>
      <c r="K25" s="309">
        <f t="shared" si="17"/>
        <v>0</v>
      </c>
      <c r="L25" s="310">
        <v>0.01</v>
      </c>
      <c r="M25" s="313">
        <f t="shared" si="18"/>
        <v>0</v>
      </c>
      <c r="N25" s="313">
        <f t="shared" si="18"/>
        <v>0</v>
      </c>
      <c r="O25" s="313">
        <f t="shared" si="18"/>
        <v>0</v>
      </c>
      <c r="P25" s="309">
        <f t="shared" si="19"/>
        <v>0</v>
      </c>
      <c r="Q25" s="309">
        <f t="shared" si="19"/>
        <v>0</v>
      </c>
      <c r="R25" s="309">
        <f t="shared" si="19"/>
        <v>0</v>
      </c>
      <c r="S25" s="299"/>
      <c r="T25" s="299"/>
      <c r="U25" s="299"/>
    </row>
    <row r="26" spans="1:21" x14ac:dyDescent="0.25">
      <c r="A26" s="308" t="s">
        <v>889</v>
      </c>
      <c r="B26" s="637"/>
      <c r="C26" s="309">
        <v>0</v>
      </c>
      <c r="D26" s="310">
        <f t="shared" si="20"/>
        <v>0</v>
      </c>
      <c r="E26" s="514">
        <f t="shared" si="21"/>
        <v>0</v>
      </c>
      <c r="F26" s="640"/>
      <c r="G26" s="640"/>
      <c r="H26" s="640"/>
      <c r="I26" s="309">
        <f t="shared" si="17"/>
        <v>0</v>
      </c>
      <c r="J26" s="309">
        <f t="shared" si="17"/>
        <v>0</v>
      </c>
      <c r="K26" s="309">
        <f t="shared" si="17"/>
        <v>0</v>
      </c>
      <c r="L26" s="310">
        <v>0.01</v>
      </c>
      <c r="M26" s="313">
        <f t="shared" si="18"/>
        <v>0</v>
      </c>
      <c r="N26" s="313">
        <f t="shared" si="18"/>
        <v>0</v>
      </c>
      <c r="O26" s="313">
        <f t="shared" si="18"/>
        <v>0</v>
      </c>
      <c r="P26" s="309">
        <f t="shared" si="19"/>
        <v>0</v>
      </c>
      <c r="Q26" s="309">
        <f t="shared" si="19"/>
        <v>0</v>
      </c>
      <c r="R26" s="309">
        <f t="shared" si="19"/>
        <v>0</v>
      </c>
      <c r="S26" s="299"/>
      <c r="T26" s="299"/>
      <c r="U26" s="299"/>
    </row>
    <row r="27" spans="1:21" x14ac:dyDescent="0.25">
      <c r="A27" s="308" t="s">
        <v>890</v>
      </c>
      <c r="B27" s="308"/>
      <c r="C27" s="315">
        <f>SUM(C22:C26)</f>
        <v>2</v>
      </c>
      <c r="D27" s="315"/>
      <c r="E27" s="515">
        <f>C27/B22</f>
        <v>0.18839736017618922</v>
      </c>
      <c r="F27" s="317"/>
      <c r="G27" s="317"/>
      <c r="H27" s="317"/>
      <c r="I27" s="318">
        <f>SUM(I22:I26)</f>
        <v>2</v>
      </c>
      <c r="J27" s="318">
        <f t="shared" ref="J27:K27" si="22">SUM(J22:J26)</f>
        <v>2</v>
      </c>
      <c r="K27" s="318">
        <f t="shared" si="22"/>
        <v>2</v>
      </c>
      <c r="L27" s="308"/>
      <c r="M27" s="319">
        <f>SUM(M22:M26)</f>
        <v>0.51</v>
      </c>
      <c r="N27" s="319">
        <f t="shared" ref="N27:O27" si="23">SUM(N22:N26)</f>
        <v>0.51</v>
      </c>
      <c r="O27" s="319">
        <f t="shared" si="23"/>
        <v>0.51</v>
      </c>
      <c r="P27" s="316">
        <f>SUM(P22:P26)</f>
        <v>5.7757644394110979E-3</v>
      </c>
      <c r="Q27" s="316">
        <f t="shared" ref="Q27:R27" si="24">SUM(Q22:Q26)</f>
        <v>5.7757644394110979E-3</v>
      </c>
      <c r="R27" s="316">
        <f t="shared" si="24"/>
        <v>5.7757644394110979E-3</v>
      </c>
      <c r="S27" s="299"/>
      <c r="T27" s="299"/>
      <c r="U27" s="299"/>
    </row>
    <row r="28" spans="1:21" s="524" customFormat="1" x14ac:dyDescent="0.25">
      <c r="A28" s="516"/>
      <c r="B28" s="517"/>
      <c r="C28" s="518"/>
      <c r="D28" s="518"/>
      <c r="E28" s="519"/>
      <c r="F28" s="516"/>
      <c r="G28" s="516"/>
      <c r="H28" s="520" t="s">
        <v>875</v>
      </c>
      <c r="I28" s="521">
        <v>1</v>
      </c>
      <c r="J28" s="521">
        <v>1</v>
      </c>
      <c r="K28" s="521">
        <v>1</v>
      </c>
      <c r="L28" s="516"/>
      <c r="M28" s="522" t="s">
        <v>1175</v>
      </c>
      <c r="N28" s="522"/>
      <c r="O28" s="522"/>
      <c r="P28" s="525">
        <v>1.2952418192037929E-2</v>
      </c>
      <c r="Q28" s="523"/>
      <c r="R28" s="523"/>
    </row>
    <row r="29" spans="1:21" s="321" customFormat="1" ht="45" x14ac:dyDescent="0.25">
      <c r="A29" s="305" t="s">
        <v>483</v>
      </c>
      <c r="B29" s="306" t="s">
        <v>877</v>
      </c>
      <c r="C29" s="305" t="s">
        <v>1122</v>
      </c>
      <c r="D29" s="305" t="s">
        <v>878</v>
      </c>
      <c r="E29" s="305" t="s">
        <v>1188</v>
      </c>
      <c r="F29" s="305" t="s">
        <v>1189</v>
      </c>
      <c r="G29" s="305" t="s">
        <v>1133</v>
      </c>
      <c r="H29" s="305" t="s">
        <v>1134</v>
      </c>
      <c r="I29" s="305" t="s">
        <v>1191</v>
      </c>
      <c r="J29" s="305" t="s">
        <v>1192</v>
      </c>
      <c r="K29" s="305" t="s">
        <v>1193</v>
      </c>
      <c r="L29" s="305" t="s">
        <v>1194</v>
      </c>
      <c r="M29" s="305" t="s">
        <v>1125</v>
      </c>
      <c r="N29" s="305" t="s">
        <v>883</v>
      </c>
      <c r="O29" s="305" t="s">
        <v>884</v>
      </c>
      <c r="P29" s="305" t="s">
        <v>1126</v>
      </c>
      <c r="Q29" s="305" t="s">
        <v>885</v>
      </c>
      <c r="R29" s="305" t="s">
        <v>886</v>
      </c>
      <c r="S29" s="320"/>
      <c r="T29" s="320"/>
      <c r="U29" s="320"/>
    </row>
    <row r="30" spans="1:21" x14ac:dyDescent="0.25">
      <c r="A30" s="308" t="s">
        <v>481</v>
      </c>
      <c r="B30" s="635">
        <f>BowTie!F69</f>
        <v>55300</v>
      </c>
      <c r="C30" s="309">
        <v>0</v>
      </c>
      <c r="D30" s="310">
        <f>C30/C$35</f>
        <v>0</v>
      </c>
      <c r="E30" s="514">
        <f>C30/($B$30)/$F$30</f>
        <v>0</v>
      </c>
      <c r="F30" s="638">
        <f>1/10</f>
        <v>0.1</v>
      </c>
      <c r="G30" s="638">
        <f t="shared" ref="G30:H30" si="25">1/10</f>
        <v>0.1</v>
      </c>
      <c r="H30" s="638">
        <f t="shared" si="25"/>
        <v>0.1</v>
      </c>
      <c r="I30" s="309">
        <f t="shared" ref="I30:K34" si="26">$E30*I$28*$B$30*F$30</f>
        <v>0</v>
      </c>
      <c r="J30" s="309">
        <f t="shared" si="26"/>
        <v>0</v>
      </c>
      <c r="K30" s="309">
        <f t="shared" si="26"/>
        <v>0</v>
      </c>
      <c r="L30" s="310">
        <v>0.7</v>
      </c>
      <c r="M30" s="313">
        <f t="shared" ref="M30:O34" si="27">I30*$L30</f>
        <v>0</v>
      </c>
      <c r="N30" s="313">
        <f t="shared" si="27"/>
        <v>0</v>
      </c>
      <c r="O30" s="313">
        <f t="shared" si="27"/>
        <v>0</v>
      </c>
      <c r="P30" s="309">
        <f t="shared" ref="P30:R34" si="28">M30*$P$28</f>
        <v>0</v>
      </c>
      <c r="Q30" s="309">
        <f t="shared" si="28"/>
        <v>0</v>
      </c>
      <c r="R30" s="309">
        <f t="shared" si="28"/>
        <v>0</v>
      </c>
      <c r="S30" s="299"/>
      <c r="T30" s="299"/>
      <c r="U30" s="299"/>
    </row>
    <row r="31" spans="1:21" x14ac:dyDescent="0.25">
      <c r="A31" s="308" t="s">
        <v>482</v>
      </c>
      <c r="B31" s="636"/>
      <c r="C31" s="309">
        <v>65</v>
      </c>
      <c r="D31" s="310">
        <f t="shared" ref="D31:D34" si="29">C31/C$35</f>
        <v>0.56034482758620685</v>
      </c>
      <c r="E31" s="514">
        <f t="shared" ref="E31:E34" si="30">C31/($B$30)/$F$30</f>
        <v>1.1754068716094032E-2</v>
      </c>
      <c r="F31" s="639"/>
      <c r="G31" s="639"/>
      <c r="H31" s="639"/>
      <c r="I31" s="309">
        <f t="shared" si="26"/>
        <v>65</v>
      </c>
      <c r="J31" s="309">
        <f t="shared" si="26"/>
        <v>65</v>
      </c>
      <c r="K31" s="309">
        <f t="shared" si="26"/>
        <v>65</v>
      </c>
      <c r="L31" s="310">
        <v>0.5</v>
      </c>
      <c r="M31" s="313">
        <f t="shared" si="27"/>
        <v>32.5</v>
      </c>
      <c r="N31" s="313">
        <f t="shared" si="27"/>
        <v>32.5</v>
      </c>
      <c r="O31" s="313">
        <f t="shared" si="27"/>
        <v>32.5</v>
      </c>
      <c r="P31" s="309">
        <f t="shared" si="28"/>
        <v>0.42095359124123272</v>
      </c>
      <c r="Q31" s="309">
        <f t="shared" si="28"/>
        <v>0.42095359124123272</v>
      </c>
      <c r="R31" s="309">
        <f t="shared" si="28"/>
        <v>0.42095359124123272</v>
      </c>
      <c r="S31" s="299"/>
      <c r="T31" s="299"/>
      <c r="U31" s="299"/>
    </row>
    <row r="32" spans="1:21" x14ac:dyDescent="0.25">
      <c r="A32" s="308" t="s">
        <v>887</v>
      </c>
      <c r="B32" s="636"/>
      <c r="C32" s="309">
        <v>51</v>
      </c>
      <c r="D32" s="310">
        <f t="shared" si="29"/>
        <v>0.43965517241379309</v>
      </c>
      <c r="E32" s="514">
        <f t="shared" si="30"/>
        <v>9.222423146473778E-3</v>
      </c>
      <c r="F32" s="639"/>
      <c r="G32" s="639"/>
      <c r="H32" s="639"/>
      <c r="I32" s="309">
        <f t="shared" si="26"/>
        <v>51</v>
      </c>
      <c r="J32" s="309">
        <f t="shared" si="26"/>
        <v>51</v>
      </c>
      <c r="K32" s="309">
        <f t="shared" si="26"/>
        <v>51</v>
      </c>
      <c r="L32" s="310">
        <v>0.01</v>
      </c>
      <c r="M32" s="313">
        <f t="shared" si="27"/>
        <v>0.51</v>
      </c>
      <c r="N32" s="313">
        <f t="shared" si="27"/>
        <v>0.51</v>
      </c>
      <c r="O32" s="313">
        <f t="shared" si="27"/>
        <v>0.51</v>
      </c>
      <c r="P32" s="309">
        <f t="shared" si="28"/>
        <v>6.6057332779393442E-3</v>
      </c>
      <c r="Q32" s="309">
        <f t="shared" si="28"/>
        <v>6.6057332779393442E-3</v>
      </c>
      <c r="R32" s="309">
        <f t="shared" si="28"/>
        <v>6.6057332779393442E-3</v>
      </c>
      <c r="S32" s="299"/>
      <c r="T32" s="299"/>
      <c r="U32" s="299"/>
    </row>
    <row r="33" spans="1:21" x14ac:dyDescent="0.25">
      <c r="A33" s="308" t="s">
        <v>888</v>
      </c>
      <c r="B33" s="636"/>
      <c r="C33" s="309">
        <v>0</v>
      </c>
      <c r="D33" s="310">
        <f t="shared" si="29"/>
        <v>0</v>
      </c>
      <c r="E33" s="514">
        <f t="shared" si="30"/>
        <v>0</v>
      </c>
      <c r="F33" s="639"/>
      <c r="G33" s="639"/>
      <c r="H33" s="639"/>
      <c r="I33" s="309">
        <f t="shared" si="26"/>
        <v>0</v>
      </c>
      <c r="J33" s="309">
        <f t="shared" si="26"/>
        <v>0</v>
      </c>
      <c r="K33" s="309">
        <f t="shared" si="26"/>
        <v>0</v>
      </c>
      <c r="L33" s="310">
        <v>0.01</v>
      </c>
      <c r="M33" s="313">
        <f t="shared" si="27"/>
        <v>0</v>
      </c>
      <c r="N33" s="313">
        <f t="shared" si="27"/>
        <v>0</v>
      </c>
      <c r="O33" s="313">
        <f t="shared" si="27"/>
        <v>0</v>
      </c>
      <c r="P33" s="309">
        <f t="shared" si="28"/>
        <v>0</v>
      </c>
      <c r="Q33" s="309">
        <f t="shared" si="28"/>
        <v>0</v>
      </c>
      <c r="R33" s="309">
        <f t="shared" si="28"/>
        <v>0</v>
      </c>
      <c r="S33" s="299"/>
      <c r="T33" s="299"/>
      <c r="U33" s="299"/>
    </row>
    <row r="34" spans="1:21" x14ac:dyDescent="0.25">
      <c r="A34" s="308" t="s">
        <v>889</v>
      </c>
      <c r="B34" s="637"/>
      <c r="C34" s="309">
        <v>0</v>
      </c>
      <c r="D34" s="310">
        <f t="shared" si="29"/>
        <v>0</v>
      </c>
      <c r="E34" s="514">
        <f t="shared" si="30"/>
        <v>0</v>
      </c>
      <c r="F34" s="640"/>
      <c r="G34" s="640"/>
      <c r="H34" s="640"/>
      <c r="I34" s="309">
        <f t="shared" si="26"/>
        <v>0</v>
      </c>
      <c r="J34" s="309">
        <f t="shared" si="26"/>
        <v>0</v>
      </c>
      <c r="K34" s="309">
        <f t="shared" si="26"/>
        <v>0</v>
      </c>
      <c r="L34" s="310">
        <v>0.01</v>
      </c>
      <c r="M34" s="313">
        <f t="shared" si="27"/>
        <v>0</v>
      </c>
      <c r="N34" s="313">
        <f t="shared" si="27"/>
        <v>0</v>
      </c>
      <c r="O34" s="313">
        <f t="shared" si="27"/>
        <v>0</v>
      </c>
      <c r="P34" s="309">
        <f t="shared" si="28"/>
        <v>0</v>
      </c>
      <c r="Q34" s="309">
        <f t="shared" si="28"/>
        <v>0</v>
      </c>
      <c r="R34" s="309">
        <f t="shared" si="28"/>
        <v>0</v>
      </c>
      <c r="S34" s="299"/>
      <c r="T34" s="299"/>
      <c r="U34" s="299"/>
    </row>
    <row r="35" spans="1:21" x14ac:dyDescent="0.25">
      <c r="A35" s="308" t="s">
        <v>890</v>
      </c>
      <c r="B35" s="308"/>
      <c r="C35" s="315">
        <f>SUM(C30:C34)</f>
        <v>116</v>
      </c>
      <c r="D35" s="315"/>
      <c r="E35" s="515">
        <f>C35/B30</f>
        <v>2.0976491862567813E-3</v>
      </c>
      <c r="F35" s="317"/>
      <c r="G35" s="317"/>
      <c r="H35" s="317"/>
      <c r="I35" s="318">
        <f>SUM(I30:I34)</f>
        <v>116</v>
      </c>
      <c r="J35" s="318">
        <f t="shared" ref="J35:K35" si="31">SUM(J30:J34)</f>
        <v>116</v>
      </c>
      <c r="K35" s="318">
        <f t="shared" si="31"/>
        <v>116</v>
      </c>
      <c r="L35" s="308"/>
      <c r="M35" s="319">
        <f>SUM(M30:M34)</f>
        <v>33.01</v>
      </c>
      <c r="N35" s="319">
        <f t="shared" ref="N35:O35" si="32">SUM(N30:N34)</f>
        <v>33.01</v>
      </c>
      <c r="O35" s="319">
        <f t="shared" si="32"/>
        <v>33.01</v>
      </c>
      <c r="P35" s="316">
        <f>SUM(P30:P34)</f>
        <v>0.42755932451917206</v>
      </c>
      <c r="Q35" s="316">
        <f t="shared" ref="Q35:R35" si="33">SUM(Q30:Q34)</f>
        <v>0.42755932451917206</v>
      </c>
      <c r="R35" s="316">
        <f t="shared" si="33"/>
        <v>0.42755932451917206</v>
      </c>
      <c r="S35" s="299"/>
      <c r="T35" s="299"/>
      <c r="U35" s="299"/>
    </row>
    <row r="36" spans="1:21" x14ac:dyDescent="0.25">
      <c r="A36" s="334" t="s">
        <v>894</v>
      </c>
      <c r="B36" s="335">
        <f>SUM(B30,B14,B6,B22)</f>
        <v>80761.669353999998</v>
      </c>
      <c r="C36" s="333"/>
      <c r="D36" s="333"/>
      <c r="E36" s="526"/>
      <c r="H36" s="299"/>
      <c r="I36" s="331"/>
      <c r="J36" s="331"/>
      <c r="K36" s="331"/>
      <c r="L36" s="23"/>
      <c r="M36" s="332"/>
      <c r="N36" s="332"/>
      <c r="O36" s="332"/>
      <c r="P36" s="328"/>
      <c r="Q36" s="328"/>
      <c r="R36" s="328"/>
      <c r="S36" s="299"/>
      <c r="T36" s="299"/>
      <c r="U36" s="299"/>
    </row>
    <row r="37" spans="1:21" x14ac:dyDescent="0.25">
      <c r="A37" s="299"/>
      <c r="B37" s="299"/>
      <c r="C37" s="299"/>
      <c r="D37" s="299"/>
      <c r="E37" s="299"/>
      <c r="H37" s="299"/>
      <c r="I37" s="299"/>
      <c r="J37" s="299"/>
      <c r="K37" s="299"/>
      <c r="L37" s="299"/>
      <c r="M37" s="299"/>
      <c r="N37" s="299"/>
      <c r="O37" s="299"/>
      <c r="P37" s="299"/>
      <c r="Q37" s="299"/>
      <c r="R37" s="299"/>
      <c r="S37" s="299"/>
      <c r="T37" s="299"/>
      <c r="U37" s="299"/>
    </row>
    <row r="38" spans="1:21" x14ac:dyDescent="0.25">
      <c r="O38" s="299"/>
      <c r="P38" s="299"/>
      <c r="Q38" s="299"/>
      <c r="R38" s="299"/>
      <c r="S38" s="299"/>
      <c r="T38" s="299"/>
      <c r="U38" s="299"/>
    </row>
    <row r="41" spans="1:21" x14ac:dyDescent="0.25">
      <c r="A41" s="308" t="s">
        <v>1110</v>
      </c>
      <c r="B41" s="527">
        <f>100*SUM(P11, P19,P27,P35)/SUM(B6*F6, B14*F14, F22*B22, B30*F30)</f>
        <v>3.7579952042059821E-3</v>
      </c>
    </row>
    <row r="44" spans="1:21" x14ac:dyDescent="0.25">
      <c r="O44" s="351"/>
    </row>
    <row r="48" spans="1:21" ht="23.25" x14ac:dyDescent="0.35">
      <c r="A48" s="528"/>
      <c r="B48" s="529"/>
      <c r="F48" s="346"/>
    </row>
    <row r="49" spans="1:5" ht="18.75" x14ac:dyDescent="0.3">
      <c r="A49" s="397"/>
      <c r="E49" s="346"/>
    </row>
    <row r="51" spans="1:5" ht="23.25" x14ac:dyDescent="0.25">
      <c r="B51" s="530"/>
    </row>
  </sheetData>
  <mergeCells count="16">
    <mergeCell ref="B22:B26"/>
    <mergeCell ref="F22:F26"/>
    <mergeCell ref="G22:G26"/>
    <mergeCell ref="H22:H26"/>
    <mergeCell ref="B30:B34"/>
    <mergeCell ref="F30:F34"/>
    <mergeCell ref="G30:G34"/>
    <mergeCell ref="H30:H34"/>
    <mergeCell ref="B6:B10"/>
    <mergeCell ref="F6:F10"/>
    <mergeCell ref="G6:G10"/>
    <mergeCell ref="H6:H10"/>
    <mergeCell ref="B14:B18"/>
    <mergeCell ref="F14:F18"/>
    <mergeCell ref="G14:G18"/>
    <mergeCell ref="H14:H1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77AB-84B6-419B-A95F-624300520754}">
  <dimension ref="A2:N7"/>
  <sheetViews>
    <sheetView showGridLines="0" workbookViewId="0">
      <selection activeCell="J28" sqref="J28:J29"/>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1203</v>
      </c>
      <c r="D7" t="s">
        <v>829</v>
      </c>
      <c r="E7" t="s">
        <v>1197</v>
      </c>
      <c r="F7" s="513">
        <v>1443600</v>
      </c>
      <c r="G7" s="513">
        <v>2534511.35</v>
      </c>
      <c r="H7" s="513">
        <v>2220000</v>
      </c>
      <c r="I7" s="513">
        <v>2220000</v>
      </c>
      <c r="J7" s="513"/>
      <c r="K7" s="513"/>
      <c r="L7" s="513"/>
      <c r="M7" s="513"/>
      <c r="N7" s="51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9808-705E-45BB-AF32-EB81ACC5625D}">
  <sheetPr codeName="Sheet19"/>
  <dimension ref="A1:R21"/>
  <sheetViews>
    <sheetView showGridLines="0" zoomScale="90" zoomScaleNormal="90" workbookViewId="0">
      <selection activeCell="B19" sqref="B19"/>
    </sheetView>
  </sheetViews>
  <sheetFormatPr defaultColWidth="11.42578125" defaultRowHeight="15" outlineLevelCol="1" x14ac:dyDescent="0.25"/>
  <cols>
    <col min="1" max="1" width="38.5703125" customWidth="1"/>
    <col min="2" max="2" width="23" bestFit="1" customWidth="1"/>
    <col min="3" max="4" width="15.7109375" customWidth="1"/>
    <col min="5" max="5" width="18" customWidth="1"/>
    <col min="6" max="8" width="17.7109375" bestFit="1" customWidth="1"/>
    <col min="9" max="9" width="16.5703125" bestFit="1" customWidth="1"/>
    <col min="10" max="11" width="15.7109375" bestFit="1" customWidth="1"/>
    <col min="12" max="12" width="18.85546875" bestFit="1" customWidth="1"/>
    <col min="13" max="13" width="20.7109375" customWidth="1"/>
    <col min="14" max="15" width="20.7109375" customWidth="1" outlineLevel="1"/>
    <col min="16" max="16" width="20.7109375" customWidth="1"/>
    <col min="17" max="18" width="20.7109375" customWidth="1" outlineLevel="1"/>
  </cols>
  <sheetData>
    <row r="1" spans="1:18" s="298" customFormat="1" ht="66.75" customHeight="1" x14ac:dyDescent="0.35">
      <c r="A1" s="361" t="s">
        <v>1204</v>
      </c>
      <c r="I1" s="641"/>
      <c r="J1" s="641"/>
      <c r="K1" s="641"/>
      <c r="L1" s="296"/>
    </row>
    <row r="2" spans="1:18" ht="20.25" customHeight="1" x14ac:dyDescent="0.25">
      <c r="C2" s="58" t="s">
        <v>999</v>
      </c>
      <c r="H2" s="533" t="s">
        <v>1000</v>
      </c>
      <c r="I2" s="301">
        <v>1</v>
      </c>
      <c r="J2" s="301">
        <v>1</v>
      </c>
      <c r="K2" s="301">
        <v>1</v>
      </c>
      <c r="L2" s="299"/>
      <c r="M2" s="642" t="s">
        <v>1001</v>
      </c>
      <c r="N2" s="642"/>
      <c r="O2" s="642"/>
      <c r="P2" s="304">
        <v>2.4675324675324677E-2</v>
      </c>
    </row>
    <row r="3" spans="1:18" s="321" customFormat="1" ht="56.25" customHeight="1" x14ac:dyDescent="0.25">
      <c r="A3" s="365" t="s">
        <v>913</v>
      </c>
      <c r="B3" s="420" t="s">
        <v>1002</v>
      </c>
      <c r="C3" s="365" t="s">
        <v>1122</v>
      </c>
      <c r="D3" s="365" t="s">
        <v>878</v>
      </c>
      <c r="E3" s="365" t="s">
        <v>1003</v>
      </c>
      <c r="F3" s="365" t="s">
        <v>1124</v>
      </c>
      <c r="G3" s="365" t="s">
        <v>879</v>
      </c>
      <c r="H3" s="365" t="s">
        <v>880</v>
      </c>
      <c r="I3" s="365" t="s">
        <v>1189</v>
      </c>
      <c r="J3" s="366" t="s">
        <v>1123</v>
      </c>
      <c r="K3" s="366" t="s">
        <v>881</v>
      </c>
      <c r="L3" s="365" t="s">
        <v>882</v>
      </c>
      <c r="M3" s="365" t="s">
        <v>1125</v>
      </c>
      <c r="N3" s="365" t="s">
        <v>883</v>
      </c>
      <c r="O3" s="365" t="s">
        <v>884</v>
      </c>
      <c r="P3" s="365" t="s">
        <v>1126</v>
      </c>
      <c r="Q3" s="365" t="s">
        <v>885</v>
      </c>
      <c r="R3" s="365" t="s">
        <v>886</v>
      </c>
    </row>
    <row r="4" spans="1:18" x14ac:dyDescent="0.25">
      <c r="A4" s="534" t="s">
        <v>481</v>
      </c>
      <c r="B4" s="643">
        <f>SUM(BowTie!F81,BowTie!F83)</f>
        <v>4484.51</v>
      </c>
      <c r="C4" s="33">
        <v>0</v>
      </c>
      <c r="D4" s="368">
        <f>C4/C$9</f>
        <v>0</v>
      </c>
      <c r="E4" s="369">
        <f>C4/($B$4)/$F$4</f>
        <v>0</v>
      </c>
      <c r="F4" s="638">
        <f>1/3</f>
        <v>0.33333333333333331</v>
      </c>
      <c r="G4" s="638">
        <f t="shared" ref="G4:H4" si="0">1/3</f>
        <v>0.33333333333333331</v>
      </c>
      <c r="H4" s="638">
        <f t="shared" si="0"/>
        <v>0.33333333333333331</v>
      </c>
      <c r="I4" s="33">
        <f>$E4*I$2*$B$4*F$4</f>
        <v>0</v>
      </c>
      <c r="J4" s="33">
        <f>$E4*I$2*$B$4*G$4</f>
        <v>0</v>
      </c>
      <c r="K4" s="33">
        <f>$E4*I$2*$B$4*H$4</f>
        <v>0</v>
      </c>
      <c r="L4" s="368">
        <v>0.7</v>
      </c>
      <c r="M4" s="370">
        <f t="shared" ref="M4:O8" si="1">I4*$L4</f>
        <v>0</v>
      </c>
      <c r="N4" s="370">
        <f t="shared" si="1"/>
        <v>0</v>
      </c>
      <c r="O4" s="370">
        <f t="shared" si="1"/>
        <v>0</v>
      </c>
      <c r="P4" s="33">
        <f t="shared" ref="P4:R8" si="2">M4*$P$2</f>
        <v>0</v>
      </c>
      <c r="Q4" s="33">
        <f t="shared" si="2"/>
        <v>0</v>
      </c>
      <c r="R4" s="33">
        <f t="shared" si="2"/>
        <v>0</v>
      </c>
    </row>
    <row r="5" spans="1:18" x14ac:dyDescent="0.25">
      <c r="A5" s="534" t="s">
        <v>482</v>
      </c>
      <c r="B5" s="644"/>
      <c r="C5" s="33">
        <v>1</v>
      </c>
      <c r="D5" s="368">
        <f t="shared" ref="D5:D8" si="3">C5/C$9</f>
        <v>1</v>
      </c>
      <c r="E5" s="369">
        <f>C5/($B$4)/$F$4</f>
        <v>6.689694080289708E-4</v>
      </c>
      <c r="F5" s="639"/>
      <c r="G5" s="639"/>
      <c r="H5" s="639"/>
      <c r="I5" s="33">
        <f>$E5*I$2*$B$4*F$4</f>
        <v>1</v>
      </c>
      <c r="J5" s="33">
        <f t="shared" ref="J5:K8" si="4">$E5*J$2*$B$4*G$4</f>
        <v>1</v>
      </c>
      <c r="K5" s="33">
        <f t="shared" si="4"/>
        <v>1</v>
      </c>
      <c r="L5" s="368">
        <v>0.5</v>
      </c>
      <c r="M5" s="370">
        <f t="shared" si="1"/>
        <v>0.5</v>
      </c>
      <c r="N5" s="370">
        <f t="shared" si="1"/>
        <v>0.5</v>
      </c>
      <c r="O5" s="370">
        <f t="shared" si="1"/>
        <v>0.5</v>
      </c>
      <c r="P5" s="535">
        <f t="shared" si="2"/>
        <v>1.2337662337662338E-2</v>
      </c>
      <c r="Q5" s="535">
        <f t="shared" si="2"/>
        <v>1.2337662337662338E-2</v>
      </c>
      <c r="R5" s="535">
        <f t="shared" si="2"/>
        <v>1.2337662337662338E-2</v>
      </c>
    </row>
    <row r="6" spans="1:18" x14ac:dyDescent="0.25">
      <c r="A6" s="534" t="s">
        <v>887</v>
      </c>
      <c r="B6" s="644"/>
      <c r="C6" s="33">
        <v>0</v>
      </c>
      <c r="D6" s="368">
        <f t="shared" si="3"/>
        <v>0</v>
      </c>
      <c r="E6" s="369">
        <f>C6/($B$4)/$F$4</f>
        <v>0</v>
      </c>
      <c r="F6" s="639"/>
      <c r="G6" s="639"/>
      <c r="H6" s="639"/>
      <c r="I6" s="33">
        <f>$E6*I$2*$B$4*F$4</f>
        <v>0</v>
      </c>
      <c r="J6" s="33">
        <f t="shared" si="4"/>
        <v>0</v>
      </c>
      <c r="K6" s="33">
        <f t="shared" si="4"/>
        <v>0</v>
      </c>
      <c r="L6" s="368">
        <v>0.01</v>
      </c>
      <c r="M6" s="370">
        <f t="shared" si="1"/>
        <v>0</v>
      </c>
      <c r="N6" s="370">
        <f t="shared" si="1"/>
        <v>0</v>
      </c>
      <c r="O6" s="370">
        <f t="shared" si="1"/>
        <v>0</v>
      </c>
      <c r="P6" s="33">
        <f t="shared" si="2"/>
        <v>0</v>
      </c>
      <c r="Q6" s="33">
        <f t="shared" si="2"/>
        <v>0</v>
      </c>
      <c r="R6" s="33">
        <f t="shared" si="2"/>
        <v>0</v>
      </c>
    </row>
    <row r="7" spans="1:18" x14ac:dyDescent="0.25">
      <c r="A7" s="534" t="s">
        <v>888</v>
      </c>
      <c r="B7" s="644"/>
      <c r="C7" s="33">
        <v>0</v>
      </c>
      <c r="D7" s="368">
        <f t="shared" si="3"/>
        <v>0</v>
      </c>
      <c r="E7" s="369">
        <f>C7/($B$4)/$F$4</f>
        <v>0</v>
      </c>
      <c r="F7" s="639"/>
      <c r="G7" s="639"/>
      <c r="H7" s="639"/>
      <c r="I7" s="33">
        <f>$E7*I$2*$B$4*F$4</f>
        <v>0</v>
      </c>
      <c r="J7" s="33">
        <f t="shared" si="4"/>
        <v>0</v>
      </c>
      <c r="K7" s="33">
        <f t="shared" si="4"/>
        <v>0</v>
      </c>
      <c r="L7" s="368">
        <v>0.01</v>
      </c>
      <c r="M7" s="370">
        <f t="shared" si="1"/>
        <v>0</v>
      </c>
      <c r="N7" s="370">
        <f t="shared" si="1"/>
        <v>0</v>
      </c>
      <c r="O7" s="370">
        <f t="shared" si="1"/>
        <v>0</v>
      </c>
      <c r="P7" s="33">
        <f t="shared" si="2"/>
        <v>0</v>
      </c>
      <c r="Q7" s="33">
        <f t="shared" si="2"/>
        <v>0</v>
      </c>
      <c r="R7" s="33">
        <f t="shared" si="2"/>
        <v>0</v>
      </c>
    </row>
    <row r="8" spans="1:18" x14ac:dyDescent="0.25">
      <c r="A8" s="534" t="s">
        <v>889</v>
      </c>
      <c r="B8" s="645"/>
      <c r="C8" s="33">
        <v>0</v>
      </c>
      <c r="D8" s="368">
        <f t="shared" si="3"/>
        <v>0</v>
      </c>
      <c r="E8" s="369">
        <f>C8/($B$4)/$F$4</f>
        <v>0</v>
      </c>
      <c r="F8" s="640"/>
      <c r="G8" s="640"/>
      <c r="H8" s="640"/>
      <c r="I8" s="33">
        <f>$E8*I$2*$B$4*F$4</f>
        <v>0</v>
      </c>
      <c r="J8" s="33">
        <f t="shared" si="4"/>
        <v>0</v>
      </c>
      <c r="K8" s="33">
        <f t="shared" si="4"/>
        <v>0</v>
      </c>
      <c r="L8" s="368">
        <v>0.01</v>
      </c>
      <c r="M8" s="370">
        <f t="shared" si="1"/>
        <v>0</v>
      </c>
      <c r="N8" s="370">
        <f t="shared" si="1"/>
        <v>0</v>
      </c>
      <c r="O8" s="370">
        <f t="shared" si="1"/>
        <v>0</v>
      </c>
      <c r="P8" s="33">
        <f t="shared" si="2"/>
        <v>0</v>
      </c>
      <c r="Q8" s="33">
        <f t="shared" si="2"/>
        <v>0</v>
      </c>
      <c r="R8" s="33">
        <f t="shared" si="2"/>
        <v>0</v>
      </c>
    </row>
    <row r="9" spans="1:18" x14ac:dyDescent="0.25">
      <c r="A9" s="375" t="s">
        <v>890</v>
      </c>
      <c r="B9" s="371"/>
      <c r="C9" s="372">
        <f>SUM(C4:C8)</f>
        <v>1</v>
      </c>
      <c r="D9" s="372"/>
      <c r="E9" s="372">
        <f>C9/B4</f>
        <v>2.2298980267632359E-4</v>
      </c>
      <c r="F9" s="34"/>
      <c r="G9" s="34"/>
      <c r="H9" s="34"/>
      <c r="I9" s="374">
        <f>SUM(I4:I8)</f>
        <v>1</v>
      </c>
      <c r="J9" s="374">
        <f t="shared" ref="J9:K9" si="5">SUM(J4:J8)</f>
        <v>1</v>
      </c>
      <c r="K9" s="374">
        <f t="shared" si="5"/>
        <v>1</v>
      </c>
      <c r="L9" s="375"/>
      <c r="M9" s="376">
        <f>SUM(M4:M8)</f>
        <v>0.5</v>
      </c>
      <c r="N9" s="376">
        <f t="shared" ref="N9:O9" si="6">SUM(N4:N8)</f>
        <v>0.5</v>
      </c>
      <c r="O9" s="376">
        <f t="shared" si="6"/>
        <v>0.5</v>
      </c>
      <c r="P9" s="373">
        <f>SUM(P4:P8)</f>
        <v>1.2337662337662338E-2</v>
      </c>
      <c r="Q9" s="373">
        <f t="shared" ref="Q9:R9" si="7">SUM(Q4:Q8)</f>
        <v>1.2337662337662338E-2</v>
      </c>
      <c r="R9" s="373">
        <f t="shared" si="7"/>
        <v>1.2337662337662338E-2</v>
      </c>
    </row>
    <row r="10" spans="1:18" x14ac:dyDescent="0.25">
      <c r="A10" s="45"/>
      <c r="B10" s="536"/>
      <c r="C10" s="384"/>
      <c r="D10" s="384"/>
      <c r="E10" s="384"/>
      <c r="F10" s="40">
        <f>(F4*B4)+(100%*1302.9)+(20%*12600)</f>
        <v>5317.7366666666667</v>
      </c>
      <c r="G10" s="40" t="s">
        <v>1005</v>
      </c>
      <c r="H10" s="40"/>
      <c r="I10" s="383"/>
      <c r="J10" s="383"/>
      <c r="K10" s="383"/>
      <c r="L10" s="45"/>
      <c r="M10" s="351"/>
      <c r="N10" s="351"/>
      <c r="O10" s="351"/>
      <c r="P10" s="43"/>
      <c r="Q10" s="43"/>
      <c r="R10" s="43"/>
    </row>
    <row r="11" spans="1:18" x14ac:dyDescent="0.25">
      <c r="A11" s="45"/>
      <c r="B11" s="536"/>
      <c r="C11" s="384"/>
      <c r="D11" s="384"/>
      <c r="E11" s="384"/>
      <c r="F11" s="537">
        <f>F10/18125</f>
        <v>0.29339236781609196</v>
      </c>
      <c r="G11" s="537" t="s">
        <v>1007</v>
      </c>
      <c r="H11" s="537"/>
      <c r="I11" s="383"/>
      <c r="J11" s="383"/>
      <c r="K11" s="383"/>
      <c r="L11" s="45"/>
      <c r="M11" s="351"/>
      <c r="N11" s="351"/>
      <c r="O11" s="351"/>
      <c r="P11" s="43"/>
      <c r="Q11" s="43"/>
      <c r="R11" s="43"/>
    </row>
    <row r="12" spans="1:18" ht="75" x14ac:dyDescent="0.3">
      <c r="A12" s="390" t="s">
        <v>1008</v>
      </c>
      <c r="B12" s="339">
        <f>5.66*F11</f>
        <v>1.6606008018390805</v>
      </c>
      <c r="C12" s="299" t="s">
        <v>1009</v>
      </c>
      <c r="D12" s="299"/>
      <c r="E12" s="299"/>
      <c r="F12" s="341"/>
      <c r="G12" s="341"/>
      <c r="H12" s="341"/>
    </row>
    <row r="13" spans="1:18" x14ac:dyDescent="0.25">
      <c r="F13" s="343"/>
      <c r="G13" s="343"/>
      <c r="H13" s="343"/>
    </row>
    <row r="14" spans="1:18" ht="18.75" x14ac:dyDescent="0.3">
      <c r="A14" s="342"/>
      <c r="B14" s="344">
        <v>2020</v>
      </c>
      <c r="C14" s="344">
        <v>2021</v>
      </c>
      <c r="D14" s="344">
        <v>2022</v>
      </c>
      <c r="E14" s="344"/>
      <c r="F14" s="344"/>
      <c r="G14" s="344"/>
      <c r="H14" s="344"/>
    </row>
    <row r="15" spans="1:18" ht="40.5" customHeight="1" x14ac:dyDescent="0.3">
      <c r="A15" s="390" t="s">
        <v>1010</v>
      </c>
      <c r="B15" s="392">
        <f>F$4*$B4</f>
        <v>1494.8366666666666</v>
      </c>
      <c r="C15" s="392">
        <f t="shared" ref="C15:D15" si="8">G$4*$B4</f>
        <v>1494.8366666666666</v>
      </c>
      <c r="D15" s="392">
        <f t="shared" si="8"/>
        <v>1494.8366666666666</v>
      </c>
      <c r="E15" s="346"/>
      <c r="F15" s="346"/>
      <c r="G15" s="346"/>
      <c r="H15" s="346"/>
      <c r="I15" s="342"/>
      <c r="J15" s="342"/>
      <c r="K15" s="342"/>
    </row>
    <row r="16" spans="1:18" ht="18.75" x14ac:dyDescent="0.3">
      <c r="A16" s="390" t="s">
        <v>1081</v>
      </c>
      <c r="B16" s="393">
        <f>(I9)</f>
        <v>1</v>
      </c>
      <c r="C16" s="393">
        <f t="shared" ref="C16:D16" si="9">(J9)</f>
        <v>1</v>
      </c>
      <c r="D16" s="393">
        <f t="shared" si="9"/>
        <v>1</v>
      </c>
      <c r="E16" s="347"/>
      <c r="F16" s="347"/>
      <c r="G16" s="347"/>
      <c r="H16" s="347"/>
    </row>
    <row r="17" spans="1:15" ht="18.75" x14ac:dyDescent="0.3">
      <c r="A17" s="390" t="s">
        <v>896</v>
      </c>
      <c r="B17" s="394">
        <f>P9</f>
        <v>1.2337662337662338E-2</v>
      </c>
      <c r="C17" s="394">
        <f t="shared" ref="C17:D17" si="10">Q9</f>
        <v>1.2337662337662338E-2</v>
      </c>
      <c r="D17" s="394">
        <f t="shared" si="10"/>
        <v>1.2337662337662338E-2</v>
      </c>
      <c r="E17" s="349"/>
      <c r="F17" s="350"/>
      <c r="G17" s="350"/>
      <c r="H17" s="350"/>
      <c r="M17" s="351"/>
      <c r="N17" s="351"/>
      <c r="O17" s="351"/>
    </row>
    <row r="18" spans="1:15" ht="37.5" x14ac:dyDescent="0.3">
      <c r="A18" s="390" t="s">
        <v>914</v>
      </c>
      <c r="B18" s="394">
        <f>B12+B17</f>
        <v>1.6729384641767429</v>
      </c>
      <c r="C18" s="392" t="s">
        <v>897</v>
      </c>
      <c r="D18" s="392"/>
      <c r="E18" s="346"/>
      <c r="F18" s="346"/>
      <c r="G18" s="346"/>
      <c r="H18" s="346"/>
      <c r="I18" s="342"/>
      <c r="J18" s="342"/>
      <c r="K18" s="342"/>
    </row>
    <row r="19" spans="1:15" ht="18.75" x14ac:dyDescent="0.25">
      <c r="A19" s="390" t="s">
        <v>898</v>
      </c>
      <c r="B19" s="538">
        <f>B17/B18</f>
        <v>7.3748452808356773E-3</v>
      </c>
      <c r="C19" s="539" t="s">
        <v>915</v>
      </c>
      <c r="D19" s="62"/>
    </row>
    <row r="20" spans="1:15" ht="18.75" x14ac:dyDescent="0.3">
      <c r="A20" s="352"/>
      <c r="C20" s="353"/>
      <c r="D20" s="354"/>
      <c r="E20" s="350"/>
      <c r="F20" s="354"/>
      <c r="G20" s="354"/>
      <c r="H20" s="354"/>
    </row>
    <row r="21" spans="1:15" x14ac:dyDescent="0.25">
      <c r="A21" s="395"/>
      <c r="B21" s="395"/>
      <c r="C21" s="395"/>
      <c r="D21" s="395"/>
    </row>
  </sheetData>
  <mergeCells count="6">
    <mergeCell ref="I1:K1"/>
    <mergeCell ref="M2:O2"/>
    <mergeCell ref="B4:B8"/>
    <mergeCell ref="F4:F8"/>
    <mergeCell ref="G4:G8"/>
    <mergeCell ref="H4:H8"/>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EEEA-252A-42E0-9363-11A350102611}">
  <dimension ref="B2:M34"/>
  <sheetViews>
    <sheetView showGridLines="0" workbookViewId="0">
      <selection activeCell="C34" sqref="C34"/>
    </sheetView>
  </sheetViews>
  <sheetFormatPr defaultRowHeight="15" x14ac:dyDescent="0.25"/>
  <cols>
    <col min="1" max="1" width="2.85546875" customWidth="1"/>
    <col min="2" max="2" width="22.42578125" customWidth="1"/>
    <col min="3" max="3" width="12" style="261" customWidth="1"/>
    <col min="4" max="4" width="13.140625" customWidth="1"/>
    <col min="5" max="6" width="12.140625" style="264" bestFit="1" customWidth="1"/>
    <col min="7" max="8" width="7.5703125" style="264" bestFit="1" customWidth="1"/>
    <col min="9" max="9" width="9.140625" style="264"/>
    <col min="10" max="10" width="7.28515625" style="264" bestFit="1" customWidth="1"/>
    <col min="11" max="11" width="16.7109375" style="264" customWidth="1"/>
    <col min="12" max="12" width="9.140625" style="264" bestFit="1" customWidth="1"/>
    <col min="13" max="13" width="8.140625" style="264" bestFit="1" customWidth="1"/>
    <col min="15" max="15" width="10.5703125" bestFit="1" customWidth="1"/>
  </cols>
  <sheetData>
    <row r="2" spans="2:13" x14ac:dyDescent="0.25">
      <c r="B2" s="357" t="s">
        <v>899</v>
      </c>
      <c r="C2" t="s">
        <v>1276</v>
      </c>
    </row>
    <row r="3" spans="2:13" x14ac:dyDescent="0.25">
      <c r="B3" s="357" t="s">
        <v>1168</v>
      </c>
      <c r="C3" t="s">
        <v>1169</v>
      </c>
    </row>
    <row r="5" spans="2:13" x14ac:dyDescent="0.25">
      <c r="B5" t="s">
        <v>1206</v>
      </c>
      <c r="C5"/>
      <c r="E5"/>
      <c r="F5"/>
      <c r="G5"/>
      <c r="H5"/>
      <c r="I5"/>
      <c r="J5"/>
      <c r="M5"/>
    </row>
    <row r="6" spans="2:13" x14ac:dyDescent="0.25">
      <c r="B6" s="367">
        <v>2020</v>
      </c>
      <c r="C6" s="367">
        <v>2021</v>
      </c>
      <c r="D6" s="367">
        <v>2022</v>
      </c>
      <c r="E6" s="367">
        <v>2022</v>
      </c>
      <c r="F6" s="619"/>
      <c r="G6" s="619"/>
      <c r="H6"/>
      <c r="I6"/>
      <c r="J6"/>
      <c r="M6"/>
    </row>
    <row r="7" spans="2:13" x14ac:dyDescent="0.25">
      <c r="B7" s="34">
        <v>238000</v>
      </c>
      <c r="C7" s="556">
        <v>217211</v>
      </c>
      <c r="D7" s="370">
        <v>295000</v>
      </c>
      <c r="E7" s="370">
        <v>260000</v>
      </c>
      <c r="F7" s="618"/>
      <c r="G7" s="618"/>
      <c r="H7"/>
      <c r="I7"/>
      <c r="J7"/>
      <c r="M7"/>
    </row>
    <row r="8" spans="2:13" x14ac:dyDescent="0.25">
      <c r="B8" s="260"/>
      <c r="C8" s="617"/>
      <c r="D8" s="618"/>
      <c r="E8" s="618"/>
      <c r="F8" s="618"/>
      <c r="G8" s="618"/>
      <c r="H8"/>
      <c r="I8"/>
      <c r="J8"/>
      <c r="M8"/>
    </row>
    <row r="9" spans="2:13" x14ac:dyDescent="0.25">
      <c r="H9"/>
      <c r="I9"/>
      <c r="J9"/>
      <c r="M9"/>
    </row>
    <row r="10" spans="2:13" x14ac:dyDescent="0.25">
      <c r="B10" s="16" t="s">
        <v>1281</v>
      </c>
      <c r="H10"/>
      <c r="I10"/>
      <c r="J10"/>
      <c r="M10"/>
    </row>
    <row r="11" spans="2:13" ht="15.75" thickBot="1" x14ac:dyDescent="0.3">
      <c r="C11"/>
      <c r="E11"/>
      <c r="F11"/>
      <c r="G11"/>
      <c r="H11"/>
      <c r="I11"/>
      <c r="J11"/>
    </row>
    <row r="12" spans="2:13" ht="15.75" thickBot="1" x14ac:dyDescent="0.3">
      <c r="B12" s="553" t="s">
        <v>1207</v>
      </c>
      <c r="C12" s="553" t="s">
        <v>1208</v>
      </c>
      <c r="E12"/>
      <c r="F12"/>
      <c r="G12"/>
      <c r="H12"/>
      <c r="I12"/>
      <c r="J12"/>
      <c r="K12"/>
      <c r="L12"/>
      <c r="M12"/>
    </row>
    <row r="13" spans="2:13" ht="15.75" thickBot="1" x14ac:dyDescent="0.3">
      <c r="B13" s="554" t="s">
        <v>478</v>
      </c>
      <c r="C13" s="555">
        <v>193605</v>
      </c>
      <c r="I13"/>
      <c r="J13"/>
      <c r="K13"/>
      <c r="L13" s="558"/>
      <c r="M13"/>
    </row>
    <row r="14" spans="2:13" ht="15.75" thickBot="1" x14ac:dyDescent="0.3">
      <c r="B14" s="554" t="s">
        <v>479</v>
      </c>
      <c r="C14" s="555">
        <v>437078</v>
      </c>
      <c r="I14"/>
      <c r="J14"/>
    </row>
    <row r="15" spans="2:13" ht="15.75" thickBot="1" x14ac:dyDescent="0.3">
      <c r="B15" s="553" t="s">
        <v>1209</v>
      </c>
      <c r="C15" s="557">
        <v>1647964</v>
      </c>
      <c r="I15"/>
      <c r="J15"/>
    </row>
    <row r="16" spans="2:13" s="559" customFormat="1" ht="15.75" thickBot="1" x14ac:dyDescent="0.3">
      <c r="B16" s="554" t="s">
        <v>890</v>
      </c>
      <c r="C16" s="555">
        <v>2278647</v>
      </c>
    </row>
    <row r="17" spans="2:13" x14ac:dyDescent="0.25">
      <c r="I17"/>
      <c r="J17"/>
    </row>
    <row r="18" spans="2:13" ht="15.75" thickBot="1" x14ac:dyDescent="0.3">
      <c r="B18" t="s">
        <v>1212</v>
      </c>
      <c r="C18"/>
      <c r="I18"/>
      <c r="J18"/>
      <c r="K18"/>
      <c r="L18"/>
      <c r="M18"/>
    </row>
    <row r="19" spans="2:13" ht="15.75" thickBot="1" x14ac:dyDescent="0.3">
      <c r="B19" s="554" t="s">
        <v>1207</v>
      </c>
      <c r="C19" s="555" t="s">
        <v>1208</v>
      </c>
      <c r="D19" s="555" t="s">
        <v>1214</v>
      </c>
      <c r="I19"/>
      <c r="J19"/>
      <c r="K19"/>
      <c r="L19"/>
      <c r="M19"/>
    </row>
    <row r="20" spans="2:13" ht="15.75" thickBot="1" x14ac:dyDescent="0.3">
      <c r="B20" s="553" t="s">
        <v>1215</v>
      </c>
      <c r="C20" s="557">
        <v>650000</v>
      </c>
      <c r="D20" s="560">
        <f>C20/$C$22</f>
        <v>0.28260869565217389</v>
      </c>
      <c r="I20"/>
      <c r="J20"/>
      <c r="K20"/>
      <c r="L20"/>
      <c r="M20"/>
    </row>
    <row r="21" spans="2:13" ht="15.75" thickBot="1" x14ac:dyDescent="0.3">
      <c r="B21" s="553" t="s">
        <v>1209</v>
      </c>
      <c r="C21" s="557">
        <f>C22-C20</f>
        <v>1650000</v>
      </c>
      <c r="D21" s="560">
        <f>C21/$C$22</f>
        <v>0.71739130434782605</v>
      </c>
    </row>
    <row r="22" spans="2:13" ht="15.75" thickBot="1" x14ac:dyDescent="0.3">
      <c r="B22" s="554" t="s">
        <v>890</v>
      </c>
      <c r="C22" s="555">
        <v>2300000</v>
      </c>
      <c r="D22" s="561">
        <f>C22/$C$22</f>
        <v>1</v>
      </c>
    </row>
    <row r="25" spans="2:13" ht="15.75" x14ac:dyDescent="0.25">
      <c r="B25" s="562" t="s">
        <v>1210</v>
      </c>
      <c r="C25" s="397"/>
      <c r="E25"/>
      <c r="F25"/>
      <c r="G25"/>
      <c r="H25"/>
    </row>
    <row r="26" spans="2:13" x14ac:dyDescent="0.25">
      <c r="B26" s="299" t="s">
        <v>1211</v>
      </c>
      <c r="C26"/>
      <c r="E26"/>
      <c r="F26"/>
      <c r="G26"/>
      <c r="H26"/>
    </row>
    <row r="27" spans="2:13" x14ac:dyDescent="0.25">
      <c r="B27" t="s">
        <v>1213</v>
      </c>
      <c r="C27"/>
      <c r="E27"/>
      <c r="F27"/>
      <c r="G27"/>
      <c r="H27"/>
    </row>
    <row r="28" spans="2:13" x14ac:dyDescent="0.25">
      <c r="B28" s="534"/>
      <c r="C28" s="534">
        <v>2020</v>
      </c>
      <c r="D28" s="534">
        <v>2021</v>
      </c>
      <c r="E28" s="534">
        <v>2022</v>
      </c>
      <c r="F28" s="534">
        <v>2023</v>
      </c>
      <c r="G28" s="621"/>
      <c r="H28" s="622"/>
    </row>
    <row r="29" spans="2:13" x14ac:dyDescent="0.25">
      <c r="B29" s="375" t="s">
        <v>221</v>
      </c>
      <c r="C29" s="370">
        <f>B$7*$D20</f>
        <v>67260.869565217392</v>
      </c>
      <c r="D29" s="370">
        <f t="shared" ref="D29:E29" si="0">C$7*$D20</f>
        <v>61385.717391304344</v>
      </c>
      <c r="E29" s="370">
        <f t="shared" si="0"/>
        <v>83369.565217391297</v>
      </c>
      <c r="F29" s="370">
        <f>E$7*$D20</f>
        <v>73478.260869565216</v>
      </c>
      <c r="G29" s="620"/>
      <c r="H29" s="618"/>
    </row>
    <row r="30" spans="2:13" x14ac:dyDescent="0.25">
      <c r="B30" s="375" t="s">
        <v>223</v>
      </c>
      <c r="C30" s="370">
        <f>B$7*$D21</f>
        <v>170739.13043478259</v>
      </c>
      <c r="D30" s="370">
        <f t="shared" ref="D30:F30" si="1">C$7*$D21</f>
        <v>155825.28260869565</v>
      </c>
      <c r="E30" s="370">
        <f t="shared" si="1"/>
        <v>211630.43478260867</v>
      </c>
      <c r="F30" s="370">
        <f t="shared" si="1"/>
        <v>186521.73913043478</v>
      </c>
      <c r="G30" s="620"/>
      <c r="H30" s="618"/>
    </row>
    <row r="31" spans="2:13" x14ac:dyDescent="0.25">
      <c r="C31"/>
      <c r="E31"/>
      <c r="F31"/>
      <c r="G31"/>
      <c r="H31"/>
    </row>
    <row r="32" spans="2:13" x14ac:dyDescent="0.25">
      <c r="C32"/>
      <c r="E32"/>
      <c r="F32"/>
      <c r="G32"/>
      <c r="H32"/>
    </row>
    <row r="33" spans="2:8" x14ac:dyDescent="0.25">
      <c r="C33"/>
      <c r="E33"/>
      <c r="F33"/>
      <c r="G33"/>
      <c r="H33"/>
    </row>
    <row r="34" spans="2:8" x14ac:dyDescent="0.25">
      <c r="B34" s="34">
        <v>100</v>
      </c>
      <c r="C34" s="261" t="s">
        <v>1218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4C12-E3A5-47DE-8C43-0D4BFB6FC410}">
  <dimension ref="A2:N7"/>
  <sheetViews>
    <sheetView showGridLines="0" workbookViewId="0">
      <selection activeCell="B2" sqref="B2"/>
    </sheetView>
  </sheetViews>
  <sheetFormatPr defaultRowHeight="15" x14ac:dyDescent="0.25"/>
  <cols>
    <col min="1" max="1" width="19.140625" style="262" bestFit="1" customWidth="1"/>
    <col min="2" max="2" width="9.140625" style="262"/>
    <col min="3" max="5" width="9.140625" style="263"/>
    <col min="6" max="6" width="15.42578125" style="263" bestFit="1" customWidth="1"/>
    <col min="7" max="7" width="16.28515625" style="262" bestFit="1" customWidth="1"/>
    <col min="8" max="8" width="15.42578125" style="262" bestFit="1" customWidth="1"/>
    <col min="9" max="9" width="16.42578125" style="262" bestFit="1" customWidth="1"/>
    <col min="10" max="10" width="9.140625" style="262"/>
    <col min="11" max="11" width="14.28515625" style="262" bestFit="1" customWidth="1"/>
    <col min="12" max="14" width="15.28515625" style="262" bestFit="1" customWidth="1"/>
    <col min="15" max="16384" width="9.140625" style="262"/>
  </cols>
  <sheetData>
    <row r="2" spans="1:14" x14ac:dyDescent="0.25">
      <c r="A2" s="357" t="s">
        <v>899</v>
      </c>
      <c r="B2" t="s">
        <v>1276</v>
      </c>
      <c r="C2"/>
      <c r="D2"/>
      <c r="E2"/>
      <c r="F2"/>
      <c r="G2"/>
      <c r="H2"/>
      <c r="I2"/>
      <c r="J2"/>
      <c r="K2"/>
      <c r="L2"/>
      <c r="M2"/>
      <c r="N2"/>
    </row>
    <row r="3" spans="1:14" x14ac:dyDescent="0.25">
      <c r="A3" s="357" t="s">
        <v>1168</v>
      </c>
      <c r="B3" t="s">
        <v>1169</v>
      </c>
      <c r="C3"/>
      <c r="D3"/>
      <c r="E3"/>
      <c r="F3"/>
      <c r="G3"/>
      <c r="H3"/>
      <c r="I3"/>
      <c r="J3"/>
      <c r="K3"/>
      <c r="L3"/>
      <c r="M3"/>
      <c r="N3"/>
    </row>
    <row r="4" spans="1:14" x14ac:dyDescent="0.25">
      <c r="A4"/>
      <c r="B4"/>
      <c r="C4"/>
      <c r="D4"/>
      <c r="E4"/>
      <c r="F4"/>
      <c r="G4"/>
      <c r="H4"/>
      <c r="I4"/>
      <c r="J4"/>
      <c r="K4"/>
      <c r="L4"/>
      <c r="M4"/>
      <c r="N4"/>
    </row>
    <row r="5" spans="1:14" x14ac:dyDescent="0.25">
      <c r="A5"/>
      <c r="B5"/>
      <c r="C5"/>
      <c r="D5" s="45" t="s">
        <v>827</v>
      </c>
      <c r="E5" s="45" t="s">
        <v>828</v>
      </c>
      <c r="F5" s="375" t="s">
        <v>789</v>
      </c>
      <c r="G5" s="375" t="s">
        <v>789</v>
      </c>
      <c r="H5" s="375" t="s">
        <v>790</v>
      </c>
      <c r="I5" s="375"/>
      <c r="J5" s="375"/>
      <c r="K5" s="375" t="s">
        <v>484</v>
      </c>
      <c r="L5" s="375" t="s">
        <v>484</v>
      </c>
      <c r="M5" s="375" t="s">
        <v>826</v>
      </c>
      <c r="N5" s="375"/>
    </row>
    <row r="6" spans="1:14" x14ac:dyDescent="0.25">
      <c r="A6"/>
      <c r="B6"/>
      <c r="C6"/>
      <c r="D6"/>
      <c r="E6"/>
      <c r="F6" s="375">
        <v>2020</v>
      </c>
      <c r="G6" s="375">
        <v>2021</v>
      </c>
      <c r="H6" s="375">
        <v>2022</v>
      </c>
      <c r="I6" s="375">
        <v>2023</v>
      </c>
      <c r="J6" s="375"/>
      <c r="K6" s="375">
        <v>2020</v>
      </c>
      <c r="L6" s="375">
        <v>2021</v>
      </c>
      <c r="M6" s="375">
        <v>2022</v>
      </c>
      <c r="N6" s="375">
        <v>2023</v>
      </c>
    </row>
    <row r="7" spans="1:14" x14ac:dyDescent="0.25">
      <c r="C7" s="263" t="s">
        <v>791</v>
      </c>
      <c r="D7" s="263" t="s">
        <v>1221</v>
      </c>
      <c r="E7" s="263" t="s">
        <v>176</v>
      </c>
      <c r="F7" s="563">
        <v>17446665.219999995</v>
      </c>
      <c r="G7" s="563">
        <v>17628532.109999999</v>
      </c>
      <c r="H7" s="563">
        <v>21239442.011410002</v>
      </c>
      <c r="I7" s="563">
        <v>19247047.061037999</v>
      </c>
      <c r="J7" s="563"/>
      <c r="K7" s="563"/>
      <c r="L7" s="563"/>
      <c r="M7" s="563"/>
      <c r="N7" s="563"/>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CC6D-513D-4521-8709-D321173DD0A2}">
  <dimension ref="A2:R15"/>
  <sheetViews>
    <sheetView zoomScaleNormal="100" workbookViewId="0">
      <selection activeCell="C8" sqref="C8:C9"/>
    </sheetView>
  </sheetViews>
  <sheetFormatPr defaultColWidth="11.42578125" defaultRowHeight="15" x14ac:dyDescent="0.25"/>
  <cols>
    <col min="1" max="1" width="37.5703125" style="427" customWidth="1"/>
    <col min="2" max="2" width="21" style="427" bestFit="1" customWidth="1"/>
    <col min="3" max="3" width="19.28515625" style="427" customWidth="1"/>
    <col min="4" max="4" width="14.85546875" style="427" customWidth="1"/>
    <col min="5" max="5" width="18.140625" style="427" customWidth="1"/>
    <col min="6" max="8" width="18.5703125" style="427" customWidth="1"/>
    <col min="9" max="12" width="22.85546875" style="427" customWidth="1"/>
    <col min="13" max="13" width="18.5703125" style="427" bestFit="1" customWidth="1"/>
    <col min="14" max="16" width="23" style="427" customWidth="1"/>
    <col min="17" max="17" width="19.28515625" style="427" customWidth="1"/>
    <col min="18" max="18" width="18.85546875" style="427" customWidth="1"/>
    <col min="19" max="19" width="20.140625" style="427" customWidth="1"/>
    <col min="20" max="16384" width="11.42578125" style="427"/>
  </cols>
  <sheetData>
    <row r="2" spans="1:18" x14ac:dyDescent="0.25">
      <c r="A2" s="426" t="s">
        <v>899</v>
      </c>
      <c r="B2" s="427" t="s">
        <v>1217</v>
      </c>
    </row>
    <row r="4" spans="1:18" s="298" customFormat="1" ht="23.25" x14ac:dyDescent="0.35">
      <c r="A4" s="546" t="s">
        <v>1140</v>
      </c>
      <c r="G4" s="362"/>
      <c r="H4" s="362"/>
    </row>
    <row r="5" spans="1:18" customFormat="1" x14ac:dyDescent="0.25"/>
    <row r="6" spans="1:18" customFormat="1" ht="20.25" customHeight="1" x14ac:dyDescent="0.25">
      <c r="A6" t="s">
        <v>1141</v>
      </c>
      <c r="I6" s="56"/>
      <c r="J6" s="397"/>
      <c r="K6" s="397"/>
      <c r="L6" s="397"/>
      <c r="N6" s="533" t="s">
        <v>1142</v>
      </c>
      <c r="O6" s="44"/>
      <c r="Q6" s="547">
        <f>81/4698</f>
        <v>1.7241379310344827E-2</v>
      </c>
      <c r="R6" s="548"/>
    </row>
    <row r="7" spans="1:18" s="321" customFormat="1" ht="45" customHeight="1" x14ac:dyDescent="0.25">
      <c r="A7" s="365" t="s">
        <v>1128</v>
      </c>
      <c r="B7" s="306" t="s">
        <v>1205</v>
      </c>
      <c r="C7" s="365" t="s">
        <v>1129</v>
      </c>
      <c r="D7" s="365" t="s">
        <v>1130</v>
      </c>
      <c r="E7" s="365" t="s">
        <v>1131</v>
      </c>
      <c r="F7" s="365" t="s">
        <v>1132</v>
      </c>
      <c r="G7" s="365" t="s">
        <v>1133</v>
      </c>
      <c r="H7" s="365" t="s">
        <v>1134</v>
      </c>
      <c r="I7" s="366" t="s">
        <v>1135</v>
      </c>
      <c r="J7" s="366" t="s">
        <v>1136</v>
      </c>
      <c r="K7" s="366" t="s">
        <v>1137</v>
      </c>
      <c r="L7" s="365" t="s">
        <v>1138</v>
      </c>
      <c r="M7" s="365" t="s">
        <v>1125</v>
      </c>
      <c r="N7" s="365" t="s">
        <v>883</v>
      </c>
      <c r="O7" s="365" t="s">
        <v>884</v>
      </c>
      <c r="P7" s="365" t="s">
        <v>1126</v>
      </c>
      <c r="Q7" s="365" t="s">
        <v>885</v>
      </c>
      <c r="R7" s="365" t="s">
        <v>886</v>
      </c>
    </row>
    <row r="8" spans="1:18" customFormat="1" x14ac:dyDescent="0.25">
      <c r="A8" s="375" t="s">
        <v>307</v>
      </c>
      <c r="B8" s="643">
        <v>238258</v>
      </c>
      <c r="C8" s="33">
        <f>2%*238258</f>
        <v>4765.16</v>
      </c>
      <c r="D8" s="368">
        <f>C8/C$13</f>
        <v>0.5</v>
      </c>
      <c r="E8" s="535">
        <f>C8/($B$8)/$F$8</f>
        <v>0.19999999999999998</v>
      </c>
      <c r="F8" s="646">
        <v>0.1</v>
      </c>
      <c r="G8" s="646">
        <v>0.1</v>
      </c>
      <c r="H8" s="646">
        <v>0.1</v>
      </c>
      <c r="I8" s="33">
        <f t="shared" ref="I8:K9" si="0">$E8*$B$8*F$8</f>
        <v>4765.16</v>
      </c>
      <c r="J8" s="33">
        <f t="shared" si="0"/>
        <v>4765.16</v>
      </c>
      <c r="K8" s="33">
        <f t="shared" si="0"/>
        <v>4765.16</v>
      </c>
      <c r="L8" s="368">
        <v>0.7</v>
      </c>
      <c r="M8" s="370">
        <f t="shared" ref="M8:O12" si="1">I8*$L8</f>
        <v>3335.6119999999996</v>
      </c>
      <c r="N8" s="370">
        <f t="shared" si="1"/>
        <v>3335.6119999999996</v>
      </c>
      <c r="O8" s="370">
        <f t="shared" si="1"/>
        <v>3335.6119999999996</v>
      </c>
      <c r="P8" s="33">
        <f t="shared" ref="P8:R12" si="2">M8*$Q$6</f>
        <v>57.510551724137926</v>
      </c>
      <c r="Q8" s="33">
        <f t="shared" si="2"/>
        <v>57.510551724137926</v>
      </c>
      <c r="R8" s="33">
        <f t="shared" si="2"/>
        <v>57.510551724137926</v>
      </c>
    </row>
    <row r="9" spans="1:18" customFormat="1" x14ac:dyDescent="0.25">
      <c r="A9" s="375" t="s">
        <v>1139</v>
      </c>
      <c r="B9" s="644"/>
      <c r="C9" s="33">
        <f>2%*238258</f>
        <v>4765.16</v>
      </c>
      <c r="D9" s="368">
        <f>C9/C$13</f>
        <v>0.5</v>
      </c>
      <c r="E9" s="535">
        <f>C9/($B$8)/$F$8</f>
        <v>0.19999999999999998</v>
      </c>
      <c r="F9" s="647"/>
      <c r="G9" s="647"/>
      <c r="H9" s="647"/>
      <c r="I9" s="33">
        <f t="shared" si="0"/>
        <v>4765.16</v>
      </c>
      <c r="J9" s="33">
        <f t="shared" si="0"/>
        <v>4765.16</v>
      </c>
      <c r="K9" s="33">
        <f t="shared" si="0"/>
        <v>4765.16</v>
      </c>
      <c r="L9" s="368">
        <v>0.5</v>
      </c>
      <c r="M9" s="370">
        <f t="shared" si="1"/>
        <v>2382.58</v>
      </c>
      <c r="N9" s="370">
        <f t="shared" si="1"/>
        <v>2382.58</v>
      </c>
      <c r="O9" s="370">
        <f t="shared" si="1"/>
        <v>2382.58</v>
      </c>
      <c r="P9" s="33">
        <f t="shared" si="2"/>
        <v>41.078965517241379</v>
      </c>
      <c r="Q9" s="33">
        <f t="shared" si="2"/>
        <v>41.078965517241379</v>
      </c>
      <c r="R9" s="33">
        <f t="shared" si="2"/>
        <v>41.078965517241379</v>
      </c>
    </row>
    <row r="10" spans="1:18" customFormat="1" x14ac:dyDescent="0.25">
      <c r="A10" s="375"/>
      <c r="B10" s="644"/>
      <c r="C10" s="33"/>
      <c r="D10" s="368">
        <f>C10/C$13</f>
        <v>0</v>
      </c>
      <c r="E10" s="535">
        <f>C10/($B$8)/$F$8</f>
        <v>0</v>
      </c>
      <c r="F10" s="647"/>
      <c r="G10" s="647"/>
      <c r="H10" s="647"/>
      <c r="I10" s="33">
        <f t="shared" ref="I10:K12" si="3">$E10*I$6*$B$8*F$8</f>
        <v>0</v>
      </c>
      <c r="J10" s="33">
        <f t="shared" si="3"/>
        <v>0</v>
      </c>
      <c r="K10" s="33">
        <f t="shared" si="3"/>
        <v>0</v>
      </c>
      <c r="L10" s="368"/>
      <c r="M10" s="370">
        <f t="shared" si="1"/>
        <v>0</v>
      </c>
      <c r="N10" s="370">
        <f t="shared" si="1"/>
        <v>0</v>
      </c>
      <c r="O10" s="370">
        <f t="shared" si="1"/>
        <v>0</v>
      </c>
      <c r="P10" s="33">
        <f t="shared" si="2"/>
        <v>0</v>
      </c>
      <c r="Q10" s="33">
        <f t="shared" si="2"/>
        <v>0</v>
      </c>
      <c r="R10" s="33">
        <f t="shared" si="2"/>
        <v>0</v>
      </c>
    </row>
    <row r="11" spans="1:18" customFormat="1" x14ac:dyDescent="0.25">
      <c r="A11" s="375"/>
      <c r="B11" s="644"/>
      <c r="C11" s="33"/>
      <c r="D11" s="368">
        <f>C11/C$13</f>
        <v>0</v>
      </c>
      <c r="E11" s="535">
        <f>C11/($B$8)/$F$8</f>
        <v>0</v>
      </c>
      <c r="F11" s="647"/>
      <c r="G11" s="647"/>
      <c r="H11" s="647"/>
      <c r="I11" s="33">
        <f t="shared" si="3"/>
        <v>0</v>
      </c>
      <c r="J11" s="33">
        <f t="shared" si="3"/>
        <v>0</v>
      </c>
      <c r="K11" s="33">
        <f t="shared" si="3"/>
        <v>0</v>
      </c>
      <c r="L11" s="368"/>
      <c r="M11" s="370">
        <f t="shared" si="1"/>
        <v>0</v>
      </c>
      <c r="N11" s="370">
        <f t="shared" si="1"/>
        <v>0</v>
      </c>
      <c r="O11" s="370">
        <f t="shared" si="1"/>
        <v>0</v>
      </c>
      <c r="P11" s="33">
        <f t="shared" si="2"/>
        <v>0</v>
      </c>
      <c r="Q11" s="33">
        <f t="shared" si="2"/>
        <v>0</v>
      </c>
      <c r="R11" s="33">
        <f t="shared" si="2"/>
        <v>0</v>
      </c>
    </row>
    <row r="12" spans="1:18" customFormat="1" x14ac:dyDescent="0.25">
      <c r="A12" s="375"/>
      <c r="B12" s="645"/>
      <c r="C12" s="33"/>
      <c r="D12" s="368">
        <f>C12/C$13</f>
        <v>0</v>
      </c>
      <c r="E12" s="535">
        <f>C12/($B$8)/$F$8</f>
        <v>0</v>
      </c>
      <c r="F12" s="648"/>
      <c r="G12" s="648"/>
      <c r="H12" s="648"/>
      <c r="I12" s="33">
        <f t="shared" si="3"/>
        <v>0</v>
      </c>
      <c r="J12" s="33">
        <f t="shared" si="3"/>
        <v>0</v>
      </c>
      <c r="K12" s="33">
        <f t="shared" si="3"/>
        <v>0</v>
      </c>
      <c r="L12" s="368"/>
      <c r="M12" s="370">
        <f t="shared" si="1"/>
        <v>0</v>
      </c>
      <c r="N12" s="370">
        <f t="shared" si="1"/>
        <v>0</v>
      </c>
      <c r="O12" s="370">
        <f t="shared" si="1"/>
        <v>0</v>
      </c>
      <c r="P12" s="33">
        <f t="shared" si="2"/>
        <v>0</v>
      </c>
      <c r="Q12" s="33">
        <f t="shared" si="2"/>
        <v>0</v>
      </c>
      <c r="R12" s="33">
        <f t="shared" si="2"/>
        <v>0</v>
      </c>
    </row>
    <row r="13" spans="1:18" customFormat="1" x14ac:dyDescent="0.25">
      <c r="A13" s="375" t="s">
        <v>890</v>
      </c>
      <c r="B13" s="549">
        <f>B8</f>
        <v>238258</v>
      </c>
      <c r="C13" s="372">
        <f>SUM(C8:C12)</f>
        <v>9530.32</v>
      </c>
      <c r="D13" s="372"/>
      <c r="E13" s="550">
        <f>C13/B8</f>
        <v>0.04</v>
      </c>
      <c r="F13" s="34"/>
      <c r="G13" s="34"/>
      <c r="H13" s="34"/>
      <c r="I13" s="374">
        <f>SUM(I8:I12)</f>
        <v>9530.32</v>
      </c>
      <c r="J13" s="374">
        <f>SUM(J8:J12)</f>
        <v>9530.32</v>
      </c>
      <c r="K13" s="374">
        <f>SUM(K8:K12)</f>
        <v>9530.32</v>
      </c>
      <c r="L13" s="375"/>
      <c r="M13" s="376">
        <f t="shared" ref="M13:R13" si="4">SUM(M8:M12)</f>
        <v>5718.1919999999991</v>
      </c>
      <c r="N13" s="376">
        <f t="shared" si="4"/>
        <v>5718.1919999999991</v>
      </c>
      <c r="O13" s="376">
        <f t="shared" si="4"/>
        <v>5718.1919999999991</v>
      </c>
      <c r="P13" s="373">
        <f t="shared" si="4"/>
        <v>98.589517241379298</v>
      </c>
      <c r="Q13" s="373">
        <f t="shared" si="4"/>
        <v>98.589517241379298</v>
      </c>
      <c r="R13" s="373">
        <f t="shared" si="4"/>
        <v>98.589517241379298</v>
      </c>
    </row>
    <row r="14" spans="1:18" customFormat="1" x14ac:dyDescent="0.25"/>
    <row r="15" spans="1:18" customFormat="1" ht="37.5" x14ac:dyDescent="0.3">
      <c r="A15" s="390" t="s">
        <v>1143</v>
      </c>
      <c r="B15" s="551">
        <f>100*Q13/B13</f>
        <v>4.1379310344827579E-2</v>
      </c>
      <c r="C15" s="552"/>
      <c r="F15" s="341"/>
      <c r="G15" s="341"/>
      <c r="H15" s="341"/>
    </row>
  </sheetData>
  <mergeCells count="4">
    <mergeCell ref="B8:B12"/>
    <mergeCell ref="F8:F12"/>
    <mergeCell ref="G8:G12"/>
    <mergeCell ref="H8:H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CD84F-3A5D-4042-80D1-64A006B49C46}">
  <dimension ref="A2:B18"/>
  <sheetViews>
    <sheetView showGridLines="0" workbookViewId="0">
      <selection activeCell="A12" sqref="A12"/>
    </sheetView>
  </sheetViews>
  <sheetFormatPr defaultRowHeight="15" x14ac:dyDescent="0.25"/>
  <cols>
    <col min="1" max="1" width="13.140625" customWidth="1"/>
  </cols>
  <sheetData>
    <row r="2" spans="1:2" x14ac:dyDescent="0.25">
      <c r="A2" s="357" t="s">
        <v>1216</v>
      </c>
      <c r="B2" t="s">
        <v>1217</v>
      </c>
    </row>
    <row r="4" spans="1:2" x14ac:dyDescent="0.25">
      <c r="A4" s="368">
        <f>2/3</f>
        <v>0.66666666666666663</v>
      </c>
      <c r="B4" t="s">
        <v>1234</v>
      </c>
    </row>
    <row r="5" spans="1:2" x14ac:dyDescent="0.25">
      <c r="A5" s="19"/>
    </row>
    <row r="6" spans="1:2" x14ac:dyDescent="0.25">
      <c r="A6" s="16" t="s">
        <v>1235</v>
      </c>
    </row>
    <row r="7" spans="1:2" x14ac:dyDescent="0.25">
      <c r="A7" s="368">
        <f>3/4</f>
        <v>0.75</v>
      </c>
      <c r="B7" t="s">
        <v>1236</v>
      </c>
    </row>
    <row r="8" spans="1:2" x14ac:dyDescent="0.25">
      <c r="A8" s="368">
        <f>2/3</f>
        <v>0.66666666666666663</v>
      </c>
      <c r="B8" t="s">
        <v>1237</v>
      </c>
    </row>
    <row r="10" spans="1:2" x14ac:dyDescent="0.25">
      <c r="A10" s="19"/>
      <c r="B10" s="262"/>
    </row>
    <row r="11" spans="1:2" x14ac:dyDescent="0.25">
      <c r="A11" s="16" t="s">
        <v>1232</v>
      </c>
    </row>
    <row r="12" spans="1:2" x14ac:dyDescent="0.25">
      <c r="A12" s="368">
        <f>4/5</f>
        <v>0.8</v>
      </c>
      <c r="B12" s="262" t="s">
        <v>1238</v>
      </c>
    </row>
    <row r="13" spans="1:2" x14ac:dyDescent="0.25">
      <c r="A13" s="564">
        <v>0.46300000000000002</v>
      </c>
      <c r="B13" t="s">
        <v>1239</v>
      </c>
    </row>
    <row r="14" spans="1:2" x14ac:dyDescent="0.25">
      <c r="A14" s="564">
        <v>0.53700000000000003</v>
      </c>
      <c r="B14" t="s">
        <v>1240</v>
      </c>
    </row>
    <row r="15" spans="1:2" x14ac:dyDescent="0.25">
      <c r="A15" s="368">
        <f>4/5</f>
        <v>0.8</v>
      </c>
      <c r="B15" t="s">
        <v>1243</v>
      </c>
    </row>
    <row r="16" spans="1:2" x14ac:dyDescent="0.25">
      <c r="A16" s="368">
        <f>2/5</f>
        <v>0.4</v>
      </c>
      <c r="B16" t="s">
        <v>1244</v>
      </c>
    </row>
    <row r="18" spans="1:2" x14ac:dyDescent="0.25">
      <c r="A18" s="34">
        <v>100</v>
      </c>
      <c r="B18" t="s">
        <v>1246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42FBE-9A53-41B2-99F0-5BE7A5326AEA}">
  <dimension ref="A2:N7"/>
  <sheetViews>
    <sheetView showGridLines="0" workbookViewId="0">
      <selection activeCell="H26" sqref="H26"/>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8" width="9.425781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1245</v>
      </c>
      <c r="D7" t="s">
        <v>829</v>
      </c>
      <c r="E7" t="s">
        <v>253</v>
      </c>
      <c r="F7" s="513">
        <v>7737250.1800000565</v>
      </c>
      <c r="G7" s="513">
        <v>6097237</v>
      </c>
      <c r="H7" s="513">
        <v>6062917.9100000067</v>
      </c>
      <c r="I7" s="513">
        <v>6237792.788048951</v>
      </c>
      <c r="J7" s="513"/>
      <c r="K7" s="513"/>
      <c r="L7" s="513"/>
      <c r="M7" s="513"/>
      <c r="N7" s="513"/>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FAEA-894A-4AD9-9613-6FAEDC420056}">
  <dimension ref="A2:D86"/>
  <sheetViews>
    <sheetView showGridLines="0" workbookViewId="0">
      <selection activeCell="G89" sqref="G89"/>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901</v>
      </c>
    </row>
    <row r="3" spans="1:4" x14ac:dyDescent="0.25">
      <c r="A3" s="357" t="s">
        <v>900</v>
      </c>
      <c r="B3" t="s">
        <v>902</v>
      </c>
    </row>
    <row r="4" spans="1:4" x14ac:dyDescent="0.25">
      <c r="A4" s="357" t="s">
        <v>904</v>
      </c>
      <c r="B4" t="s">
        <v>905</v>
      </c>
    </row>
    <row r="5" spans="1:4" x14ac:dyDescent="0.25">
      <c r="A5" s="357" t="s">
        <v>991</v>
      </c>
      <c r="B5" t="s">
        <v>996</v>
      </c>
    </row>
    <row r="7" spans="1:4" x14ac:dyDescent="0.25">
      <c r="A7" s="375" t="s">
        <v>833</v>
      </c>
      <c r="B7" s="375" t="s">
        <v>916</v>
      </c>
      <c r="C7" s="375" t="s">
        <v>917</v>
      </c>
    </row>
    <row r="8" spans="1:4" x14ac:dyDescent="0.25">
      <c r="A8" s="34" t="s">
        <v>483</v>
      </c>
      <c r="B8" s="34" t="s">
        <v>481</v>
      </c>
      <c r="C8" s="34">
        <v>245</v>
      </c>
      <c r="D8" s="19"/>
    </row>
    <row r="9" spans="1:4" x14ac:dyDescent="0.25">
      <c r="A9" s="34" t="s">
        <v>483</v>
      </c>
      <c r="B9" s="34" t="s">
        <v>482</v>
      </c>
      <c r="C9" s="34">
        <v>236</v>
      </c>
    </row>
    <row r="10" spans="1:4" x14ac:dyDescent="0.25">
      <c r="A10" s="34" t="s">
        <v>483</v>
      </c>
      <c r="B10" s="34" t="s">
        <v>887</v>
      </c>
      <c r="C10" s="34">
        <v>259</v>
      </c>
    </row>
    <row r="11" spans="1:4" x14ac:dyDescent="0.25">
      <c r="A11" s="34" t="s">
        <v>483</v>
      </c>
      <c r="B11" s="34" t="s">
        <v>888</v>
      </c>
      <c r="C11" s="34">
        <v>12</v>
      </c>
    </row>
    <row r="12" spans="1:4" x14ac:dyDescent="0.25">
      <c r="A12" s="375" t="s">
        <v>918</v>
      </c>
      <c r="B12" s="375"/>
      <c r="C12" s="375">
        <v>752</v>
      </c>
      <c r="D12" s="19"/>
    </row>
    <row r="13" spans="1:4" x14ac:dyDescent="0.25">
      <c r="A13" s="34" t="s">
        <v>479</v>
      </c>
      <c r="B13" s="34" t="s">
        <v>481</v>
      </c>
      <c r="C13" s="34">
        <v>72</v>
      </c>
    </row>
    <row r="14" spans="1:4" x14ac:dyDescent="0.25">
      <c r="A14" s="34" t="s">
        <v>479</v>
      </c>
      <c r="B14" s="34" t="s">
        <v>482</v>
      </c>
      <c r="C14" s="34">
        <v>69</v>
      </c>
    </row>
    <row r="15" spans="1:4" x14ac:dyDescent="0.25">
      <c r="A15" s="34" t="s">
        <v>479</v>
      </c>
      <c r="B15" s="34" t="s">
        <v>887</v>
      </c>
      <c r="C15" s="34">
        <v>81</v>
      </c>
    </row>
    <row r="16" spans="1:4" x14ac:dyDescent="0.25">
      <c r="A16" s="34" t="s">
        <v>479</v>
      </c>
      <c r="B16" s="34" t="s">
        <v>888</v>
      </c>
      <c r="C16" s="34">
        <v>4</v>
      </c>
    </row>
    <row r="17" spans="1:4" x14ac:dyDescent="0.25">
      <c r="A17" s="375" t="s">
        <v>919</v>
      </c>
      <c r="B17" s="375"/>
      <c r="C17" s="375">
        <v>226</v>
      </c>
      <c r="D17" s="19"/>
    </row>
    <row r="18" spans="1:4" x14ac:dyDescent="0.25">
      <c r="A18" s="34" t="s">
        <v>478</v>
      </c>
      <c r="B18" s="34" t="s">
        <v>481</v>
      </c>
      <c r="C18" s="34">
        <v>81</v>
      </c>
    </row>
    <row r="19" spans="1:4" x14ac:dyDescent="0.25">
      <c r="A19" s="34" t="s">
        <v>478</v>
      </c>
      <c r="B19" s="34" t="s">
        <v>482</v>
      </c>
      <c r="C19" s="34">
        <v>9</v>
      </c>
    </row>
    <row r="20" spans="1:4" x14ac:dyDescent="0.25">
      <c r="A20" s="34" t="s">
        <v>478</v>
      </c>
      <c r="B20" s="34" t="s">
        <v>887</v>
      </c>
      <c r="C20" s="34">
        <v>26</v>
      </c>
    </row>
    <row r="21" spans="1:4" x14ac:dyDescent="0.25">
      <c r="A21" s="34" t="s">
        <v>478</v>
      </c>
      <c r="B21" s="34" t="s">
        <v>888</v>
      </c>
      <c r="C21" s="34">
        <v>0</v>
      </c>
    </row>
    <row r="22" spans="1:4" x14ac:dyDescent="0.25">
      <c r="A22" s="375" t="s">
        <v>920</v>
      </c>
      <c r="B22" s="375"/>
      <c r="C22" s="375">
        <v>116</v>
      </c>
      <c r="D22" s="19"/>
    </row>
    <row r="23" spans="1:4" x14ac:dyDescent="0.25">
      <c r="A23" s="34" t="s">
        <v>473</v>
      </c>
      <c r="B23" s="34" t="s">
        <v>481</v>
      </c>
      <c r="C23" s="34">
        <v>33</v>
      </c>
    </row>
    <row r="24" spans="1:4" x14ac:dyDescent="0.25">
      <c r="A24" s="34" t="s">
        <v>473</v>
      </c>
      <c r="B24" s="34" t="s">
        <v>482</v>
      </c>
      <c r="C24" s="34">
        <v>40</v>
      </c>
    </row>
    <row r="25" spans="1:4" x14ac:dyDescent="0.25">
      <c r="A25" s="34" t="s">
        <v>473</v>
      </c>
      <c r="B25" s="34" t="s">
        <v>887</v>
      </c>
      <c r="C25" s="34">
        <v>29</v>
      </c>
    </row>
    <row r="26" spans="1:4" x14ac:dyDescent="0.25">
      <c r="A26" s="34" t="s">
        <v>473</v>
      </c>
      <c r="B26" s="34" t="s">
        <v>888</v>
      </c>
      <c r="C26" s="34">
        <v>5</v>
      </c>
    </row>
    <row r="27" spans="1:4" x14ac:dyDescent="0.25">
      <c r="A27" s="375" t="s">
        <v>921</v>
      </c>
      <c r="B27" s="375"/>
      <c r="C27" s="375">
        <v>107</v>
      </c>
      <c r="D27" s="19"/>
    </row>
    <row r="28" spans="1:4" x14ac:dyDescent="0.25">
      <c r="A28" s="402" t="s">
        <v>480</v>
      </c>
      <c r="B28" s="402" t="s">
        <v>481</v>
      </c>
      <c r="C28" s="402">
        <v>0</v>
      </c>
      <c r="D28" s="19"/>
    </row>
    <row r="29" spans="1:4" x14ac:dyDescent="0.25">
      <c r="A29" s="402" t="s">
        <v>480</v>
      </c>
      <c r="B29" s="402" t="s">
        <v>482</v>
      </c>
      <c r="C29" s="402">
        <v>0</v>
      </c>
      <c r="D29" s="19"/>
    </row>
    <row r="30" spans="1:4" x14ac:dyDescent="0.25">
      <c r="A30" s="402" t="s">
        <v>480</v>
      </c>
      <c r="B30" s="402" t="s">
        <v>887</v>
      </c>
      <c r="C30" s="402">
        <v>0</v>
      </c>
      <c r="D30" s="19"/>
    </row>
    <row r="31" spans="1:4" x14ac:dyDescent="0.25">
      <c r="A31" s="402" t="s">
        <v>480</v>
      </c>
      <c r="B31" s="402" t="s">
        <v>888</v>
      </c>
      <c r="C31" s="402">
        <v>0</v>
      </c>
      <c r="D31" s="19"/>
    </row>
    <row r="32" spans="1:4" x14ac:dyDescent="0.25">
      <c r="A32" s="375" t="s">
        <v>922</v>
      </c>
      <c r="B32" s="375"/>
      <c r="C32" s="375">
        <v>0</v>
      </c>
      <c r="D32" s="19"/>
    </row>
    <row r="33" spans="1:4" x14ac:dyDescent="0.25">
      <c r="A33" s="375" t="s">
        <v>923</v>
      </c>
      <c r="B33" s="375"/>
      <c r="C33" s="375">
        <v>1201</v>
      </c>
    </row>
    <row r="36" spans="1:4" x14ac:dyDescent="0.25">
      <c r="A36" s="16" t="s">
        <v>993</v>
      </c>
    </row>
    <row r="38" spans="1:4" x14ac:dyDescent="0.25">
      <c r="A38" s="34" t="s">
        <v>473</v>
      </c>
      <c r="B38" s="34" t="s">
        <v>481</v>
      </c>
      <c r="C38" s="34">
        <v>33</v>
      </c>
    </row>
    <row r="39" spans="1:4" x14ac:dyDescent="0.25">
      <c r="A39" s="34" t="s">
        <v>473</v>
      </c>
      <c r="B39" s="34" t="s">
        <v>482</v>
      </c>
      <c r="C39" s="34">
        <v>40</v>
      </c>
    </row>
    <row r="40" spans="1:4" x14ac:dyDescent="0.25">
      <c r="A40" s="34" t="s">
        <v>473</v>
      </c>
      <c r="B40" s="34" t="s">
        <v>887</v>
      </c>
      <c r="C40" s="34">
        <v>29</v>
      </c>
    </row>
    <row r="41" spans="1:4" x14ac:dyDescent="0.25">
      <c r="A41" s="34" t="s">
        <v>473</v>
      </c>
      <c r="B41" s="34" t="s">
        <v>888</v>
      </c>
      <c r="C41" s="34">
        <v>5</v>
      </c>
    </row>
    <row r="42" spans="1:4" x14ac:dyDescent="0.25">
      <c r="A42" s="375" t="s">
        <v>921</v>
      </c>
      <c r="B42" s="375"/>
      <c r="C42" s="375">
        <v>107</v>
      </c>
    </row>
    <row r="44" spans="1:4" x14ac:dyDescent="0.25">
      <c r="A44" s="375" t="s">
        <v>833</v>
      </c>
      <c r="B44" s="375" t="s">
        <v>916</v>
      </c>
      <c r="C44" s="375" t="s">
        <v>917</v>
      </c>
      <c r="D44" s="401" t="s">
        <v>994</v>
      </c>
    </row>
    <row r="45" spans="1:4" x14ac:dyDescent="0.25">
      <c r="A45" s="34" t="s">
        <v>483</v>
      </c>
      <c r="B45" s="34" t="s">
        <v>481</v>
      </c>
      <c r="C45" s="34">
        <v>245</v>
      </c>
      <c r="D45" s="368">
        <f>C45/SUM(C$45,C$49,C$53,C$57)</f>
        <v>0.61557788944723613</v>
      </c>
    </row>
    <row r="46" spans="1:4" x14ac:dyDescent="0.25">
      <c r="A46" s="34" t="s">
        <v>483</v>
      </c>
      <c r="B46" s="34" t="s">
        <v>482</v>
      </c>
      <c r="C46" s="34">
        <v>236</v>
      </c>
      <c r="D46" s="368">
        <f>C46/SUM(C$46,C$50,C$54,C$58)</f>
        <v>0.75159235668789814</v>
      </c>
    </row>
    <row r="47" spans="1:4" x14ac:dyDescent="0.25">
      <c r="A47" s="34" t="s">
        <v>483</v>
      </c>
      <c r="B47" s="34" t="s">
        <v>887</v>
      </c>
      <c r="C47" s="34">
        <v>259</v>
      </c>
      <c r="D47" s="368">
        <f>C47/SUM(C$47,C$51,C$55,C$59)</f>
        <v>0.70765027322404372</v>
      </c>
    </row>
    <row r="48" spans="1:4" x14ac:dyDescent="0.25">
      <c r="A48" s="34" t="s">
        <v>483</v>
      </c>
      <c r="B48" s="34" t="s">
        <v>888</v>
      </c>
      <c r="C48" s="34">
        <v>12</v>
      </c>
      <c r="D48" s="368">
        <f>C48/SUM(C$48,C$52,C$56,C$60)</f>
        <v>0.75</v>
      </c>
    </row>
    <row r="49" spans="1:4" x14ac:dyDescent="0.25">
      <c r="A49" s="34" t="s">
        <v>479</v>
      </c>
      <c r="B49" s="34" t="s">
        <v>481</v>
      </c>
      <c r="C49" s="34">
        <v>72</v>
      </c>
      <c r="D49" s="368">
        <f t="shared" ref="D49" si="0">C49/SUM(C$45,C$49,C$53,C$57)</f>
        <v>0.18090452261306533</v>
      </c>
    </row>
    <row r="50" spans="1:4" x14ac:dyDescent="0.25">
      <c r="A50" s="34" t="s">
        <v>479</v>
      </c>
      <c r="B50" s="34" t="s">
        <v>482</v>
      </c>
      <c r="C50" s="34">
        <v>69</v>
      </c>
      <c r="D50" s="368">
        <f t="shared" ref="D50" si="1">C50/SUM(C$46,C$50,C$54,C$58)</f>
        <v>0.21974522292993631</v>
      </c>
    </row>
    <row r="51" spans="1:4" x14ac:dyDescent="0.25">
      <c r="A51" s="34" t="s">
        <v>479</v>
      </c>
      <c r="B51" s="34" t="s">
        <v>887</v>
      </c>
      <c r="C51" s="34">
        <v>81</v>
      </c>
      <c r="D51" s="368">
        <f t="shared" ref="D51" si="2">C51/SUM(C$47,C$51,C$55,C$59)</f>
        <v>0.22131147540983606</v>
      </c>
    </row>
    <row r="52" spans="1:4" x14ac:dyDescent="0.25">
      <c r="A52" s="34" t="s">
        <v>479</v>
      </c>
      <c r="B52" s="34" t="s">
        <v>888</v>
      </c>
      <c r="C52" s="34">
        <v>4</v>
      </c>
      <c r="D52" s="368">
        <f t="shared" ref="D52" si="3">C52/SUM(C$48,C$52,C$56,C$60)</f>
        <v>0.25</v>
      </c>
    </row>
    <row r="53" spans="1:4" x14ac:dyDescent="0.25">
      <c r="A53" s="34" t="s">
        <v>478</v>
      </c>
      <c r="B53" s="34" t="s">
        <v>481</v>
      </c>
      <c r="C53" s="34">
        <v>81</v>
      </c>
      <c r="D53" s="368">
        <f t="shared" ref="D53" si="4">C53/SUM(C$45,C$49,C$53,C$57)</f>
        <v>0.20351758793969849</v>
      </c>
    </row>
    <row r="54" spans="1:4" x14ac:dyDescent="0.25">
      <c r="A54" s="34" t="s">
        <v>478</v>
      </c>
      <c r="B54" s="34" t="s">
        <v>482</v>
      </c>
      <c r="C54" s="34">
        <v>9</v>
      </c>
      <c r="D54" s="368">
        <f t="shared" ref="D54" si="5">C54/SUM(C$46,C$50,C$54,C$58)</f>
        <v>2.8662420382165606E-2</v>
      </c>
    </row>
    <row r="55" spans="1:4" x14ac:dyDescent="0.25">
      <c r="A55" s="34" t="s">
        <v>478</v>
      </c>
      <c r="B55" s="34" t="s">
        <v>887</v>
      </c>
      <c r="C55" s="34">
        <v>26</v>
      </c>
      <c r="D55" s="368">
        <f t="shared" ref="D55" si="6">C55/SUM(C$47,C$51,C$55,C$59)</f>
        <v>7.1038251366120214E-2</v>
      </c>
    </row>
    <row r="56" spans="1:4" x14ac:dyDescent="0.25">
      <c r="A56" s="34" t="s">
        <v>478</v>
      </c>
      <c r="B56" s="34" t="s">
        <v>888</v>
      </c>
      <c r="C56" s="34">
        <v>0</v>
      </c>
      <c r="D56" s="368">
        <f t="shared" ref="D56" si="7">C56/SUM(C$48,C$52,C$56,C$60)</f>
        <v>0</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265.3140703517588</v>
      </c>
    </row>
    <row r="67" spans="1:3" x14ac:dyDescent="0.25">
      <c r="A67" s="34" t="s">
        <v>483</v>
      </c>
      <c r="B67" s="34" t="s">
        <v>482</v>
      </c>
      <c r="C67" s="33">
        <f>C9+(C39*D46)</f>
        <v>266.06369426751593</v>
      </c>
    </row>
    <row r="68" spans="1:3" x14ac:dyDescent="0.25">
      <c r="A68" s="34" t="s">
        <v>483</v>
      </c>
      <c r="B68" s="34" t="s">
        <v>887</v>
      </c>
      <c r="C68" s="33">
        <f>C10+(C40*D47)</f>
        <v>279.52185792349729</v>
      </c>
    </row>
    <row r="69" spans="1:3" x14ac:dyDescent="0.25">
      <c r="A69" s="34" t="s">
        <v>483</v>
      </c>
      <c r="B69" s="34" t="s">
        <v>888</v>
      </c>
      <c r="C69" s="33">
        <f>C11+(C41*D48)</f>
        <v>15.75</v>
      </c>
    </row>
    <row r="70" spans="1:3" x14ac:dyDescent="0.25">
      <c r="A70" s="375" t="s">
        <v>918</v>
      </c>
      <c r="B70" s="375"/>
      <c r="C70" s="374">
        <f>SUM(C66:C69)</f>
        <v>826.64962254277202</v>
      </c>
    </row>
    <row r="71" spans="1:3" x14ac:dyDescent="0.25">
      <c r="A71" s="34" t="s">
        <v>479</v>
      </c>
      <c r="B71" s="34" t="s">
        <v>481</v>
      </c>
      <c r="C71" s="33">
        <f>C13+(C38*D49)</f>
        <v>77.969849246231149</v>
      </c>
    </row>
    <row r="72" spans="1:3" x14ac:dyDescent="0.25">
      <c r="A72" s="34" t="s">
        <v>479</v>
      </c>
      <c r="B72" s="34" t="s">
        <v>482</v>
      </c>
      <c r="C72" s="33">
        <f>C14+(C39*D50)</f>
        <v>77.789808917197448</v>
      </c>
    </row>
    <row r="73" spans="1:3" x14ac:dyDescent="0.25">
      <c r="A73" s="34" t="s">
        <v>479</v>
      </c>
      <c r="B73" s="34" t="s">
        <v>887</v>
      </c>
      <c r="C73" s="33">
        <f>C15+(C40*D51)</f>
        <v>87.418032786885249</v>
      </c>
    </row>
    <row r="74" spans="1:3" x14ac:dyDescent="0.25">
      <c r="A74" s="34" t="s">
        <v>479</v>
      </c>
      <c r="B74" s="34" t="s">
        <v>888</v>
      </c>
      <c r="C74" s="33">
        <f>C16+(C41*D52)</f>
        <v>5.25</v>
      </c>
    </row>
    <row r="75" spans="1:3" x14ac:dyDescent="0.25">
      <c r="A75" s="375" t="s">
        <v>919</v>
      </c>
      <c r="B75" s="375"/>
      <c r="C75" s="374">
        <f>SUM(C71:C74)</f>
        <v>248.42769095031383</v>
      </c>
    </row>
    <row r="76" spans="1:3" x14ac:dyDescent="0.25">
      <c r="A76" s="34" t="s">
        <v>478</v>
      </c>
      <c r="B76" s="34" t="s">
        <v>481</v>
      </c>
      <c r="C76" s="33">
        <f>C18+(C38*D53)</f>
        <v>87.71608040201005</v>
      </c>
    </row>
    <row r="77" spans="1:3" x14ac:dyDescent="0.25">
      <c r="A77" s="34" t="s">
        <v>478</v>
      </c>
      <c r="B77" s="34" t="s">
        <v>482</v>
      </c>
      <c r="C77" s="33">
        <f>C19+(C39*D54)</f>
        <v>10.146496815286625</v>
      </c>
    </row>
    <row r="78" spans="1:3" x14ac:dyDescent="0.25">
      <c r="A78" s="34" t="s">
        <v>478</v>
      </c>
      <c r="B78" s="34" t="s">
        <v>887</v>
      </c>
      <c r="C78" s="33">
        <f>C20+(C40*D55)</f>
        <v>28.060109289617486</v>
      </c>
    </row>
    <row r="79" spans="1:3" x14ac:dyDescent="0.25">
      <c r="A79" s="34" t="s">
        <v>478</v>
      </c>
      <c r="B79" s="34" t="s">
        <v>888</v>
      </c>
      <c r="C79" s="33">
        <f>C21+(C41*D56)</f>
        <v>0</v>
      </c>
    </row>
    <row r="80" spans="1:3" x14ac:dyDescent="0.25">
      <c r="A80" s="375" t="s">
        <v>920</v>
      </c>
      <c r="B80" s="375"/>
      <c r="C80" s="374">
        <f>SUM(C76:C79)</f>
        <v>125.92268650691416</v>
      </c>
    </row>
    <row r="81" spans="1:3" x14ac:dyDescent="0.25">
      <c r="A81" s="34" t="s">
        <v>480</v>
      </c>
      <c r="B81" s="34" t="s">
        <v>481</v>
      </c>
      <c r="C81" s="33">
        <f>C28+(C38*D57)</f>
        <v>0</v>
      </c>
    </row>
    <row r="82" spans="1:3" x14ac:dyDescent="0.25">
      <c r="A82" s="34" t="s">
        <v>480</v>
      </c>
      <c r="B82" s="34" t="s">
        <v>482</v>
      </c>
      <c r="C82" s="33">
        <f t="shared" ref="C82:C84" si="12">C29+(C39*D58)</f>
        <v>0</v>
      </c>
    </row>
    <row r="83" spans="1:3" x14ac:dyDescent="0.25">
      <c r="A83" s="34" t="s">
        <v>480</v>
      </c>
      <c r="B83" s="34" t="s">
        <v>887</v>
      </c>
      <c r="C83" s="33">
        <f t="shared" si="12"/>
        <v>0</v>
      </c>
    </row>
    <row r="84" spans="1:3" x14ac:dyDescent="0.25">
      <c r="A84" s="34" t="s">
        <v>480</v>
      </c>
      <c r="B84" s="34" t="s">
        <v>888</v>
      </c>
      <c r="C84" s="33">
        <f t="shared" si="12"/>
        <v>0</v>
      </c>
    </row>
    <row r="85" spans="1:3" x14ac:dyDescent="0.25">
      <c r="A85" s="375" t="s">
        <v>922</v>
      </c>
      <c r="B85" s="375"/>
      <c r="C85" s="374">
        <f>SUM(C81:C84)</f>
        <v>0</v>
      </c>
    </row>
    <row r="86" spans="1:3" x14ac:dyDescent="0.25">
      <c r="A86" s="375" t="s">
        <v>923</v>
      </c>
      <c r="B86" s="375"/>
      <c r="C86" s="374">
        <f>SUM(C85,C80,C75,C70)</f>
        <v>1201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B368-76F1-4C93-8CEF-44B384D75A59}">
  <sheetPr codeName="Sheet24"/>
  <dimension ref="A1:S32"/>
  <sheetViews>
    <sheetView showGridLines="0" zoomScale="80" zoomScaleNormal="80" workbookViewId="0">
      <selection activeCell="A4" sqref="A4"/>
    </sheetView>
  </sheetViews>
  <sheetFormatPr defaultColWidth="11.42578125" defaultRowHeight="15" outlineLevelCol="1" x14ac:dyDescent="0.25"/>
  <cols>
    <col min="1" max="1" width="38.28515625" customWidth="1"/>
    <col min="2" max="2" width="36.7109375" customWidth="1"/>
    <col min="3" max="4" width="12.140625" customWidth="1"/>
    <col min="5" max="5" width="38.5703125" customWidth="1"/>
    <col min="6" max="6" width="19" customWidth="1"/>
    <col min="7" max="7" width="21.42578125" customWidth="1"/>
    <col min="8" max="9" width="23" bestFit="1" customWidth="1"/>
    <col min="10" max="12" width="15" bestFit="1" customWidth="1"/>
    <col min="13" max="13" width="20.7109375" customWidth="1"/>
    <col min="14" max="14" width="21.28515625" customWidth="1"/>
    <col min="15" max="15" width="34.42578125" customWidth="1" outlineLevel="1"/>
    <col min="16" max="16" width="33.42578125" customWidth="1" outlineLevel="1"/>
    <col min="17" max="17" width="21.7109375" style="299" customWidth="1"/>
    <col min="18" max="19" width="20.7109375" customWidth="1" outlineLevel="1"/>
  </cols>
  <sheetData>
    <row r="1" spans="1:19" s="298" customFormat="1" ht="45.75" customHeight="1" x14ac:dyDescent="0.35">
      <c r="A1" s="361" t="s">
        <v>912</v>
      </c>
      <c r="G1" s="362"/>
      <c r="H1" s="565"/>
      <c r="I1" s="565"/>
      <c r="J1" s="649"/>
      <c r="K1" s="649"/>
      <c r="L1" s="649"/>
      <c r="Q1" s="296"/>
    </row>
    <row r="2" spans="1:19" s="298" customFormat="1" ht="45.75" customHeight="1" x14ac:dyDescent="0.35">
      <c r="A2" s="362"/>
      <c r="B2"/>
      <c r="C2" t="s">
        <v>874</v>
      </c>
      <c r="D2"/>
      <c r="E2"/>
      <c r="F2"/>
      <c r="G2"/>
      <c r="H2"/>
      <c r="I2" s="363" t="s">
        <v>875</v>
      </c>
      <c r="J2" s="301">
        <v>1</v>
      </c>
      <c r="K2" s="301">
        <v>1</v>
      </c>
      <c r="L2" s="301">
        <v>1</v>
      </c>
      <c r="M2"/>
      <c r="N2" s="302" t="s">
        <v>1247</v>
      </c>
      <c r="O2" s="44"/>
      <c r="P2"/>
      <c r="Q2" s="304">
        <f>530/40919</f>
        <v>1.2952418192037929E-2</v>
      </c>
      <c r="R2"/>
      <c r="S2"/>
    </row>
    <row r="3" spans="1:19" ht="30" x14ac:dyDescent="0.25">
      <c r="A3" s="365" t="s">
        <v>876</v>
      </c>
      <c r="B3" s="306" t="s">
        <v>877</v>
      </c>
      <c r="C3" s="365" t="s">
        <v>903</v>
      </c>
      <c r="D3" s="365" t="s">
        <v>878</v>
      </c>
      <c r="E3" s="365" t="s">
        <v>906</v>
      </c>
      <c r="F3" s="365" t="s">
        <v>879</v>
      </c>
      <c r="G3" s="365" t="s">
        <v>880</v>
      </c>
      <c r="H3" s="365" t="s">
        <v>907</v>
      </c>
      <c r="I3" s="365" t="s">
        <v>997</v>
      </c>
      <c r="J3" s="366" t="s">
        <v>881</v>
      </c>
      <c r="K3" s="366" t="s">
        <v>909</v>
      </c>
      <c r="L3" s="365" t="s">
        <v>882</v>
      </c>
      <c r="M3" s="365" t="s">
        <v>883</v>
      </c>
      <c r="N3" s="365" t="s">
        <v>884</v>
      </c>
      <c r="O3" s="365" t="s">
        <v>910</v>
      </c>
      <c r="P3" s="305" t="s">
        <v>885</v>
      </c>
      <c r="Q3" s="365" t="s">
        <v>886</v>
      </c>
      <c r="R3" s="365" t="s">
        <v>911</v>
      </c>
    </row>
    <row r="4" spans="1:19" ht="14.25" customHeight="1" x14ac:dyDescent="0.25">
      <c r="A4" s="367" t="s">
        <v>481</v>
      </c>
      <c r="B4" s="643">
        <f>BowTie!F69</f>
        <v>55300</v>
      </c>
      <c r="C4" s="33">
        <v>265.3140703517588</v>
      </c>
      <c r="D4" s="368">
        <f>C4/C$9</f>
        <v>0.3209510572758183</v>
      </c>
      <c r="E4" s="369">
        <f>C4/($B$4)/$F$4</f>
        <v>5.9971534889638059E-3</v>
      </c>
      <c r="F4" s="638">
        <f>4/5</f>
        <v>0.8</v>
      </c>
      <c r="G4" s="638">
        <f t="shared" ref="G4:H4" si="0">4/5</f>
        <v>0.8</v>
      </c>
      <c r="H4" s="638">
        <f t="shared" si="0"/>
        <v>0.8</v>
      </c>
      <c r="I4" s="33">
        <f>$E4*J$2*$B$4*F$4</f>
        <v>265.31407035175874</v>
      </c>
      <c r="J4" s="33">
        <f>$E4*K$11*$B$4*G$4</f>
        <v>265.31407035175874</v>
      </c>
      <c r="K4" s="33">
        <f>$E4*L$11*$B$4*H$4</f>
        <v>265.31407035175874</v>
      </c>
      <c r="L4" s="566">
        <v>0.7</v>
      </c>
      <c r="M4" s="370">
        <f t="shared" ref="M4:O8" si="1">I4*$L4</f>
        <v>185.71984924623112</v>
      </c>
      <c r="N4" s="370">
        <f t="shared" si="1"/>
        <v>185.71984924623112</v>
      </c>
      <c r="O4" s="370">
        <f t="shared" si="1"/>
        <v>185.71984924623112</v>
      </c>
      <c r="P4" s="309">
        <f t="shared" ref="P4:R8" si="2">M4*$Q$2</f>
        <v>2.4055211539994255</v>
      </c>
      <c r="Q4" s="33">
        <f t="shared" si="2"/>
        <v>2.4055211539994255</v>
      </c>
      <c r="R4" s="33">
        <f t="shared" si="2"/>
        <v>2.4055211539994255</v>
      </c>
    </row>
    <row r="5" spans="1:19" ht="14.25" customHeight="1" x14ac:dyDescent="0.25">
      <c r="A5" s="367" t="s">
        <v>482</v>
      </c>
      <c r="B5" s="644"/>
      <c r="C5" s="33">
        <v>266.06369426751593</v>
      </c>
      <c r="D5" s="368">
        <f>C5/C$9</f>
        <v>0.32185787909647223</v>
      </c>
      <c r="E5" s="369">
        <f t="shared" ref="E5:E8" si="3">C5/($B$4)/$F$4</f>
        <v>6.0140979716888773E-3</v>
      </c>
      <c r="F5" s="639"/>
      <c r="G5" s="639"/>
      <c r="H5" s="639"/>
      <c r="I5" s="33">
        <f>$E5*J$2*$B$4*F$4</f>
        <v>266.06369426751593</v>
      </c>
      <c r="J5" s="33">
        <f t="shared" ref="I5:K8" si="4">$E5*K$2*$B$4*G$4</f>
        <v>266.06369426751593</v>
      </c>
      <c r="K5" s="33">
        <f t="shared" si="4"/>
        <v>266.06369426751593</v>
      </c>
      <c r="L5" s="566">
        <v>0.5</v>
      </c>
      <c r="M5" s="370">
        <f>I5*$L5</f>
        <v>133.03184713375796</v>
      </c>
      <c r="N5" s="370">
        <f t="shared" si="1"/>
        <v>133.03184713375796</v>
      </c>
      <c r="O5" s="370">
        <f t="shared" si="1"/>
        <v>133.03184713375796</v>
      </c>
      <c r="P5" s="309">
        <f t="shared" si="2"/>
        <v>1.7230841169356954</v>
      </c>
      <c r="Q5" s="33">
        <f>N5*$Q$2</f>
        <v>1.7230841169356954</v>
      </c>
      <c r="R5" s="33">
        <f t="shared" si="2"/>
        <v>1.7230841169356954</v>
      </c>
    </row>
    <row r="6" spans="1:19" ht="14.25" customHeight="1" x14ac:dyDescent="0.25">
      <c r="A6" s="367" t="s">
        <v>887</v>
      </c>
      <c r="B6" s="644"/>
      <c r="C6" s="33">
        <v>279.52185792349729</v>
      </c>
      <c r="D6" s="368">
        <f t="shared" ref="D6:D7" si="5">C6/C$9</f>
        <v>0.33813825144405052</v>
      </c>
      <c r="E6" s="369">
        <f t="shared" si="3"/>
        <v>6.3183060109289627E-3</v>
      </c>
      <c r="F6" s="639"/>
      <c r="G6" s="639"/>
      <c r="H6" s="639"/>
      <c r="I6" s="33">
        <f t="shared" si="4"/>
        <v>279.52185792349735</v>
      </c>
      <c r="J6" s="33">
        <f t="shared" si="4"/>
        <v>279.52185792349735</v>
      </c>
      <c r="K6" s="33">
        <f t="shared" si="4"/>
        <v>279.52185792349735</v>
      </c>
      <c r="L6" s="566">
        <v>0.01</v>
      </c>
      <c r="M6" s="370">
        <f t="shared" si="1"/>
        <v>2.7952185792349735</v>
      </c>
      <c r="N6" s="370">
        <f t="shared" si="1"/>
        <v>2.7952185792349735</v>
      </c>
      <c r="O6" s="370">
        <f t="shared" si="1"/>
        <v>2.7952185792349735</v>
      </c>
      <c r="P6" s="309">
        <f t="shared" si="2"/>
        <v>3.6204839976405487E-2</v>
      </c>
      <c r="Q6" s="33">
        <f t="shared" si="2"/>
        <v>3.6204839976405487E-2</v>
      </c>
      <c r="R6" s="33">
        <f t="shared" si="2"/>
        <v>3.6204839976405487E-2</v>
      </c>
    </row>
    <row r="7" spans="1:19" ht="14.25" customHeight="1" x14ac:dyDescent="0.25">
      <c r="A7" s="367" t="s">
        <v>888</v>
      </c>
      <c r="B7" s="644"/>
      <c r="C7" s="33">
        <v>15.75</v>
      </c>
      <c r="D7" s="368">
        <f t="shared" si="5"/>
        <v>1.9052812183658951E-2</v>
      </c>
      <c r="E7" s="369">
        <f t="shared" si="3"/>
        <v>3.560126582278481E-4</v>
      </c>
      <c r="F7" s="639"/>
      <c r="G7" s="639"/>
      <c r="H7" s="639"/>
      <c r="I7" s="33">
        <f t="shared" si="4"/>
        <v>15.75</v>
      </c>
      <c r="J7" s="33">
        <f t="shared" si="4"/>
        <v>15.75</v>
      </c>
      <c r="K7" s="33">
        <f t="shared" si="4"/>
        <v>15.75</v>
      </c>
      <c r="L7" s="566">
        <v>0.01</v>
      </c>
      <c r="M7" s="370">
        <f t="shared" si="1"/>
        <v>0.1575</v>
      </c>
      <c r="N7" s="370">
        <f t="shared" si="1"/>
        <v>0.1575</v>
      </c>
      <c r="O7" s="370">
        <f t="shared" si="1"/>
        <v>0.1575</v>
      </c>
      <c r="P7" s="309">
        <f t="shared" si="2"/>
        <v>2.0400058652459739E-3</v>
      </c>
      <c r="Q7" s="33">
        <f t="shared" si="2"/>
        <v>2.0400058652459739E-3</v>
      </c>
      <c r="R7" s="33">
        <f t="shared" si="2"/>
        <v>2.0400058652459739E-3</v>
      </c>
    </row>
    <row r="8" spans="1:19" ht="14.25" customHeight="1" x14ac:dyDescent="0.25">
      <c r="A8" s="367" t="s">
        <v>889</v>
      </c>
      <c r="B8" s="645"/>
      <c r="C8" s="33">
        <v>0</v>
      </c>
      <c r="D8" s="368"/>
      <c r="E8" s="369">
        <f t="shared" si="3"/>
        <v>0</v>
      </c>
      <c r="F8" s="640"/>
      <c r="G8" s="640"/>
      <c r="H8" s="640"/>
      <c r="I8" s="33">
        <f t="shared" si="4"/>
        <v>0</v>
      </c>
      <c r="J8" s="33">
        <f t="shared" si="4"/>
        <v>0</v>
      </c>
      <c r="K8" s="33">
        <f t="shared" si="4"/>
        <v>0</v>
      </c>
      <c r="L8" s="566">
        <v>0.01</v>
      </c>
      <c r="M8" s="370">
        <f t="shared" si="1"/>
        <v>0</v>
      </c>
      <c r="N8" s="370">
        <f t="shared" si="1"/>
        <v>0</v>
      </c>
      <c r="O8" s="370">
        <f t="shared" si="1"/>
        <v>0</v>
      </c>
      <c r="P8" s="309">
        <f t="shared" si="2"/>
        <v>0</v>
      </c>
      <c r="Q8" s="33">
        <f t="shared" si="2"/>
        <v>0</v>
      </c>
      <c r="R8" s="33">
        <f t="shared" si="2"/>
        <v>0</v>
      </c>
    </row>
    <row r="9" spans="1:19" ht="14.25" customHeight="1" x14ac:dyDescent="0.25">
      <c r="A9" s="367" t="s">
        <v>890</v>
      </c>
      <c r="B9" s="371">
        <f>B4/B20</f>
        <v>0.75109028430352509</v>
      </c>
      <c r="C9" s="372">
        <f>SUM(C4:C8)</f>
        <v>826.64962254277202</v>
      </c>
      <c r="D9" s="372"/>
      <c r="E9" s="373">
        <f>C9/B4</f>
        <v>1.4948456103847596E-2</v>
      </c>
      <c r="F9" s="34"/>
      <c r="G9" s="34"/>
      <c r="H9" s="34"/>
      <c r="I9" s="374">
        <f>SUM(I4:I8)</f>
        <v>826.64962254277202</v>
      </c>
      <c r="J9" s="374">
        <f t="shared" ref="J9:K9" si="6">SUM(J4:J8)</f>
        <v>826.64962254277202</v>
      </c>
      <c r="K9" s="374">
        <f t="shared" si="6"/>
        <v>826.64962254277202</v>
      </c>
      <c r="L9" s="375"/>
      <c r="M9" s="376">
        <f>SUM(M4:M8)</f>
        <v>321.7044149592241</v>
      </c>
      <c r="N9" s="376">
        <f t="shared" ref="N9:O9" si="7">SUM(N4:N8)</f>
        <v>321.7044149592241</v>
      </c>
      <c r="O9" s="376">
        <f t="shared" si="7"/>
        <v>321.7044149592241</v>
      </c>
      <c r="P9" s="316">
        <f>SUM(P4:P8)</f>
        <v>4.1668501167767724</v>
      </c>
      <c r="Q9" s="372">
        <f t="shared" ref="Q9:R9" si="8">SUM(Q4:Q8)</f>
        <v>4.1668501167767724</v>
      </c>
      <c r="R9" s="372">
        <f t="shared" si="8"/>
        <v>4.1668501167767724</v>
      </c>
    </row>
    <row r="10" spans="1:19" ht="15.75" customHeight="1" x14ac:dyDescent="0.25">
      <c r="A10" s="49"/>
    </row>
    <row r="11" spans="1:19" ht="15.75" customHeight="1" x14ac:dyDescent="0.3">
      <c r="A11" s="49"/>
      <c r="C11" t="s">
        <v>874</v>
      </c>
      <c r="G11" s="340"/>
      <c r="I11" s="363" t="s">
        <v>875</v>
      </c>
      <c r="J11" s="301">
        <v>1</v>
      </c>
      <c r="K11" s="301">
        <v>1</v>
      </c>
      <c r="L11" s="301">
        <v>1</v>
      </c>
      <c r="N11" s="377" t="s">
        <v>1176</v>
      </c>
      <c r="O11" s="44"/>
      <c r="Q11" s="304">
        <f>130/11479</f>
        <v>1.1325028312570781E-2</v>
      </c>
    </row>
    <row r="12" spans="1:19" ht="30" x14ac:dyDescent="0.25">
      <c r="A12" s="365" t="s">
        <v>479</v>
      </c>
      <c r="B12" s="306" t="s">
        <v>877</v>
      </c>
      <c r="C12" s="365" t="s">
        <v>903</v>
      </c>
      <c r="D12" s="365" t="s">
        <v>878</v>
      </c>
      <c r="E12" s="365" t="s">
        <v>906</v>
      </c>
      <c r="F12" s="365" t="s">
        <v>879</v>
      </c>
      <c r="G12" s="365" t="s">
        <v>880</v>
      </c>
      <c r="H12" s="365" t="s">
        <v>907</v>
      </c>
      <c r="I12" s="365" t="s">
        <v>997</v>
      </c>
      <c r="J12" s="366" t="s">
        <v>881</v>
      </c>
      <c r="K12" s="366" t="s">
        <v>909</v>
      </c>
      <c r="L12" s="365" t="s">
        <v>882</v>
      </c>
      <c r="M12" s="365" t="s">
        <v>883</v>
      </c>
      <c r="N12" s="365" t="s">
        <v>884</v>
      </c>
      <c r="O12" s="365" t="s">
        <v>910</v>
      </c>
      <c r="P12" s="305" t="s">
        <v>885</v>
      </c>
      <c r="Q12" s="365" t="s">
        <v>886</v>
      </c>
      <c r="R12" s="365" t="s">
        <v>911</v>
      </c>
    </row>
    <row r="13" spans="1:19" ht="15" customHeight="1" x14ac:dyDescent="0.25">
      <c r="A13" s="367" t="s">
        <v>481</v>
      </c>
      <c r="B13" s="635">
        <f>BowTie!F75</f>
        <v>18326.301864999994</v>
      </c>
      <c r="C13" s="33">
        <v>165.6859296482412</v>
      </c>
      <c r="D13" s="368">
        <f>C13/C$18</f>
        <v>0.44259586640104809</v>
      </c>
      <c r="E13" s="369">
        <f>C13/($B$13)/$F$13</f>
        <v>1.3561322753665223E-2</v>
      </c>
      <c r="F13" s="638">
        <f>2/3</f>
        <v>0.66666666666666663</v>
      </c>
      <c r="G13" s="638">
        <f t="shared" ref="G13:H13" si="9">2/3</f>
        <v>0.66666666666666663</v>
      </c>
      <c r="H13" s="638">
        <f t="shared" si="9"/>
        <v>0.66666666666666663</v>
      </c>
      <c r="I13" s="33">
        <f>$E13*J$11*$B$13*F$13</f>
        <v>165.6859296482412</v>
      </c>
      <c r="J13" s="33">
        <f>$E13*J$11*$B$13*G$13</f>
        <v>165.6859296482412</v>
      </c>
      <c r="K13" s="33">
        <f>$E13*J$11*$B$13*H$13</f>
        <v>165.6859296482412</v>
      </c>
      <c r="L13" s="566">
        <v>0.7</v>
      </c>
      <c r="M13" s="370">
        <f t="shared" ref="M13:O17" si="10">I13*$L13</f>
        <v>115.98015075376883</v>
      </c>
      <c r="N13" s="370">
        <f t="shared" si="10"/>
        <v>115.98015075376883</v>
      </c>
      <c r="O13" s="370">
        <f t="shared" si="10"/>
        <v>115.98015075376883</v>
      </c>
      <c r="P13" s="309">
        <f t="shared" ref="P13:R17" si="11">M13*$Q$11</f>
        <v>1.3134784909826593</v>
      </c>
      <c r="Q13" s="33">
        <f t="shared" si="11"/>
        <v>1.3134784909826593</v>
      </c>
      <c r="R13" s="33">
        <f t="shared" si="11"/>
        <v>1.3134784909826593</v>
      </c>
    </row>
    <row r="14" spans="1:19" ht="15" customHeight="1" x14ac:dyDescent="0.25">
      <c r="A14" s="367" t="s">
        <v>482</v>
      </c>
      <c r="B14" s="636"/>
      <c r="C14" s="33">
        <v>87.936305732484072</v>
      </c>
      <c r="D14" s="368">
        <f t="shared" ref="D14:D17" si="12">C14/C$18</f>
        <v>0.23490374533556169</v>
      </c>
      <c r="E14" s="369">
        <f>C14/($B$13)/$F$13</f>
        <v>7.1975491602394902E-3</v>
      </c>
      <c r="F14" s="639"/>
      <c r="G14" s="639"/>
      <c r="H14" s="639"/>
      <c r="I14" s="33">
        <f>$E14*J$11*$B$13*F$13</f>
        <v>87.936305732484072</v>
      </c>
      <c r="J14" s="33">
        <f t="shared" ref="J14:K17" si="13">$E14*K$11*$B$13*G$13</f>
        <v>87.936305732484072</v>
      </c>
      <c r="K14" s="33">
        <f>$E14*L$11*$B$13*H$13</f>
        <v>87.936305732484072</v>
      </c>
      <c r="L14" s="566">
        <v>0.5</v>
      </c>
      <c r="M14" s="370">
        <f t="shared" si="10"/>
        <v>43.968152866242036</v>
      </c>
      <c r="N14" s="370">
        <f t="shared" si="10"/>
        <v>43.968152866242036</v>
      </c>
      <c r="O14" s="370">
        <f t="shared" si="10"/>
        <v>43.968152866242036</v>
      </c>
      <c r="P14" s="309">
        <f t="shared" si="11"/>
        <v>0.49794057606163117</v>
      </c>
      <c r="Q14" s="33">
        <f t="shared" si="11"/>
        <v>0.49794057606163117</v>
      </c>
      <c r="R14" s="33">
        <f t="shared" si="11"/>
        <v>0.49794057606163117</v>
      </c>
    </row>
    <row r="15" spans="1:19" ht="15" customHeight="1" x14ac:dyDescent="0.25">
      <c r="A15" s="367" t="s">
        <v>887</v>
      </c>
      <c r="B15" s="636"/>
      <c r="C15" s="33">
        <v>115.47814207650273</v>
      </c>
      <c r="D15" s="368">
        <f t="shared" si="12"/>
        <v>0.30847609360216788</v>
      </c>
      <c r="E15" s="369">
        <f>C15/($B$13)/$F$13</f>
        <v>9.4518367312048067E-3</v>
      </c>
      <c r="F15" s="639"/>
      <c r="G15" s="639"/>
      <c r="H15" s="639"/>
      <c r="I15" s="33">
        <f>$E15*J$11*$B$13*F$13</f>
        <v>115.47814207650272</v>
      </c>
      <c r="J15" s="33">
        <f t="shared" si="13"/>
        <v>115.47814207650272</v>
      </c>
      <c r="K15" s="33">
        <f t="shared" si="13"/>
        <v>115.47814207650272</v>
      </c>
      <c r="L15" s="566">
        <v>0.01</v>
      </c>
      <c r="M15" s="370">
        <f t="shared" si="10"/>
        <v>1.1547814207650273</v>
      </c>
      <c r="N15" s="370">
        <f t="shared" si="10"/>
        <v>1.1547814207650273</v>
      </c>
      <c r="O15" s="370">
        <f t="shared" si="10"/>
        <v>1.1547814207650273</v>
      </c>
      <c r="P15" s="309">
        <f t="shared" si="11"/>
        <v>1.3077932284994646E-2</v>
      </c>
      <c r="Q15" s="33">
        <f t="shared" si="11"/>
        <v>1.3077932284994646E-2</v>
      </c>
      <c r="R15" s="33">
        <f t="shared" si="11"/>
        <v>1.3077932284994646E-2</v>
      </c>
    </row>
    <row r="16" spans="1:19" ht="15" customHeight="1" x14ac:dyDescent="0.25">
      <c r="A16" s="367" t="s">
        <v>888</v>
      </c>
      <c r="B16" s="636"/>
      <c r="C16" s="33">
        <v>5.25</v>
      </c>
      <c r="D16" s="368">
        <f t="shared" si="12"/>
        <v>1.402429466122242E-2</v>
      </c>
      <c r="E16" s="369">
        <f>C16/($B$13)/$F$13</f>
        <v>4.2971026331503696E-4</v>
      </c>
      <c r="F16" s="639"/>
      <c r="G16" s="639"/>
      <c r="H16" s="639"/>
      <c r="I16" s="33">
        <f>$E16*J$11*$B$13*F$13</f>
        <v>5.25</v>
      </c>
      <c r="J16" s="33">
        <f t="shared" si="13"/>
        <v>5.25</v>
      </c>
      <c r="K16" s="33">
        <f t="shared" si="13"/>
        <v>5.25</v>
      </c>
      <c r="L16" s="566">
        <v>0.01</v>
      </c>
      <c r="M16" s="370">
        <f t="shared" si="10"/>
        <v>5.2499999999999998E-2</v>
      </c>
      <c r="N16" s="370">
        <f t="shared" si="10"/>
        <v>5.2499999999999998E-2</v>
      </c>
      <c r="O16" s="370">
        <f t="shared" si="10"/>
        <v>5.2499999999999998E-2</v>
      </c>
      <c r="P16" s="309">
        <f t="shared" si="11"/>
        <v>5.9456398640996596E-4</v>
      </c>
      <c r="Q16" s="33">
        <f t="shared" si="11"/>
        <v>5.9456398640996596E-4</v>
      </c>
      <c r="R16" s="33">
        <f t="shared" si="11"/>
        <v>5.9456398640996596E-4</v>
      </c>
    </row>
    <row r="17" spans="1:19" ht="15" customHeight="1" x14ac:dyDescent="0.25">
      <c r="A17" s="367" t="s">
        <v>889</v>
      </c>
      <c r="B17" s="637"/>
      <c r="C17" s="33">
        <v>0</v>
      </c>
      <c r="D17" s="368">
        <f t="shared" si="12"/>
        <v>0</v>
      </c>
      <c r="E17" s="369">
        <f>C17/($B$13)/$F$13</f>
        <v>0</v>
      </c>
      <c r="F17" s="640"/>
      <c r="G17" s="640"/>
      <c r="H17" s="640"/>
      <c r="I17" s="33">
        <f>$E17*J$11*$B$13*F$13</f>
        <v>0</v>
      </c>
      <c r="J17" s="33">
        <f t="shared" si="13"/>
        <v>0</v>
      </c>
      <c r="K17" s="33">
        <f t="shared" si="13"/>
        <v>0</v>
      </c>
      <c r="L17" s="566">
        <v>0.01</v>
      </c>
      <c r="M17" s="370">
        <f t="shared" si="10"/>
        <v>0</v>
      </c>
      <c r="N17" s="370">
        <f t="shared" si="10"/>
        <v>0</v>
      </c>
      <c r="O17" s="370">
        <f t="shared" si="10"/>
        <v>0</v>
      </c>
      <c r="P17" s="309">
        <f t="shared" si="11"/>
        <v>0</v>
      </c>
      <c r="Q17" s="33">
        <f t="shared" si="11"/>
        <v>0</v>
      </c>
      <c r="R17" s="33">
        <f t="shared" si="11"/>
        <v>0</v>
      </c>
    </row>
    <row r="18" spans="1:19" ht="15" customHeight="1" collapsed="1" x14ac:dyDescent="0.25">
      <c r="A18" s="367" t="s">
        <v>890</v>
      </c>
      <c r="B18" s="371">
        <f>B13/B20</f>
        <v>0.24890971569647499</v>
      </c>
      <c r="C18" s="372">
        <f>SUM(C13:C17)</f>
        <v>374.35037745722798</v>
      </c>
      <c r="D18" s="372"/>
      <c r="E18" s="373">
        <f>C18/B13</f>
        <v>2.0426945938949701E-2</v>
      </c>
      <c r="F18" s="34"/>
      <c r="G18" s="34"/>
      <c r="H18" s="34"/>
      <c r="I18" s="374">
        <f>SUM(I13:I17)</f>
        <v>374.35037745722798</v>
      </c>
      <c r="J18" s="374">
        <f t="shared" ref="J18:K18" si="14">SUM(J13:J17)</f>
        <v>374.35037745722798</v>
      </c>
      <c r="K18" s="374">
        <f t="shared" si="14"/>
        <v>374.35037745722798</v>
      </c>
      <c r="L18" s="375"/>
      <c r="M18" s="376">
        <f>SUM(M13:M17)</f>
        <v>161.15558504077589</v>
      </c>
      <c r="N18" s="376">
        <f t="shared" ref="N18:O18" si="15">SUM(N13:N17)</f>
        <v>161.15558504077589</v>
      </c>
      <c r="O18" s="376">
        <f t="shared" si="15"/>
        <v>161.15558504077589</v>
      </c>
      <c r="P18" s="316">
        <f>SUM(P13:P17)</f>
        <v>1.825091563315695</v>
      </c>
      <c r="Q18" s="372">
        <f t="shared" ref="Q18:R18" si="16">SUM(Q13:Q17)</f>
        <v>1.825091563315695</v>
      </c>
      <c r="R18" s="372">
        <f t="shared" si="16"/>
        <v>1.825091563315695</v>
      </c>
    </row>
    <row r="19" spans="1:19" ht="15.75" customHeight="1" x14ac:dyDescent="0.25">
      <c r="A19" s="378" t="s">
        <v>893</v>
      </c>
      <c r="B19" s="379">
        <f>B13</f>
        <v>18326.301864999994</v>
      </c>
      <c r="C19" s="380"/>
      <c r="D19" s="381"/>
      <c r="E19" s="382"/>
      <c r="J19" s="383"/>
      <c r="K19" s="383"/>
      <c r="L19" s="383"/>
      <c r="M19" s="45"/>
      <c r="N19" s="351"/>
      <c r="O19" s="351"/>
      <c r="P19" s="351"/>
      <c r="Q19" s="328"/>
      <c r="R19" s="384"/>
      <c r="S19" s="384"/>
    </row>
    <row r="20" spans="1:19" ht="15.75" customHeight="1" x14ac:dyDescent="0.25">
      <c r="A20" s="385" t="s">
        <v>894</v>
      </c>
      <c r="B20" s="386">
        <f>B13+B4</f>
        <v>73626.301864999987</v>
      </c>
      <c r="C20" s="387"/>
      <c r="D20" s="387"/>
      <c r="F20" s="19"/>
    </row>
    <row r="21" spans="1:19" ht="15.75" customHeight="1" x14ac:dyDescent="0.25">
      <c r="A21" s="21"/>
      <c r="B21" s="388"/>
      <c r="C21" s="389"/>
      <c r="D21" s="389"/>
      <c r="F21" s="19"/>
    </row>
    <row r="22" spans="1:19" ht="48.75" customHeight="1" x14ac:dyDescent="0.25">
      <c r="A22" s="567"/>
      <c r="B22" s="568"/>
      <c r="C22" s="569"/>
      <c r="D22" s="389"/>
      <c r="F22" s="19"/>
    </row>
    <row r="23" spans="1:19" x14ac:dyDescent="0.25">
      <c r="A23" s="308" t="s">
        <v>1248</v>
      </c>
      <c r="B23" s="527">
        <f>100*SUM(P9,P18)/SUM(B4*F4,B13*F13)</f>
        <v>1.0613183386454282E-2</v>
      </c>
      <c r="C23" s="570"/>
      <c r="D23" s="299"/>
      <c r="G23" s="300"/>
      <c r="J23" s="61"/>
    </row>
    <row r="24" spans="1:19" ht="18.75" x14ac:dyDescent="0.25">
      <c r="A24" s="390"/>
      <c r="B24" s="571"/>
      <c r="C24" s="570"/>
      <c r="D24" s="299"/>
      <c r="E24" s="299"/>
      <c r="F24" s="300"/>
      <c r="G24" s="300"/>
      <c r="J24" s="61"/>
    </row>
    <row r="25" spans="1:19" ht="18.75" x14ac:dyDescent="0.25">
      <c r="A25" s="390"/>
      <c r="B25" s="354"/>
      <c r="C25" s="572"/>
      <c r="D25" s="299"/>
      <c r="F25" s="391"/>
      <c r="G25" s="391"/>
      <c r="H25" s="343"/>
    </row>
    <row r="26" spans="1:19" x14ac:dyDescent="0.25">
      <c r="Q26"/>
    </row>
    <row r="27" spans="1:19" x14ac:dyDescent="0.25">
      <c r="Q27"/>
    </row>
    <row r="28" spans="1:19" x14ac:dyDescent="0.25">
      <c r="Q28"/>
    </row>
    <row r="29" spans="1:19" x14ac:dyDescent="0.25">
      <c r="Q29"/>
    </row>
    <row r="30" spans="1:19" ht="24" customHeight="1" x14ac:dyDescent="0.25">
      <c r="Q30"/>
    </row>
    <row r="31" spans="1:19" x14ac:dyDescent="0.25">
      <c r="Q31"/>
    </row>
    <row r="32" spans="1:19" x14ac:dyDescent="0.25">
      <c r="D32" s="354"/>
      <c r="E32" s="354"/>
      <c r="F32" s="353"/>
    </row>
  </sheetData>
  <mergeCells count="9">
    <mergeCell ref="B13:B17"/>
    <mergeCell ref="F13:F17"/>
    <mergeCell ref="G13:G17"/>
    <mergeCell ref="H13:H17"/>
    <mergeCell ref="J1:L1"/>
    <mergeCell ref="B4:B8"/>
    <mergeCell ref="F4:F8"/>
    <mergeCell ref="G4:G8"/>
    <mergeCell ref="H4:H8"/>
  </mergeCells>
  <hyperlinks>
    <hyperlink ref="A64" r:id="rId1" display="File" xr:uid="{2898C089-C3B3-4C04-95B2-88E818C70F70}"/>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A6D8-FDE7-4CF8-8558-F43F862C89E8}">
  <sheetPr codeName="Sheet57"/>
  <dimension ref="A2:T75"/>
  <sheetViews>
    <sheetView workbookViewId="0">
      <pane xSplit="2" ySplit="5" topLeftCell="C6" activePane="bottomRight" state="frozen"/>
      <selection pane="topRight" activeCell="C1" sqref="C1"/>
      <selection pane="bottomLeft" activeCell="A6" sqref="A6"/>
      <selection pane="bottomRight" activeCell="E6" sqref="E6"/>
    </sheetView>
  </sheetViews>
  <sheetFormatPr defaultRowHeight="15" x14ac:dyDescent="0.25"/>
  <cols>
    <col min="1" max="1" width="8.85546875" style="42" customWidth="1"/>
    <col min="2" max="2" width="15.42578125" customWidth="1"/>
    <col min="3" max="3" width="24.140625" customWidth="1"/>
    <col min="4" max="5" width="10.5703125" customWidth="1"/>
    <col min="6" max="9" width="12.28515625" customWidth="1"/>
    <col min="10" max="10" width="12.7109375" customWidth="1"/>
    <col min="11" max="12" width="12.28515625" customWidth="1"/>
    <col min="13" max="18" width="12.5703125" customWidth="1"/>
    <col min="19" max="20" width="11.28515625" customWidth="1"/>
  </cols>
  <sheetData>
    <row r="2" spans="1:20" x14ac:dyDescent="0.25">
      <c r="B2" s="586" t="s">
        <v>158</v>
      </c>
      <c r="C2" s="587" t="s">
        <v>798</v>
      </c>
    </row>
    <row r="3" spans="1:20" x14ac:dyDescent="0.25">
      <c r="B3" s="586" t="s">
        <v>51</v>
      </c>
      <c r="C3" t="str">
        <f>INDEX(TableSummary[Program], MATCH('Prog Info'!C2, TableSummary[Program ID],0))</f>
        <v>7.3.4.1 Detailed inspections of distribution electric lines and equipment</v>
      </c>
    </row>
    <row r="4" spans="1:20" x14ac:dyDescent="0.25">
      <c r="B4" s="588" t="s">
        <v>159</v>
      </c>
      <c r="C4" t="str">
        <f>INDEX(TableSummary[Mitigation or Control?], MATCH('Prog Info'!C2, TableSummary[Program ID],0))</f>
        <v>Control</v>
      </c>
    </row>
    <row r="5" spans="1:20" ht="24" x14ac:dyDescent="0.25">
      <c r="B5" s="586" t="s">
        <v>161</v>
      </c>
      <c r="C5" t="str">
        <f>INDEX(TableSummary[Program Description], MATCH('Prog Info'!C2, TableSummary[Program ID],0))</f>
        <v>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v>
      </c>
    </row>
    <row r="8" spans="1:20" x14ac:dyDescent="0.25">
      <c r="B8" t="s">
        <v>103</v>
      </c>
      <c r="C8" s="367">
        <f ca="1">COUNTIF(INDIRECT(B8&amp;"[Program ID]"), 'Prog Info'!$C$2)</f>
        <v>2</v>
      </c>
    </row>
    <row r="9" spans="1:20" ht="45" x14ac:dyDescent="0.25">
      <c r="A9" s="589" t="s">
        <v>90</v>
      </c>
      <c r="B9" s="590" t="s">
        <v>158</v>
      </c>
      <c r="C9" s="591" t="s">
        <v>54</v>
      </c>
      <c r="D9" s="592" t="s">
        <v>198</v>
      </c>
      <c r="E9" s="592" t="s">
        <v>199</v>
      </c>
      <c r="F9" s="592" t="s">
        <v>200</v>
      </c>
      <c r="G9" s="592" t="s">
        <v>201</v>
      </c>
      <c r="H9" s="592" t="s">
        <v>202</v>
      </c>
      <c r="I9" s="592" t="s">
        <v>203</v>
      </c>
      <c r="J9" s="592" t="s">
        <v>204</v>
      </c>
      <c r="K9" s="592" t="s">
        <v>205</v>
      </c>
      <c r="L9" s="592" t="s">
        <v>206</v>
      </c>
      <c r="M9" s="592" t="s">
        <v>207</v>
      </c>
      <c r="N9" s="592" t="s">
        <v>208</v>
      </c>
      <c r="O9" s="592" t="s">
        <v>209</v>
      </c>
      <c r="P9" s="592" t="s">
        <v>210</v>
      </c>
      <c r="Q9" s="592" t="s">
        <v>211</v>
      </c>
    </row>
    <row r="10" spans="1:20" x14ac:dyDescent="0.25">
      <c r="A10" s="42">
        <f ca="1">IF(C8&gt;0,1,"")</f>
        <v>1</v>
      </c>
      <c r="B10" s="593" t="str" cm="1">
        <f t="array" aca="1" ref="B10" ca="1">IFERROR(INDEX(INDIRECT($B$8&amp;"["&amp;B$9&amp;"]"), SMALL(IF(INDIRECT($B$8&amp;"[Program ID]")= 'Prog Info'!$C$2, ROW(INDIRECT($B$8&amp;"[Program ID]")) - ROW(INDEX(INDIRECT($B$8&amp;"[Program ID]"), 1,1))+1), $A10)),"")</f>
        <v>7.3.4.1</v>
      </c>
      <c r="C10" s="594" t="str" cm="1">
        <f t="array" aca="1" ref="C10" ca="1">IFERROR(INDEX(INDIRECT($B$8&amp;"["&amp;C$9&amp;"]"), SMALL(IF(INDIRECT($B$8&amp;"[Program ID]")= 'Prog Info'!$C$2, ROW(INDIRECT($B$8&amp;"[Program ID]")) - ROW(INDEX(INDIRECT($B$8&amp;"[Program ID]"), 1,1))+1), $A10)),"")</f>
        <v>HFTD - Distribution - All</v>
      </c>
      <c r="D10" s="595" cm="1">
        <f t="array" aca="1" ref="D10" ca="1">IFERROR(INDEX(INDIRECT($B$8&amp;"["&amp;D$9&amp;"]"), SMALL(IF(INDIRECT($B$8&amp;"[Program ID]")= 'Prog Info'!$C$2, ROW(INDIRECT($B$8&amp;"[Program ID]")) - ROW(INDEX(INDIRECT($B$8&amp;"[Program ID]"), 1,1))+1), $A10)),"")</f>
        <v>25461.669353999994</v>
      </c>
      <c r="E10" s="596" t="str" cm="1">
        <f t="array" aca="1" ref="E10" ca="1">IFERROR(INDEX(INDIRECT($B$8&amp;"["&amp;E$9&amp;"]"), SMALL(IF(INDIRECT($B$8&amp;"[Program ID]")= 'Prog Info'!$C$2, ROW(INDIRECT($B$8&amp;"[Program ID]")) - ROW(INDEX(INDIRECT($B$8&amp;"[Program ID]"), 1,1))+1), $A10)),"")</f>
        <v>Miles</v>
      </c>
      <c r="F10" s="597" cm="1">
        <f t="array" aca="1" ref="F10" ca="1">IFERROR(INDEX(INDIRECT($B$8&amp;"["&amp;F$9&amp;"]"), SMALL(IF(INDIRECT($B$8&amp;"[Program ID]")= 'Prog Info'!$C$2, ROW(INDIRECT($B$8&amp;"[Program ID]")) - ROW(INDEX(INDIRECT($B$8&amp;"[Program ID]"), 1,1))+1), $A10)),"")</f>
        <v>13244.134777333331</v>
      </c>
      <c r="G10" s="597" cm="1">
        <f t="array" aca="1" ref="G10" ca="1">IFERROR(INDEX(INDIRECT($B$8&amp;"["&amp;G$9&amp;"]"), SMALL(IF(INDIRECT($B$8&amp;"[Program ID]")= 'Prog Info'!$C$2, ROW(INDIRECT($B$8&amp;"[Program ID]")) - ROW(INDEX(INDIRECT($B$8&amp;"[Program ID]"), 1,1))+1), $A10)),"")</f>
        <v>13244.134777333331</v>
      </c>
      <c r="H10" s="597" cm="1">
        <f t="array" aca="1" ref="H10" ca="1">IFERROR(INDEX(INDIRECT($B$8&amp;"["&amp;H$9&amp;"]"), SMALL(IF(INDIRECT($B$8&amp;"[Program ID]")= 'Prog Info'!$C$2, ROW(INDIRECT($B$8&amp;"[Program ID]")) - ROW(INDEX(INDIRECT($B$8&amp;"[Program ID]"), 1,1))+1), $A10)),"")</f>
        <v>13244.134777333331</v>
      </c>
      <c r="I10" s="597" cm="1">
        <f t="array" aca="1" ref="I10" ca="1">IFERROR(INDEX(INDIRECT($B$8&amp;"["&amp;I$9&amp;"]"), SMALL(IF(INDIRECT($B$8&amp;"[Program ID]")= 'Prog Info'!$C$2, ROW(INDIRECT($B$8&amp;"[Program ID]")) - ROW(INDEX(INDIRECT($B$8&amp;"[Program ID]"), 1,1))+1), $A10)),"")</f>
        <v>6960.0312959166649</v>
      </c>
      <c r="J10" s="597" cm="1">
        <f t="array" aca="1" ref="J10" ca="1">IFERROR(INDEX(INDIRECT($B$8&amp;"["&amp;J$9&amp;"]"), SMALL(IF(INDIRECT($B$8&amp;"[Program ID]")= 'Prog Info'!$C$2, ROW(INDIRECT($B$8&amp;"[Program ID]")) - ROW(INDEX(INDIRECT($B$8&amp;"[Program ID]"), 1,1))+1), $A10)),"")</f>
        <v>0</v>
      </c>
      <c r="K10" s="597" cm="1">
        <f t="array" aca="1" ref="K10" ca="1">IFERROR(INDEX(INDIRECT($B$8&amp;"["&amp;K$9&amp;"]"), SMALL(IF(INDIRECT($B$8&amp;"[Program ID]")= 'Prog Info'!$C$2, ROW(INDIRECT($B$8&amp;"[Program ID]")) - ROW(INDEX(INDIRECT($B$8&amp;"[Program ID]"), 1,1))+1), $A10)),"")</f>
        <v>0</v>
      </c>
      <c r="L10" s="597" cm="1">
        <f t="array" aca="1" ref="L10" ca="1">IFERROR(INDEX(INDIRECT($B$8&amp;"["&amp;L$9&amp;"]"), SMALL(IF(INDIRECT($B$8&amp;"[Program ID]")= 'Prog Info'!$C$2, ROW(INDIRECT($B$8&amp;"[Program ID]")) - ROW(INDEX(INDIRECT($B$8&amp;"[Program ID]"), 1,1))+1), $A10)),"")</f>
        <v>0</v>
      </c>
      <c r="M10" s="598" t="str" cm="1">
        <f t="array" aca="1" ref="M10" ca="1">IFERROR(INDEX(INDIRECT($B$8&amp;"["&amp;M$9&amp;"]"), SMALL(IF(INDIRECT($B$8&amp;"[Program ID]")= 'Prog Info'!$C$2, ROW(INDIRECT($B$8&amp;"[Program ID]")) - ROW(INDEX(INDIRECT($B$8&amp;"[Program ID]"), 1,1))+1), $A10)),"")</f>
        <v>Work unit</v>
      </c>
      <c r="N10" s="597" cm="1">
        <f t="array" aca="1" ref="N10" ca="1">IFERROR(INDEX(INDIRECT($B$8&amp;"["&amp;N$9&amp;"]"), SMALL(IF(INDIRECT($B$8&amp;"[Program ID]")= 'Prog Info'!$C$2, ROW(INDIRECT($B$8&amp;"[Program ID]")) - ROW(INDEX(INDIRECT($B$8&amp;"[Program ID]"), 1,1))+1), $A10)),"")</f>
        <v>13244.134777333331</v>
      </c>
      <c r="O10" s="597" cm="1">
        <f t="array" aca="1" ref="O10" ca="1">IFERROR(INDEX(INDIRECT($B$8&amp;"["&amp;O$9&amp;"]"), SMALL(IF(INDIRECT($B$8&amp;"[Program ID]")= 'Prog Info'!$C$2, ROW(INDIRECT($B$8&amp;"[Program ID]")) - ROW(INDEX(INDIRECT($B$8&amp;"[Program ID]"), 1,1))+1), $A10)),"")</f>
        <v>13244.134777333331</v>
      </c>
      <c r="P10" s="597" cm="1">
        <f t="array" aca="1" ref="P10" ca="1">IFERROR(INDEX(INDIRECT($B$8&amp;"["&amp;P$9&amp;"]"), SMALL(IF(INDIRECT($B$8&amp;"[Program ID]")= 'Prog Info'!$C$2, ROW(INDIRECT($B$8&amp;"[Program ID]")) - ROW(INDEX(INDIRECT($B$8&amp;"[Program ID]"), 1,1))+1), $A10)),"")</f>
        <v>13244.134777333331</v>
      </c>
      <c r="Q10" s="597" cm="1">
        <f t="array" aca="1" ref="Q10" ca="1">IFERROR(INDEX(INDIRECT($B$8&amp;"["&amp;Q$9&amp;"]"), SMALL(IF(INDIRECT($B$8&amp;"[Program ID]")= 'Prog Info'!$C$2, ROW(INDIRECT($B$8&amp;"[Program ID]")) - ROW(INDEX(INDIRECT($B$8&amp;"[Program ID]"), 1,1))+1), $A10)),"")</f>
        <v>6960.0312959166649</v>
      </c>
      <c r="R10" s="597" t="str" cm="1">
        <f t="array" aca="1" ref="R10" ca="1">IFERROR(INDEX(INDIRECT($B$8&amp;"["&amp;R$9&amp;"]"), SMALL(IF(INDIRECT($B$8&amp;"[Program ID]")= 'Prog Info'!$C$2, ROW(INDIRECT($B$8&amp;"[Program ID]")) - ROW(INDEX(INDIRECT($B$8&amp;"[Program ID]"), 1,1))+1), $A10)),"")</f>
        <v/>
      </c>
      <c r="S10" s="597" t="str" cm="1">
        <f t="array" aca="1" ref="S10" ca="1">IFERROR(INDEX(INDIRECT($B$8&amp;"["&amp;S$9&amp;"]"), SMALL(IF(INDIRECT($B$8&amp;"[Program ID]")= 'Prog Info'!$C$2, ROW(INDIRECT($B$8&amp;"[Program ID]")) - ROW(INDEX(INDIRECT($B$8&amp;"[Program ID]"), 1,1))+1), $A10)),"")</f>
        <v/>
      </c>
      <c r="T10" s="597" t="str" cm="1">
        <f t="array" aca="1" ref="T10" ca="1">IFERROR(INDEX(INDIRECT($B$8&amp;"["&amp;T$9&amp;"]"), SMALL(IF(INDIRECT($B$8&amp;"[Program ID]")= 'Prog Info'!$C$2, ROW(INDIRECT($B$8&amp;"[Program ID]")) - ROW(INDEX(INDIRECT($B$8&amp;"[Program ID]"), 1,1))+1), $A10)),"")</f>
        <v/>
      </c>
    </row>
    <row r="11" spans="1:20" x14ac:dyDescent="0.25">
      <c r="A11" s="599">
        <f ca="1">IFERROR(IF((A10+1) &lt;=C$8, A10+1, ""), "")</f>
        <v>2</v>
      </c>
      <c r="B11" s="593" t="str" cm="1">
        <f t="array" aca="1" ref="B11" ca="1">IFERROR(INDEX(INDIRECT($B$8&amp;"["&amp;B$9&amp;"]"), SMALL(IF(INDIRECT($B$8&amp;"[Program ID]")= 'Prog Info'!$C$2, ROW(INDIRECT($B$8&amp;"[Program ID]")) - ROW(INDEX(INDIRECT($B$8&amp;"[Program ID]"), 1,1))+1), $A11)),"")</f>
        <v>7.3.4.1</v>
      </c>
      <c r="C11" s="594" t="str" cm="1">
        <f t="array" aca="1" ref="C11" ca="1">IFERROR(INDEX(INDIRECT($B$8&amp;"["&amp;C$9&amp;"]"), SMALL(IF(INDIRECT($B$8&amp;"[Program ID]")= 'Prog Info'!$C$2, ROW(INDIRECT($B$8&amp;"[Program ID]")) - ROW(INDEX(INDIRECT($B$8&amp;"[Program ID]"), 1,1))+1), $A11)),"")</f>
        <v>non-HFTD - Distribution</v>
      </c>
      <c r="D11" s="595" cm="1">
        <f t="array" aca="1" ref="D11" ca="1">IFERROR(INDEX(INDIRECT($B$8&amp;"["&amp;D$9&amp;"]"), SMALL(IF(INDIRECT($B$8&amp;"[Program ID]")= 'Prog Info'!$C$2, ROW(INDIRECT($B$8&amp;"[Program ID]")) - ROW(INDEX(INDIRECT($B$8&amp;"[Program ID]"), 1,1))+1), $A11)),"")</f>
        <v>55300</v>
      </c>
      <c r="E11" s="596" t="str" cm="1">
        <f t="array" aca="1" ref="E11" ca="1">IFERROR(INDEX(INDIRECT($B$8&amp;"["&amp;E$9&amp;"]"), SMALL(IF(INDIRECT($B$8&amp;"[Program ID]")= 'Prog Info'!$C$2, ROW(INDIRECT($B$8&amp;"[Program ID]")) - ROW(INDEX(INDIRECT($B$8&amp;"[Program ID]"), 1,1))+1), $A11)),"")</f>
        <v>Miles</v>
      </c>
      <c r="F11" s="597" cm="1">
        <f t="array" aca="1" ref="F11" ca="1">IFERROR(INDEX(INDIRECT($B$8&amp;"["&amp;F$9&amp;"]"), SMALL(IF(INDIRECT($B$8&amp;"[Program ID]")= 'Prog Info'!$C$2, ROW(INDIRECT($B$8&amp;"[Program ID]")) - ROW(INDEX(INDIRECT($B$8&amp;"[Program ID]"), 1,1))+1), $A11)),"")</f>
        <v>11060</v>
      </c>
      <c r="G11" s="597" cm="1">
        <f t="array" aca="1" ref="G11" ca="1">IFERROR(INDEX(INDIRECT($B$8&amp;"["&amp;G$9&amp;"]"), SMALL(IF(INDIRECT($B$8&amp;"[Program ID]")= 'Prog Info'!$C$2, ROW(INDIRECT($B$8&amp;"[Program ID]")) - ROW(INDEX(INDIRECT($B$8&amp;"[Program ID]"), 1,1))+1), $A11)),"")</f>
        <v>11060</v>
      </c>
      <c r="H11" s="597" cm="1">
        <f t="array" aca="1" ref="H11" ca="1">IFERROR(INDEX(INDIRECT($B$8&amp;"["&amp;H$9&amp;"]"), SMALL(IF(INDIRECT($B$8&amp;"[Program ID]")= 'Prog Info'!$C$2, ROW(INDIRECT($B$8&amp;"[Program ID]")) - ROW(INDEX(INDIRECT($B$8&amp;"[Program ID]"), 1,1))+1), $A11)),"")</f>
        <v>11060</v>
      </c>
      <c r="I11" s="597" cm="1">
        <f t="array" aca="1" ref="I11" ca="1">IFERROR(INDEX(INDIRECT($B$8&amp;"["&amp;I$9&amp;"]"), SMALL(IF(INDIRECT($B$8&amp;"[Program ID]")= 'Prog Info'!$C$2, ROW(INDIRECT($B$8&amp;"[Program ID]")) - ROW(INDEX(INDIRECT($B$8&amp;"[Program ID]"), 1,1))+1), $A11)),"")</f>
        <v>11060</v>
      </c>
      <c r="J11" s="597" cm="1">
        <f t="array" aca="1" ref="J11" ca="1">IFERROR(INDEX(INDIRECT($B$8&amp;"["&amp;J$9&amp;"]"), SMALL(IF(INDIRECT($B$8&amp;"[Program ID]")= 'Prog Info'!$C$2, ROW(INDIRECT($B$8&amp;"[Program ID]")) - ROW(INDEX(INDIRECT($B$8&amp;"[Program ID]"), 1,1))+1), $A11)),"")</f>
        <v>0</v>
      </c>
      <c r="K11" s="597" cm="1">
        <f t="array" aca="1" ref="K11" ca="1">IFERROR(INDEX(INDIRECT($B$8&amp;"["&amp;K$9&amp;"]"), SMALL(IF(INDIRECT($B$8&amp;"[Program ID]")= 'Prog Info'!$C$2, ROW(INDIRECT($B$8&amp;"[Program ID]")) - ROW(INDEX(INDIRECT($B$8&amp;"[Program ID]"), 1,1))+1), $A11)),"")</f>
        <v>0</v>
      </c>
      <c r="L11" s="597" cm="1">
        <f t="array" aca="1" ref="L11" ca="1">IFERROR(INDEX(INDIRECT($B$8&amp;"["&amp;L$9&amp;"]"), SMALL(IF(INDIRECT($B$8&amp;"[Program ID]")= 'Prog Info'!$C$2, ROW(INDIRECT($B$8&amp;"[Program ID]")) - ROW(INDEX(INDIRECT($B$8&amp;"[Program ID]"), 1,1))+1), $A11)),"")</f>
        <v>0</v>
      </c>
      <c r="M11" s="598" t="str" cm="1">
        <f t="array" aca="1" ref="M11" ca="1">IFERROR(INDEX(INDIRECT($B$8&amp;"["&amp;M$9&amp;"]"), SMALL(IF(INDIRECT($B$8&amp;"[Program ID]")= 'Prog Info'!$C$2, ROW(INDIRECT($B$8&amp;"[Program ID]")) - ROW(INDEX(INDIRECT($B$8&amp;"[Program ID]"), 1,1))+1), $A11)),"")</f>
        <v>Work unit</v>
      </c>
      <c r="N11" s="597" cm="1">
        <f t="array" aca="1" ref="N11" ca="1">IFERROR(INDEX(INDIRECT($B$8&amp;"["&amp;N$9&amp;"]"), SMALL(IF(INDIRECT($B$8&amp;"[Program ID]")= 'Prog Info'!$C$2, ROW(INDIRECT($B$8&amp;"[Program ID]")) - ROW(INDEX(INDIRECT($B$8&amp;"[Program ID]"), 1,1))+1), $A11)),"")</f>
        <v>11060</v>
      </c>
      <c r="O11" s="597" cm="1">
        <f t="array" aca="1" ref="O11" ca="1">IFERROR(INDEX(INDIRECT($B$8&amp;"["&amp;O$9&amp;"]"), SMALL(IF(INDIRECT($B$8&amp;"[Program ID]")= 'Prog Info'!$C$2, ROW(INDIRECT($B$8&amp;"[Program ID]")) - ROW(INDEX(INDIRECT($B$8&amp;"[Program ID]"), 1,1))+1), $A11)),"")</f>
        <v>11060</v>
      </c>
      <c r="P11" s="597" cm="1">
        <f t="array" aca="1" ref="P11" ca="1">IFERROR(INDEX(INDIRECT($B$8&amp;"["&amp;P$9&amp;"]"), SMALL(IF(INDIRECT($B$8&amp;"[Program ID]")= 'Prog Info'!$C$2, ROW(INDIRECT($B$8&amp;"[Program ID]")) - ROW(INDEX(INDIRECT($B$8&amp;"[Program ID]"), 1,1))+1), $A11)),"")</f>
        <v>11060</v>
      </c>
      <c r="Q11" s="597" cm="1">
        <f t="array" aca="1" ref="Q11" ca="1">IFERROR(INDEX(INDIRECT($B$8&amp;"["&amp;Q$9&amp;"]"), SMALL(IF(INDIRECT($B$8&amp;"[Program ID]")= 'Prog Info'!$C$2, ROW(INDIRECT($B$8&amp;"[Program ID]")) - ROW(INDEX(INDIRECT($B$8&amp;"[Program ID]"), 1,1))+1), $A11)),"")</f>
        <v>11060</v>
      </c>
      <c r="R11" s="597" t="str" cm="1">
        <f t="array" aca="1" ref="R11" ca="1">IFERROR(INDEX(INDIRECT($B$8&amp;"["&amp;R$9&amp;"]"), SMALL(IF(INDIRECT($B$8&amp;"[Program ID]")= 'Prog Info'!$C$2, ROW(INDIRECT($B$8&amp;"[Program ID]")) - ROW(INDEX(INDIRECT($B$8&amp;"[Program ID]"), 1,1))+1), $A11)),"")</f>
        <v/>
      </c>
      <c r="S11" s="597" t="str" cm="1">
        <f t="array" aca="1" ref="S11" ca="1">IFERROR(INDEX(INDIRECT($B$8&amp;"["&amp;S$9&amp;"]"), SMALL(IF(INDIRECT($B$8&amp;"[Program ID]")= 'Prog Info'!$C$2, ROW(INDIRECT($B$8&amp;"[Program ID]")) - ROW(INDEX(INDIRECT($B$8&amp;"[Program ID]"), 1,1))+1), $A11)),"")</f>
        <v/>
      </c>
      <c r="T11" s="597" t="str" cm="1">
        <f t="array" aca="1" ref="T11" ca="1">IFERROR(INDEX(INDIRECT($B$8&amp;"["&amp;T$9&amp;"]"), SMALL(IF(INDIRECT($B$8&amp;"[Program ID]")= 'Prog Info'!$C$2, ROW(INDIRECT($B$8&amp;"[Program ID]")) - ROW(INDEX(INDIRECT($B$8&amp;"[Program ID]"), 1,1))+1), $A11)),"")</f>
        <v/>
      </c>
    </row>
    <row r="12" spans="1:20" hidden="1" x14ac:dyDescent="0.25">
      <c r="A12" s="599" t="str">
        <f t="shared" ref="A12:A34" ca="1" si="0">IFERROR(IF((A11+1) &lt;=C$8, A11+1, ""), "")</f>
        <v/>
      </c>
      <c r="B12" s="593" t="str" cm="1">
        <f t="array" aca="1" ref="B12" ca="1">IFERROR(INDEX(INDIRECT($B$8&amp;"["&amp;B$9&amp;"]"), SMALL(IF(INDIRECT($B$8&amp;"[Program ID]")= 'Prog Info'!$C$2, ROW(INDIRECT($B$8&amp;"[Program ID]")) - ROW(INDEX(INDIRECT($B$8&amp;"[Program ID]"), 1,1))+1), $A12)),"")</f>
        <v/>
      </c>
      <c r="C12" s="594" t="str" cm="1">
        <f t="array" aca="1" ref="C12" ca="1">IFERROR(INDEX(INDIRECT($B$8&amp;"["&amp;C$9&amp;"]"), SMALL(IF(INDIRECT($B$8&amp;"[Program ID]")= 'Prog Info'!$C$2, ROW(INDIRECT($B$8&amp;"[Program ID]")) - ROW(INDEX(INDIRECT($B$8&amp;"[Program ID]"), 1,1))+1), $A12)),"")</f>
        <v/>
      </c>
      <c r="D12" s="595" t="str" cm="1">
        <f t="array" aca="1" ref="D12" ca="1">IFERROR(INDEX(INDIRECT($B$8&amp;"["&amp;D$9&amp;"]"), SMALL(IF(INDIRECT($B$8&amp;"[Program ID]")= 'Prog Info'!$C$2, ROW(INDIRECT($B$8&amp;"[Program ID]")) - ROW(INDEX(INDIRECT($B$8&amp;"[Program ID]"), 1,1))+1), $A12)),"")</f>
        <v/>
      </c>
      <c r="E12" s="596" t="str" cm="1">
        <f t="array" aca="1" ref="E12" ca="1">IFERROR(INDEX(INDIRECT($B$8&amp;"["&amp;E$9&amp;"]"), SMALL(IF(INDIRECT($B$8&amp;"[Program ID]")= 'Prog Info'!$C$2, ROW(INDIRECT($B$8&amp;"[Program ID]")) - ROW(INDEX(INDIRECT($B$8&amp;"[Program ID]"), 1,1))+1), $A12)),"")</f>
        <v/>
      </c>
      <c r="F12" s="597" t="str" cm="1">
        <f t="array" aca="1" ref="F12" ca="1">IFERROR(INDEX(INDIRECT($B$8&amp;"["&amp;F$9&amp;"]"), SMALL(IF(INDIRECT($B$8&amp;"[Program ID]")= 'Prog Info'!$C$2, ROW(INDIRECT($B$8&amp;"[Program ID]")) - ROW(INDEX(INDIRECT($B$8&amp;"[Program ID]"), 1,1))+1), $A12)),"")</f>
        <v/>
      </c>
      <c r="G12" s="597" t="str" cm="1">
        <f t="array" aca="1" ref="G12" ca="1">IFERROR(INDEX(INDIRECT($B$8&amp;"["&amp;G$9&amp;"]"), SMALL(IF(INDIRECT($B$8&amp;"[Program ID]")= 'Prog Info'!$C$2, ROW(INDIRECT($B$8&amp;"[Program ID]")) - ROW(INDEX(INDIRECT($B$8&amp;"[Program ID]"), 1,1))+1), $A12)),"")</f>
        <v/>
      </c>
      <c r="H12" s="597" t="str" cm="1">
        <f t="array" aca="1" ref="H12" ca="1">IFERROR(INDEX(INDIRECT($B$8&amp;"["&amp;H$9&amp;"]"), SMALL(IF(INDIRECT($B$8&amp;"[Program ID]")= 'Prog Info'!$C$2, ROW(INDIRECT($B$8&amp;"[Program ID]")) - ROW(INDEX(INDIRECT($B$8&amp;"[Program ID]"), 1,1))+1), $A12)),"")</f>
        <v/>
      </c>
      <c r="I12" s="597" t="str" cm="1">
        <f t="array" aca="1" ref="I12" ca="1">IFERROR(INDEX(INDIRECT($B$8&amp;"["&amp;I$9&amp;"]"), SMALL(IF(INDIRECT($B$8&amp;"[Program ID]")= 'Prog Info'!$C$2, ROW(INDIRECT($B$8&amp;"[Program ID]")) - ROW(INDEX(INDIRECT($B$8&amp;"[Program ID]"), 1,1))+1), $A12)),"")</f>
        <v/>
      </c>
      <c r="J12" s="597" t="str" cm="1">
        <f t="array" aca="1" ref="J12" ca="1">IFERROR(INDEX(INDIRECT($B$8&amp;"["&amp;J$9&amp;"]"), SMALL(IF(INDIRECT($B$8&amp;"[Program ID]")= 'Prog Info'!$C$2, ROW(INDIRECT($B$8&amp;"[Program ID]")) - ROW(INDEX(INDIRECT($B$8&amp;"[Program ID]"), 1,1))+1), $A12)),"")</f>
        <v/>
      </c>
      <c r="K12" s="597" t="str" cm="1">
        <f t="array" aca="1" ref="K12" ca="1">IFERROR(INDEX(INDIRECT($B$8&amp;"["&amp;K$9&amp;"]"), SMALL(IF(INDIRECT($B$8&amp;"[Program ID]")= 'Prog Info'!$C$2, ROW(INDIRECT($B$8&amp;"[Program ID]")) - ROW(INDEX(INDIRECT($B$8&amp;"[Program ID]"), 1,1))+1), $A12)),"")</f>
        <v/>
      </c>
      <c r="L12" s="597" t="str" cm="1">
        <f t="array" aca="1" ref="L12" ca="1">IFERROR(INDEX(INDIRECT($B$8&amp;"["&amp;L$9&amp;"]"), SMALL(IF(INDIRECT($B$8&amp;"[Program ID]")= 'Prog Info'!$C$2, ROW(INDIRECT($B$8&amp;"[Program ID]")) - ROW(INDEX(INDIRECT($B$8&amp;"[Program ID]"), 1,1))+1), $A12)),"")</f>
        <v/>
      </c>
      <c r="M12" s="598" t="str" cm="1">
        <f t="array" aca="1" ref="M12" ca="1">IFERROR(INDEX(INDIRECT($B$8&amp;"["&amp;M$9&amp;"]"), SMALL(IF(INDIRECT($B$8&amp;"[Program ID]")= 'Prog Info'!$C$2, ROW(INDIRECT($B$8&amp;"[Program ID]")) - ROW(INDEX(INDIRECT($B$8&amp;"[Program ID]"), 1,1))+1), $A12)),"")</f>
        <v/>
      </c>
      <c r="N12" s="597" t="str" cm="1">
        <f t="array" aca="1" ref="N12" ca="1">IFERROR(INDEX(INDIRECT($B$8&amp;"["&amp;N$9&amp;"]"), SMALL(IF(INDIRECT($B$8&amp;"[Program ID]")= 'Prog Info'!$C$2, ROW(INDIRECT($B$8&amp;"[Program ID]")) - ROW(INDEX(INDIRECT($B$8&amp;"[Program ID]"), 1,1))+1), $A12)),"")</f>
        <v/>
      </c>
      <c r="O12" s="597" t="str" cm="1">
        <f t="array" aca="1" ref="O12" ca="1">IFERROR(INDEX(INDIRECT($B$8&amp;"["&amp;O$9&amp;"]"), SMALL(IF(INDIRECT($B$8&amp;"[Program ID]")= 'Prog Info'!$C$2, ROW(INDIRECT($B$8&amp;"[Program ID]")) - ROW(INDEX(INDIRECT($B$8&amp;"[Program ID]"), 1,1))+1), $A12)),"")</f>
        <v/>
      </c>
      <c r="P12" s="597" t="str" cm="1">
        <f t="array" aca="1" ref="P12" ca="1">IFERROR(INDEX(INDIRECT($B$8&amp;"["&amp;P$9&amp;"]"), SMALL(IF(INDIRECT($B$8&amp;"[Program ID]")= 'Prog Info'!$C$2, ROW(INDIRECT($B$8&amp;"[Program ID]")) - ROW(INDEX(INDIRECT($B$8&amp;"[Program ID]"), 1,1))+1), $A12)),"")</f>
        <v/>
      </c>
      <c r="Q12" s="597" t="str" cm="1">
        <f t="array" aca="1" ref="Q12" ca="1">IFERROR(INDEX(INDIRECT($B$8&amp;"["&amp;Q$9&amp;"]"), SMALL(IF(INDIRECT($B$8&amp;"[Program ID]")= 'Prog Info'!$C$2, ROW(INDIRECT($B$8&amp;"[Program ID]")) - ROW(INDEX(INDIRECT($B$8&amp;"[Program ID]"), 1,1))+1), $A12)),"")</f>
        <v/>
      </c>
      <c r="R12" s="597" t="str" cm="1">
        <f t="array" aca="1" ref="R12" ca="1">IFERROR(INDEX(INDIRECT($B$8&amp;"["&amp;R$9&amp;"]"), SMALL(IF(INDIRECT($B$8&amp;"[Program ID]")= 'Prog Info'!$C$2, ROW(INDIRECT($B$8&amp;"[Program ID]")) - ROW(INDEX(INDIRECT($B$8&amp;"[Program ID]"), 1,1))+1), $A12)),"")</f>
        <v/>
      </c>
      <c r="S12" s="597" t="str" cm="1">
        <f t="array" aca="1" ref="S12" ca="1">IFERROR(INDEX(INDIRECT($B$8&amp;"["&amp;S$9&amp;"]"), SMALL(IF(INDIRECT($B$8&amp;"[Program ID]")= 'Prog Info'!$C$2, ROW(INDIRECT($B$8&amp;"[Program ID]")) - ROW(INDEX(INDIRECT($B$8&amp;"[Program ID]"), 1,1))+1), $A12)),"")</f>
        <v/>
      </c>
      <c r="T12" s="597" t="str" cm="1">
        <f t="array" aca="1" ref="T12" ca="1">IFERROR(INDEX(INDIRECT($B$8&amp;"["&amp;T$9&amp;"]"), SMALL(IF(INDIRECT($B$8&amp;"[Program ID]")= 'Prog Info'!$C$2, ROW(INDIRECT($B$8&amp;"[Program ID]")) - ROW(INDEX(INDIRECT($B$8&amp;"[Program ID]"), 1,1))+1), $A12)),"")</f>
        <v/>
      </c>
    </row>
    <row r="13" spans="1:20" hidden="1" x14ac:dyDescent="0.25">
      <c r="A13" s="599" t="str">
        <f t="shared" ca="1" si="0"/>
        <v/>
      </c>
      <c r="B13" s="593" t="str" cm="1">
        <f t="array" aca="1" ref="B13" ca="1">IFERROR(INDEX(INDIRECT($B$8&amp;"["&amp;B$9&amp;"]"), SMALL(IF(INDIRECT($B$8&amp;"[Program ID]")= 'Prog Info'!$C$2, ROW(INDIRECT($B$8&amp;"[Program ID]")) - ROW(INDEX(INDIRECT($B$8&amp;"[Program ID]"), 1,1))+1), $A13)),"")</f>
        <v/>
      </c>
      <c r="C13" s="594" t="str" cm="1">
        <f t="array" aca="1" ref="C13" ca="1">IFERROR(INDEX(INDIRECT($B$8&amp;"["&amp;C$9&amp;"]"), SMALL(IF(INDIRECT($B$8&amp;"[Program ID]")= 'Prog Info'!$C$2, ROW(INDIRECT($B$8&amp;"[Program ID]")) - ROW(INDEX(INDIRECT($B$8&amp;"[Program ID]"), 1,1))+1), $A13)),"")</f>
        <v/>
      </c>
      <c r="D13" s="595" t="str" cm="1">
        <f t="array" aca="1" ref="D13" ca="1">IFERROR(INDEX(INDIRECT($B$8&amp;"["&amp;D$9&amp;"]"), SMALL(IF(INDIRECT($B$8&amp;"[Program ID]")= 'Prog Info'!$C$2, ROW(INDIRECT($B$8&amp;"[Program ID]")) - ROW(INDEX(INDIRECT($B$8&amp;"[Program ID]"), 1,1))+1), $A13)),"")</f>
        <v/>
      </c>
      <c r="E13" s="596" t="str" cm="1">
        <f t="array" aca="1" ref="E13" ca="1">IFERROR(INDEX(INDIRECT($B$8&amp;"["&amp;E$9&amp;"]"), SMALL(IF(INDIRECT($B$8&amp;"[Program ID]")= 'Prog Info'!$C$2, ROW(INDIRECT($B$8&amp;"[Program ID]")) - ROW(INDEX(INDIRECT($B$8&amp;"[Program ID]"), 1,1))+1), $A13)),"")</f>
        <v/>
      </c>
      <c r="F13" s="597" t="str" cm="1">
        <f t="array" aca="1" ref="F13" ca="1">IFERROR(INDEX(INDIRECT($B$8&amp;"["&amp;F$9&amp;"]"), SMALL(IF(INDIRECT($B$8&amp;"[Program ID]")= 'Prog Info'!$C$2, ROW(INDIRECT($B$8&amp;"[Program ID]")) - ROW(INDEX(INDIRECT($B$8&amp;"[Program ID]"), 1,1))+1), $A13)),"")</f>
        <v/>
      </c>
      <c r="G13" s="597" t="str" cm="1">
        <f t="array" aca="1" ref="G13" ca="1">IFERROR(INDEX(INDIRECT($B$8&amp;"["&amp;G$9&amp;"]"), SMALL(IF(INDIRECT($B$8&amp;"[Program ID]")= 'Prog Info'!$C$2, ROW(INDIRECT($B$8&amp;"[Program ID]")) - ROW(INDEX(INDIRECT($B$8&amp;"[Program ID]"), 1,1))+1), $A13)),"")</f>
        <v/>
      </c>
      <c r="H13" s="597" t="str" cm="1">
        <f t="array" aca="1" ref="H13" ca="1">IFERROR(INDEX(INDIRECT($B$8&amp;"["&amp;H$9&amp;"]"), SMALL(IF(INDIRECT($B$8&amp;"[Program ID]")= 'Prog Info'!$C$2, ROW(INDIRECT($B$8&amp;"[Program ID]")) - ROW(INDEX(INDIRECT($B$8&amp;"[Program ID]"), 1,1))+1), $A13)),"")</f>
        <v/>
      </c>
      <c r="I13" s="597" t="str" cm="1">
        <f t="array" aca="1" ref="I13" ca="1">IFERROR(INDEX(INDIRECT($B$8&amp;"["&amp;I$9&amp;"]"), SMALL(IF(INDIRECT($B$8&amp;"[Program ID]")= 'Prog Info'!$C$2, ROW(INDIRECT($B$8&amp;"[Program ID]")) - ROW(INDEX(INDIRECT($B$8&amp;"[Program ID]"), 1,1))+1), $A13)),"")</f>
        <v/>
      </c>
      <c r="J13" s="597" t="str" cm="1">
        <f t="array" aca="1" ref="J13" ca="1">IFERROR(INDEX(INDIRECT($B$8&amp;"["&amp;J$9&amp;"]"), SMALL(IF(INDIRECT($B$8&amp;"[Program ID]")= 'Prog Info'!$C$2, ROW(INDIRECT($B$8&amp;"[Program ID]")) - ROW(INDEX(INDIRECT($B$8&amp;"[Program ID]"), 1,1))+1), $A13)),"")</f>
        <v/>
      </c>
      <c r="K13" s="597" t="str" cm="1">
        <f t="array" aca="1" ref="K13" ca="1">IFERROR(INDEX(INDIRECT($B$8&amp;"["&amp;K$9&amp;"]"), SMALL(IF(INDIRECT($B$8&amp;"[Program ID]")= 'Prog Info'!$C$2, ROW(INDIRECT($B$8&amp;"[Program ID]")) - ROW(INDEX(INDIRECT($B$8&amp;"[Program ID]"), 1,1))+1), $A13)),"")</f>
        <v/>
      </c>
      <c r="L13" s="597" t="str" cm="1">
        <f t="array" aca="1" ref="L13" ca="1">IFERROR(INDEX(INDIRECT($B$8&amp;"["&amp;L$9&amp;"]"), SMALL(IF(INDIRECT($B$8&amp;"[Program ID]")= 'Prog Info'!$C$2, ROW(INDIRECT($B$8&amp;"[Program ID]")) - ROW(INDEX(INDIRECT($B$8&amp;"[Program ID]"), 1,1))+1), $A13)),"")</f>
        <v/>
      </c>
      <c r="M13" s="598" t="str" cm="1">
        <f t="array" aca="1" ref="M13" ca="1">IFERROR(INDEX(INDIRECT($B$8&amp;"["&amp;M$9&amp;"]"), SMALL(IF(INDIRECT($B$8&amp;"[Program ID]")= 'Prog Info'!$C$2, ROW(INDIRECT($B$8&amp;"[Program ID]")) - ROW(INDEX(INDIRECT($B$8&amp;"[Program ID]"), 1,1))+1), $A13)),"")</f>
        <v/>
      </c>
      <c r="N13" s="597" t="str" cm="1">
        <f t="array" aca="1" ref="N13" ca="1">IFERROR(INDEX(INDIRECT($B$8&amp;"["&amp;N$9&amp;"]"), SMALL(IF(INDIRECT($B$8&amp;"[Program ID]")= 'Prog Info'!$C$2, ROW(INDIRECT($B$8&amp;"[Program ID]")) - ROW(INDEX(INDIRECT($B$8&amp;"[Program ID]"), 1,1))+1), $A13)),"")</f>
        <v/>
      </c>
      <c r="O13" s="597" t="str" cm="1">
        <f t="array" aca="1" ref="O13" ca="1">IFERROR(INDEX(INDIRECT($B$8&amp;"["&amp;O$9&amp;"]"), SMALL(IF(INDIRECT($B$8&amp;"[Program ID]")= 'Prog Info'!$C$2, ROW(INDIRECT($B$8&amp;"[Program ID]")) - ROW(INDEX(INDIRECT($B$8&amp;"[Program ID]"), 1,1))+1), $A13)),"")</f>
        <v/>
      </c>
      <c r="P13" s="597" t="str" cm="1">
        <f t="array" aca="1" ref="P13" ca="1">IFERROR(INDEX(INDIRECT($B$8&amp;"["&amp;P$9&amp;"]"), SMALL(IF(INDIRECT($B$8&amp;"[Program ID]")= 'Prog Info'!$C$2, ROW(INDIRECT($B$8&amp;"[Program ID]")) - ROW(INDEX(INDIRECT($B$8&amp;"[Program ID]"), 1,1))+1), $A13)),"")</f>
        <v/>
      </c>
      <c r="Q13" s="597" t="str" cm="1">
        <f t="array" aca="1" ref="Q13" ca="1">IFERROR(INDEX(INDIRECT($B$8&amp;"["&amp;Q$9&amp;"]"), SMALL(IF(INDIRECT($B$8&amp;"[Program ID]")= 'Prog Info'!$C$2, ROW(INDIRECT($B$8&amp;"[Program ID]")) - ROW(INDEX(INDIRECT($B$8&amp;"[Program ID]"), 1,1))+1), $A13)),"")</f>
        <v/>
      </c>
      <c r="R13" s="597" t="str" cm="1">
        <f t="array" aca="1" ref="R13" ca="1">IFERROR(INDEX(INDIRECT($B$8&amp;"["&amp;R$9&amp;"]"), SMALL(IF(INDIRECT($B$8&amp;"[Program ID]")= 'Prog Info'!$C$2, ROW(INDIRECT($B$8&amp;"[Program ID]")) - ROW(INDEX(INDIRECT($B$8&amp;"[Program ID]"), 1,1))+1), $A13)),"")</f>
        <v/>
      </c>
      <c r="S13" s="597" t="str" cm="1">
        <f t="array" aca="1" ref="S13" ca="1">IFERROR(INDEX(INDIRECT($B$8&amp;"["&amp;S$9&amp;"]"), SMALL(IF(INDIRECT($B$8&amp;"[Program ID]")= 'Prog Info'!$C$2, ROW(INDIRECT($B$8&amp;"[Program ID]")) - ROW(INDEX(INDIRECT($B$8&amp;"[Program ID]"), 1,1))+1), $A13)),"")</f>
        <v/>
      </c>
      <c r="T13" s="597" t="str" cm="1">
        <f t="array" aca="1" ref="T13" ca="1">IFERROR(INDEX(INDIRECT($B$8&amp;"["&amp;T$9&amp;"]"), SMALL(IF(INDIRECT($B$8&amp;"[Program ID]")= 'Prog Info'!$C$2, ROW(INDIRECT($B$8&amp;"[Program ID]")) - ROW(INDEX(INDIRECT($B$8&amp;"[Program ID]"), 1,1))+1), $A13)),"")</f>
        <v/>
      </c>
    </row>
    <row r="14" spans="1:20" hidden="1" x14ac:dyDescent="0.25">
      <c r="A14" s="599" t="str">
        <f t="shared" ca="1" si="0"/>
        <v/>
      </c>
      <c r="B14" s="593" t="str" cm="1">
        <f t="array" aca="1" ref="B14" ca="1">IFERROR(INDEX(INDIRECT($B$8&amp;"["&amp;B$9&amp;"]"), SMALL(IF(INDIRECT($B$8&amp;"[Program ID]")= 'Prog Info'!$C$2, ROW(INDIRECT($B$8&amp;"[Program ID]")) - ROW(INDEX(INDIRECT($B$8&amp;"[Program ID]"), 1,1))+1), $A14)),"")</f>
        <v/>
      </c>
      <c r="C14" s="594" t="str" cm="1">
        <f t="array" aca="1" ref="C14" ca="1">IFERROR(INDEX(INDIRECT($B$8&amp;"["&amp;C$9&amp;"]"), SMALL(IF(INDIRECT($B$8&amp;"[Program ID]")= 'Prog Info'!$C$2, ROW(INDIRECT($B$8&amp;"[Program ID]")) - ROW(INDEX(INDIRECT($B$8&amp;"[Program ID]"), 1,1))+1), $A14)),"")</f>
        <v/>
      </c>
      <c r="D14" s="595" t="str" cm="1">
        <f t="array" aca="1" ref="D14" ca="1">IFERROR(INDEX(INDIRECT($B$8&amp;"["&amp;D$9&amp;"]"), SMALL(IF(INDIRECT($B$8&amp;"[Program ID]")= 'Prog Info'!$C$2, ROW(INDIRECT($B$8&amp;"[Program ID]")) - ROW(INDEX(INDIRECT($B$8&amp;"[Program ID]"), 1,1))+1), $A14)),"")</f>
        <v/>
      </c>
      <c r="E14" s="596" t="str" cm="1">
        <f t="array" aca="1" ref="E14" ca="1">IFERROR(INDEX(INDIRECT($B$8&amp;"["&amp;E$9&amp;"]"), SMALL(IF(INDIRECT($B$8&amp;"[Program ID]")= 'Prog Info'!$C$2, ROW(INDIRECT($B$8&amp;"[Program ID]")) - ROW(INDEX(INDIRECT($B$8&amp;"[Program ID]"), 1,1))+1), $A14)),"")</f>
        <v/>
      </c>
      <c r="F14" s="597" t="str" cm="1">
        <f t="array" aca="1" ref="F14" ca="1">IFERROR(INDEX(INDIRECT($B$8&amp;"["&amp;F$9&amp;"]"), SMALL(IF(INDIRECT($B$8&amp;"[Program ID]")= 'Prog Info'!$C$2, ROW(INDIRECT($B$8&amp;"[Program ID]")) - ROW(INDEX(INDIRECT($B$8&amp;"[Program ID]"), 1,1))+1), $A14)),"")</f>
        <v/>
      </c>
      <c r="G14" s="597" t="str" cm="1">
        <f t="array" aca="1" ref="G14" ca="1">IFERROR(INDEX(INDIRECT($B$8&amp;"["&amp;G$9&amp;"]"), SMALL(IF(INDIRECT($B$8&amp;"[Program ID]")= 'Prog Info'!$C$2, ROW(INDIRECT($B$8&amp;"[Program ID]")) - ROW(INDEX(INDIRECT($B$8&amp;"[Program ID]"), 1,1))+1), $A14)),"")</f>
        <v/>
      </c>
      <c r="H14" s="597" t="str" cm="1">
        <f t="array" aca="1" ref="H14" ca="1">IFERROR(INDEX(INDIRECT($B$8&amp;"["&amp;H$9&amp;"]"), SMALL(IF(INDIRECT($B$8&amp;"[Program ID]")= 'Prog Info'!$C$2, ROW(INDIRECT($B$8&amp;"[Program ID]")) - ROW(INDEX(INDIRECT($B$8&amp;"[Program ID]"), 1,1))+1), $A14)),"")</f>
        <v/>
      </c>
      <c r="I14" s="597" t="str" cm="1">
        <f t="array" aca="1" ref="I14" ca="1">IFERROR(INDEX(INDIRECT($B$8&amp;"["&amp;I$9&amp;"]"), SMALL(IF(INDIRECT($B$8&amp;"[Program ID]")= 'Prog Info'!$C$2, ROW(INDIRECT($B$8&amp;"[Program ID]")) - ROW(INDEX(INDIRECT($B$8&amp;"[Program ID]"), 1,1))+1), $A14)),"")</f>
        <v/>
      </c>
      <c r="J14" s="597" t="str" cm="1">
        <f t="array" aca="1" ref="J14" ca="1">IFERROR(INDEX(INDIRECT($B$8&amp;"["&amp;J$9&amp;"]"), SMALL(IF(INDIRECT($B$8&amp;"[Program ID]")= 'Prog Info'!$C$2, ROW(INDIRECT($B$8&amp;"[Program ID]")) - ROW(INDEX(INDIRECT($B$8&amp;"[Program ID]"), 1,1))+1), $A14)),"")</f>
        <v/>
      </c>
      <c r="K14" s="597" t="str" cm="1">
        <f t="array" aca="1" ref="K14" ca="1">IFERROR(INDEX(INDIRECT($B$8&amp;"["&amp;K$9&amp;"]"), SMALL(IF(INDIRECT($B$8&amp;"[Program ID]")= 'Prog Info'!$C$2, ROW(INDIRECT($B$8&amp;"[Program ID]")) - ROW(INDEX(INDIRECT($B$8&amp;"[Program ID]"), 1,1))+1), $A14)),"")</f>
        <v/>
      </c>
      <c r="L14" s="597" t="str" cm="1">
        <f t="array" aca="1" ref="L14" ca="1">IFERROR(INDEX(INDIRECT($B$8&amp;"["&amp;L$9&amp;"]"), SMALL(IF(INDIRECT($B$8&amp;"[Program ID]")= 'Prog Info'!$C$2, ROW(INDIRECT($B$8&amp;"[Program ID]")) - ROW(INDEX(INDIRECT($B$8&amp;"[Program ID]"), 1,1))+1), $A14)),"")</f>
        <v/>
      </c>
      <c r="M14" s="598" t="str" cm="1">
        <f t="array" aca="1" ref="M14" ca="1">IFERROR(INDEX(INDIRECT($B$8&amp;"["&amp;M$9&amp;"]"), SMALL(IF(INDIRECT($B$8&amp;"[Program ID]")= 'Prog Info'!$C$2, ROW(INDIRECT($B$8&amp;"[Program ID]")) - ROW(INDEX(INDIRECT($B$8&amp;"[Program ID]"), 1,1))+1), $A14)),"")</f>
        <v/>
      </c>
    </row>
    <row r="15" spans="1:20" hidden="1" x14ac:dyDescent="0.25">
      <c r="A15" s="599" t="str">
        <f t="shared" ca="1" si="0"/>
        <v/>
      </c>
      <c r="B15" s="593" t="str" cm="1">
        <f t="array" aca="1" ref="B15" ca="1">IFERROR(INDEX(INDIRECT($B$8&amp;"["&amp;B$9&amp;"]"), SMALL(IF(INDIRECT($B$8&amp;"[Program ID]")= 'Prog Info'!$C$2, ROW(INDIRECT($B$8&amp;"[Program ID]")) - ROW(INDEX(INDIRECT($B$8&amp;"[Program ID]"), 1,1))+1), $A15)),"")</f>
        <v/>
      </c>
      <c r="C15" s="594" t="str" cm="1">
        <f t="array" aca="1" ref="C15" ca="1">IFERROR(INDEX(INDIRECT($B$8&amp;"["&amp;C$9&amp;"]"), SMALL(IF(INDIRECT($B$8&amp;"[Program ID]")= 'Prog Info'!$C$2, ROW(INDIRECT($B$8&amp;"[Program ID]")) - ROW(INDEX(INDIRECT($B$8&amp;"[Program ID]"), 1,1))+1), $A15)),"")</f>
        <v/>
      </c>
      <c r="D15" s="595" t="str" cm="1">
        <f t="array" aca="1" ref="D15" ca="1">IFERROR(INDEX(INDIRECT($B$8&amp;"["&amp;D$9&amp;"]"), SMALL(IF(INDIRECT($B$8&amp;"[Program ID]")= 'Prog Info'!$C$2, ROW(INDIRECT($B$8&amp;"[Program ID]")) - ROW(INDEX(INDIRECT($B$8&amp;"[Program ID]"), 1,1))+1), $A15)),"")</f>
        <v/>
      </c>
      <c r="E15" s="596" t="str" cm="1">
        <f t="array" aca="1" ref="E15" ca="1">IFERROR(INDEX(INDIRECT($B$8&amp;"["&amp;E$9&amp;"]"), SMALL(IF(INDIRECT($B$8&amp;"[Program ID]")= 'Prog Info'!$C$2, ROW(INDIRECT($B$8&amp;"[Program ID]")) - ROW(INDEX(INDIRECT($B$8&amp;"[Program ID]"), 1,1))+1), $A15)),"")</f>
        <v/>
      </c>
      <c r="F15" s="597" t="str" cm="1">
        <f t="array" aca="1" ref="F15" ca="1">IFERROR(INDEX(INDIRECT($B$8&amp;"["&amp;F$9&amp;"]"), SMALL(IF(INDIRECT($B$8&amp;"[Program ID]")= 'Prog Info'!$C$2, ROW(INDIRECT($B$8&amp;"[Program ID]")) - ROW(INDEX(INDIRECT($B$8&amp;"[Program ID]"), 1,1))+1), $A15)),"")</f>
        <v/>
      </c>
      <c r="G15" s="597" t="str" cm="1">
        <f t="array" aca="1" ref="G15" ca="1">IFERROR(INDEX(INDIRECT($B$8&amp;"["&amp;G$9&amp;"]"), SMALL(IF(INDIRECT($B$8&amp;"[Program ID]")= 'Prog Info'!$C$2, ROW(INDIRECT($B$8&amp;"[Program ID]")) - ROW(INDEX(INDIRECT($B$8&amp;"[Program ID]"), 1,1))+1), $A15)),"")</f>
        <v/>
      </c>
      <c r="H15" s="597" t="str" cm="1">
        <f t="array" aca="1" ref="H15" ca="1">IFERROR(INDEX(INDIRECT($B$8&amp;"["&amp;H$9&amp;"]"), SMALL(IF(INDIRECT($B$8&amp;"[Program ID]")= 'Prog Info'!$C$2, ROW(INDIRECT($B$8&amp;"[Program ID]")) - ROW(INDEX(INDIRECT($B$8&amp;"[Program ID]"), 1,1))+1), $A15)),"")</f>
        <v/>
      </c>
      <c r="I15" s="597" t="str" cm="1">
        <f t="array" aca="1" ref="I15" ca="1">IFERROR(INDEX(INDIRECT($B$8&amp;"["&amp;I$9&amp;"]"), SMALL(IF(INDIRECT($B$8&amp;"[Program ID]")= 'Prog Info'!$C$2, ROW(INDIRECT($B$8&amp;"[Program ID]")) - ROW(INDEX(INDIRECT($B$8&amp;"[Program ID]"), 1,1))+1), $A15)),"")</f>
        <v/>
      </c>
      <c r="J15" s="597" t="str" cm="1">
        <f t="array" aca="1" ref="J15" ca="1">IFERROR(INDEX(INDIRECT($B$8&amp;"["&amp;J$9&amp;"]"), SMALL(IF(INDIRECT($B$8&amp;"[Program ID]")= 'Prog Info'!$C$2, ROW(INDIRECT($B$8&amp;"[Program ID]")) - ROW(INDEX(INDIRECT($B$8&amp;"[Program ID]"), 1,1))+1), $A15)),"")</f>
        <v/>
      </c>
      <c r="K15" s="597" t="str" cm="1">
        <f t="array" aca="1" ref="K15" ca="1">IFERROR(INDEX(INDIRECT($B$8&amp;"["&amp;K$9&amp;"]"), SMALL(IF(INDIRECT($B$8&amp;"[Program ID]")= 'Prog Info'!$C$2, ROW(INDIRECT($B$8&amp;"[Program ID]")) - ROW(INDEX(INDIRECT($B$8&amp;"[Program ID]"), 1,1))+1), $A15)),"")</f>
        <v/>
      </c>
      <c r="L15" s="597" t="str" cm="1">
        <f t="array" aca="1" ref="L15" ca="1">IFERROR(INDEX(INDIRECT($B$8&amp;"["&amp;L$9&amp;"]"), SMALL(IF(INDIRECT($B$8&amp;"[Program ID]")= 'Prog Info'!$C$2, ROW(INDIRECT($B$8&amp;"[Program ID]")) - ROW(INDEX(INDIRECT($B$8&amp;"[Program ID]"), 1,1))+1), $A15)),"")</f>
        <v/>
      </c>
      <c r="M15" s="598" t="str" cm="1">
        <f t="array" aca="1" ref="M15" ca="1">IFERROR(INDEX(INDIRECT($B$8&amp;"["&amp;M$9&amp;"]"), SMALL(IF(INDIRECT($B$8&amp;"[Program ID]")= 'Prog Info'!$C$2, ROW(INDIRECT($B$8&amp;"[Program ID]")) - ROW(INDEX(INDIRECT($B$8&amp;"[Program ID]"), 1,1))+1), $A15)),"")</f>
        <v/>
      </c>
    </row>
    <row r="16" spans="1:20" hidden="1" x14ac:dyDescent="0.25">
      <c r="A16" s="599" t="str">
        <f t="shared" ca="1" si="0"/>
        <v/>
      </c>
      <c r="B16" s="593" t="str" cm="1">
        <f t="array" aca="1" ref="B16" ca="1">IFERROR(INDEX(INDIRECT($B$8&amp;"["&amp;B$9&amp;"]"), SMALL(IF(INDIRECT($B$8&amp;"[Program ID]")= 'Prog Info'!$C$2, ROW(INDIRECT($B$8&amp;"[Program ID]")) - ROW(INDEX(INDIRECT($B$8&amp;"[Program ID]"), 1,1))+1), $A16)),"")</f>
        <v/>
      </c>
      <c r="C16" s="594" t="str" cm="1">
        <f t="array" aca="1" ref="C16" ca="1">IFERROR(INDEX(INDIRECT($B$8&amp;"["&amp;C$9&amp;"]"), SMALL(IF(INDIRECT($B$8&amp;"[Program ID]")= 'Prog Info'!$C$2, ROW(INDIRECT($B$8&amp;"[Program ID]")) - ROW(INDEX(INDIRECT($B$8&amp;"[Program ID]"), 1,1))+1), $A16)),"")</f>
        <v/>
      </c>
      <c r="D16" s="595" t="str" cm="1">
        <f t="array" aca="1" ref="D16" ca="1">IFERROR(INDEX(INDIRECT($B$8&amp;"["&amp;D$9&amp;"]"), SMALL(IF(INDIRECT($B$8&amp;"[Program ID]")= 'Prog Info'!$C$2, ROW(INDIRECT($B$8&amp;"[Program ID]")) - ROW(INDEX(INDIRECT($B$8&amp;"[Program ID]"), 1,1))+1), $A16)),"")</f>
        <v/>
      </c>
      <c r="E16" s="596" t="str" cm="1">
        <f t="array" aca="1" ref="E16" ca="1">IFERROR(INDEX(INDIRECT($B$8&amp;"["&amp;E$9&amp;"]"), SMALL(IF(INDIRECT($B$8&amp;"[Program ID]")= 'Prog Info'!$C$2, ROW(INDIRECT($B$8&amp;"[Program ID]")) - ROW(INDEX(INDIRECT($B$8&amp;"[Program ID]"), 1,1))+1), $A16)),"")</f>
        <v/>
      </c>
      <c r="F16" s="597" t="str" cm="1">
        <f t="array" aca="1" ref="F16" ca="1">IFERROR(INDEX(INDIRECT($B$8&amp;"["&amp;F$9&amp;"]"), SMALL(IF(INDIRECT($B$8&amp;"[Program ID]")= 'Prog Info'!$C$2, ROW(INDIRECT($B$8&amp;"[Program ID]")) - ROW(INDEX(INDIRECT($B$8&amp;"[Program ID]"), 1,1))+1), $A16)),"")</f>
        <v/>
      </c>
      <c r="G16" s="597" t="str" cm="1">
        <f t="array" aca="1" ref="G16" ca="1">IFERROR(INDEX(INDIRECT($B$8&amp;"["&amp;G$9&amp;"]"), SMALL(IF(INDIRECT($B$8&amp;"[Program ID]")= 'Prog Info'!$C$2, ROW(INDIRECT($B$8&amp;"[Program ID]")) - ROW(INDEX(INDIRECT($B$8&amp;"[Program ID]"), 1,1))+1), $A16)),"")</f>
        <v/>
      </c>
      <c r="H16" s="597" t="str" cm="1">
        <f t="array" aca="1" ref="H16" ca="1">IFERROR(INDEX(INDIRECT($B$8&amp;"["&amp;H$9&amp;"]"), SMALL(IF(INDIRECT($B$8&amp;"[Program ID]")= 'Prog Info'!$C$2, ROW(INDIRECT($B$8&amp;"[Program ID]")) - ROW(INDEX(INDIRECT($B$8&amp;"[Program ID]"), 1,1))+1), $A16)),"")</f>
        <v/>
      </c>
      <c r="I16" s="597" t="str" cm="1">
        <f t="array" aca="1" ref="I16" ca="1">IFERROR(INDEX(INDIRECT($B$8&amp;"["&amp;I$9&amp;"]"), SMALL(IF(INDIRECT($B$8&amp;"[Program ID]")= 'Prog Info'!$C$2, ROW(INDIRECT($B$8&amp;"[Program ID]")) - ROW(INDEX(INDIRECT($B$8&amp;"[Program ID]"), 1,1))+1), $A16)),"")</f>
        <v/>
      </c>
      <c r="J16" s="597" t="str" cm="1">
        <f t="array" aca="1" ref="J16" ca="1">IFERROR(INDEX(INDIRECT($B$8&amp;"["&amp;J$9&amp;"]"), SMALL(IF(INDIRECT($B$8&amp;"[Program ID]")= 'Prog Info'!$C$2, ROW(INDIRECT($B$8&amp;"[Program ID]")) - ROW(INDEX(INDIRECT($B$8&amp;"[Program ID]"), 1,1))+1), $A16)),"")</f>
        <v/>
      </c>
      <c r="K16" s="597" t="str" cm="1">
        <f t="array" aca="1" ref="K16" ca="1">IFERROR(INDEX(INDIRECT($B$8&amp;"["&amp;K$9&amp;"]"), SMALL(IF(INDIRECT($B$8&amp;"[Program ID]")= 'Prog Info'!$C$2, ROW(INDIRECT($B$8&amp;"[Program ID]")) - ROW(INDEX(INDIRECT($B$8&amp;"[Program ID]"), 1,1))+1), $A16)),"")</f>
        <v/>
      </c>
      <c r="L16" s="597" t="str" cm="1">
        <f t="array" aca="1" ref="L16" ca="1">IFERROR(INDEX(INDIRECT($B$8&amp;"["&amp;L$9&amp;"]"), SMALL(IF(INDIRECT($B$8&amp;"[Program ID]")= 'Prog Info'!$C$2, ROW(INDIRECT($B$8&amp;"[Program ID]")) - ROW(INDEX(INDIRECT($B$8&amp;"[Program ID]"), 1,1))+1), $A16)),"")</f>
        <v/>
      </c>
      <c r="M16" s="598" t="str" cm="1">
        <f t="array" aca="1" ref="M16" ca="1">IFERROR(INDEX(INDIRECT($B$8&amp;"["&amp;M$9&amp;"]"), SMALL(IF(INDIRECT($B$8&amp;"[Program ID]")= 'Prog Info'!$C$2, ROW(INDIRECT($B$8&amp;"[Program ID]")) - ROW(INDEX(INDIRECT($B$8&amp;"[Program ID]"), 1,1))+1), $A16)),"")</f>
        <v/>
      </c>
    </row>
    <row r="17" spans="1:13" hidden="1" x14ac:dyDescent="0.25">
      <c r="A17" s="599" t="str">
        <f t="shared" ca="1" si="0"/>
        <v/>
      </c>
      <c r="B17" s="593" t="str" cm="1">
        <f t="array" aca="1" ref="B17" ca="1">IFERROR(INDEX(INDIRECT($B$8&amp;"["&amp;B$9&amp;"]"), SMALL(IF(INDIRECT($B$8&amp;"[Program ID]")= 'Prog Info'!$C$2, ROW(INDIRECT($B$8&amp;"[Program ID]")) - ROW(INDEX(INDIRECT($B$8&amp;"[Program ID]"), 1,1))+1), $A17)),"")</f>
        <v/>
      </c>
      <c r="C17" s="594" t="str" cm="1">
        <f t="array" aca="1" ref="C17" ca="1">IFERROR(INDEX(INDIRECT($B$8&amp;"["&amp;C$9&amp;"]"), SMALL(IF(INDIRECT($B$8&amp;"[Program ID]")= 'Prog Info'!$C$2, ROW(INDIRECT($B$8&amp;"[Program ID]")) - ROW(INDEX(INDIRECT($B$8&amp;"[Program ID]"), 1,1))+1), $A17)),"")</f>
        <v/>
      </c>
      <c r="D17" s="595" t="str" cm="1">
        <f t="array" aca="1" ref="D17" ca="1">IFERROR(INDEX(INDIRECT($B$8&amp;"["&amp;D$9&amp;"]"), SMALL(IF(INDIRECT($B$8&amp;"[Program ID]")= 'Prog Info'!$C$2, ROW(INDIRECT($B$8&amp;"[Program ID]")) - ROW(INDEX(INDIRECT($B$8&amp;"[Program ID]"), 1,1))+1), $A17)),"")</f>
        <v/>
      </c>
      <c r="E17" s="596" t="str" cm="1">
        <f t="array" aca="1" ref="E17" ca="1">IFERROR(INDEX(INDIRECT($B$8&amp;"["&amp;E$9&amp;"]"), SMALL(IF(INDIRECT($B$8&amp;"[Program ID]")= 'Prog Info'!$C$2, ROW(INDIRECT($B$8&amp;"[Program ID]")) - ROW(INDEX(INDIRECT($B$8&amp;"[Program ID]"), 1,1))+1), $A17)),"")</f>
        <v/>
      </c>
      <c r="F17" s="597" t="str" cm="1">
        <f t="array" aca="1" ref="F17" ca="1">IFERROR(INDEX(INDIRECT($B$8&amp;"["&amp;F$9&amp;"]"), SMALL(IF(INDIRECT($B$8&amp;"[Program ID]")= 'Prog Info'!$C$2, ROW(INDIRECT($B$8&amp;"[Program ID]")) - ROW(INDEX(INDIRECT($B$8&amp;"[Program ID]"), 1,1))+1), $A17)),"")</f>
        <v/>
      </c>
      <c r="G17" s="597" t="str" cm="1">
        <f t="array" aca="1" ref="G17" ca="1">IFERROR(INDEX(INDIRECT($B$8&amp;"["&amp;G$9&amp;"]"), SMALL(IF(INDIRECT($B$8&amp;"[Program ID]")= 'Prog Info'!$C$2, ROW(INDIRECT($B$8&amp;"[Program ID]")) - ROW(INDEX(INDIRECT($B$8&amp;"[Program ID]"), 1,1))+1), $A17)),"")</f>
        <v/>
      </c>
      <c r="H17" s="597" t="str" cm="1">
        <f t="array" aca="1" ref="H17" ca="1">IFERROR(INDEX(INDIRECT($B$8&amp;"["&amp;H$9&amp;"]"), SMALL(IF(INDIRECT($B$8&amp;"[Program ID]")= 'Prog Info'!$C$2, ROW(INDIRECT($B$8&amp;"[Program ID]")) - ROW(INDEX(INDIRECT($B$8&amp;"[Program ID]"), 1,1))+1), $A17)),"")</f>
        <v/>
      </c>
      <c r="I17" s="597" t="str" cm="1">
        <f t="array" aca="1" ref="I17" ca="1">IFERROR(INDEX(INDIRECT($B$8&amp;"["&amp;I$9&amp;"]"), SMALL(IF(INDIRECT($B$8&amp;"[Program ID]")= 'Prog Info'!$C$2, ROW(INDIRECT($B$8&amp;"[Program ID]")) - ROW(INDEX(INDIRECT($B$8&amp;"[Program ID]"), 1,1))+1), $A17)),"")</f>
        <v/>
      </c>
      <c r="J17" s="597" t="str" cm="1">
        <f t="array" aca="1" ref="J17" ca="1">IFERROR(INDEX(INDIRECT($B$8&amp;"["&amp;J$9&amp;"]"), SMALL(IF(INDIRECT($B$8&amp;"[Program ID]")= 'Prog Info'!$C$2, ROW(INDIRECT($B$8&amp;"[Program ID]")) - ROW(INDEX(INDIRECT($B$8&amp;"[Program ID]"), 1,1))+1), $A17)),"")</f>
        <v/>
      </c>
      <c r="K17" s="597" t="str" cm="1">
        <f t="array" aca="1" ref="K17" ca="1">IFERROR(INDEX(INDIRECT($B$8&amp;"["&amp;K$9&amp;"]"), SMALL(IF(INDIRECT($B$8&amp;"[Program ID]")= 'Prog Info'!$C$2, ROW(INDIRECT($B$8&amp;"[Program ID]")) - ROW(INDEX(INDIRECT($B$8&amp;"[Program ID]"), 1,1))+1), $A17)),"")</f>
        <v/>
      </c>
      <c r="L17" s="597" t="str" cm="1">
        <f t="array" aca="1" ref="L17" ca="1">IFERROR(INDEX(INDIRECT($B$8&amp;"["&amp;L$9&amp;"]"), SMALL(IF(INDIRECT($B$8&amp;"[Program ID]")= 'Prog Info'!$C$2, ROW(INDIRECT($B$8&amp;"[Program ID]")) - ROW(INDEX(INDIRECT($B$8&amp;"[Program ID]"), 1,1))+1), $A17)),"")</f>
        <v/>
      </c>
      <c r="M17" s="598" t="str" cm="1">
        <f t="array" aca="1" ref="M17" ca="1">IFERROR(INDEX(INDIRECT($B$8&amp;"["&amp;M$9&amp;"]"), SMALL(IF(INDIRECT($B$8&amp;"[Program ID]")= 'Prog Info'!$C$2, ROW(INDIRECT($B$8&amp;"[Program ID]")) - ROW(INDEX(INDIRECT($B$8&amp;"[Program ID]"), 1,1))+1), $A17)),"")</f>
        <v/>
      </c>
    </row>
    <row r="18" spans="1:13" hidden="1" x14ac:dyDescent="0.25">
      <c r="A18" s="599" t="str">
        <f t="shared" ca="1" si="0"/>
        <v/>
      </c>
      <c r="B18" s="593" t="str" cm="1">
        <f t="array" aca="1" ref="B18" ca="1">IFERROR(INDEX(INDIRECT($B$8&amp;"["&amp;B$9&amp;"]"), SMALL(IF(INDIRECT($B$8&amp;"[Program ID]")= 'Prog Info'!$C$2, ROW(INDIRECT($B$8&amp;"[Program ID]")) - ROW(INDEX(INDIRECT($B$8&amp;"[Program ID]"), 1,1))+1), $A18)),"")</f>
        <v/>
      </c>
      <c r="C18" s="594" t="str" cm="1">
        <f t="array" aca="1" ref="C18" ca="1">IFERROR(INDEX(INDIRECT($B$8&amp;"["&amp;C$9&amp;"]"), SMALL(IF(INDIRECT($B$8&amp;"[Program ID]")= 'Prog Info'!$C$2, ROW(INDIRECT($B$8&amp;"[Program ID]")) - ROW(INDEX(INDIRECT($B$8&amp;"[Program ID]"), 1,1))+1), $A18)),"")</f>
        <v/>
      </c>
      <c r="D18" s="595" t="str" cm="1">
        <f t="array" aca="1" ref="D18" ca="1">IFERROR(INDEX(INDIRECT($B$8&amp;"["&amp;D$9&amp;"]"), SMALL(IF(INDIRECT($B$8&amp;"[Program ID]")= 'Prog Info'!$C$2, ROW(INDIRECT($B$8&amp;"[Program ID]")) - ROW(INDEX(INDIRECT($B$8&amp;"[Program ID]"), 1,1))+1), $A18)),"")</f>
        <v/>
      </c>
      <c r="E18" s="596" t="str" cm="1">
        <f t="array" aca="1" ref="E18" ca="1">IFERROR(INDEX(INDIRECT($B$8&amp;"["&amp;E$9&amp;"]"), SMALL(IF(INDIRECT($B$8&amp;"[Program ID]")= 'Prog Info'!$C$2, ROW(INDIRECT($B$8&amp;"[Program ID]")) - ROW(INDEX(INDIRECT($B$8&amp;"[Program ID]"), 1,1))+1), $A18)),"")</f>
        <v/>
      </c>
      <c r="F18" s="597" t="str" cm="1">
        <f t="array" aca="1" ref="F18" ca="1">IFERROR(INDEX(INDIRECT($B$8&amp;"["&amp;F$9&amp;"]"), SMALL(IF(INDIRECT($B$8&amp;"[Program ID]")= 'Prog Info'!$C$2, ROW(INDIRECT($B$8&amp;"[Program ID]")) - ROW(INDEX(INDIRECT($B$8&amp;"[Program ID]"), 1,1))+1), $A18)),"")</f>
        <v/>
      </c>
      <c r="G18" s="597" t="str" cm="1">
        <f t="array" aca="1" ref="G18" ca="1">IFERROR(INDEX(INDIRECT($B$8&amp;"["&amp;G$9&amp;"]"), SMALL(IF(INDIRECT($B$8&amp;"[Program ID]")= 'Prog Info'!$C$2, ROW(INDIRECT($B$8&amp;"[Program ID]")) - ROW(INDEX(INDIRECT($B$8&amp;"[Program ID]"), 1,1))+1), $A18)),"")</f>
        <v/>
      </c>
      <c r="H18" s="597" t="str" cm="1">
        <f t="array" aca="1" ref="H18" ca="1">IFERROR(INDEX(INDIRECT($B$8&amp;"["&amp;H$9&amp;"]"), SMALL(IF(INDIRECT($B$8&amp;"[Program ID]")= 'Prog Info'!$C$2, ROW(INDIRECT($B$8&amp;"[Program ID]")) - ROW(INDEX(INDIRECT($B$8&amp;"[Program ID]"), 1,1))+1), $A18)),"")</f>
        <v/>
      </c>
      <c r="I18" s="597" t="str" cm="1">
        <f t="array" aca="1" ref="I18" ca="1">IFERROR(INDEX(INDIRECT($B$8&amp;"["&amp;I$9&amp;"]"), SMALL(IF(INDIRECT($B$8&amp;"[Program ID]")= 'Prog Info'!$C$2, ROW(INDIRECT($B$8&amp;"[Program ID]")) - ROW(INDEX(INDIRECT($B$8&amp;"[Program ID]"), 1,1))+1), $A18)),"")</f>
        <v/>
      </c>
      <c r="J18" s="597" t="str" cm="1">
        <f t="array" aca="1" ref="J18" ca="1">IFERROR(INDEX(INDIRECT($B$8&amp;"["&amp;J$9&amp;"]"), SMALL(IF(INDIRECT($B$8&amp;"[Program ID]")= 'Prog Info'!$C$2, ROW(INDIRECT($B$8&amp;"[Program ID]")) - ROW(INDEX(INDIRECT($B$8&amp;"[Program ID]"), 1,1))+1), $A18)),"")</f>
        <v/>
      </c>
      <c r="K18" s="597" t="str" cm="1">
        <f t="array" aca="1" ref="K18" ca="1">IFERROR(INDEX(INDIRECT($B$8&amp;"["&amp;K$9&amp;"]"), SMALL(IF(INDIRECT($B$8&amp;"[Program ID]")= 'Prog Info'!$C$2, ROW(INDIRECT($B$8&amp;"[Program ID]")) - ROW(INDEX(INDIRECT($B$8&amp;"[Program ID]"), 1,1))+1), $A18)),"")</f>
        <v/>
      </c>
      <c r="L18" s="597" t="str" cm="1">
        <f t="array" aca="1" ref="L18" ca="1">IFERROR(INDEX(INDIRECT($B$8&amp;"["&amp;L$9&amp;"]"), SMALL(IF(INDIRECT($B$8&amp;"[Program ID]")= 'Prog Info'!$C$2, ROW(INDIRECT($B$8&amp;"[Program ID]")) - ROW(INDEX(INDIRECT($B$8&amp;"[Program ID]"), 1,1))+1), $A18)),"")</f>
        <v/>
      </c>
      <c r="M18" s="598" t="str" cm="1">
        <f t="array" aca="1" ref="M18" ca="1">IFERROR(INDEX(INDIRECT($B$8&amp;"["&amp;M$9&amp;"]"), SMALL(IF(INDIRECT($B$8&amp;"[Program ID]")= 'Prog Info'!$C$2, ROW(INDIRECT($B$8&amp;"[Program ID]")) - ROW(INDEX(INDIRECT($B$8&amp;"[Program ID]"), 1,1))+1), $A18)),"")</f>
        <v/>
      </c>
    </row>
    <row r="19" spans="1:13" hidden="1" x14ac:dyDescent="0.25">
      <c r="A19" s="599" t="str">
        <f t="shared" ca="1" si="0"/>
        <v/>
      </c>
      <c r="B19" s="593" t="str" cm="1">
        <f t="array" aca="1" ref="B19" ca="1">IFERROR(INDEX(INDIRECT($B$8&amp;"["&amp;B$9&amp;"]"), SMALL(IF(INDIRECT($B$8&amp;"[Program ID]")= 'Prog Info'!$C$2, ROW(INDIRECT($B$8&amp;"[Program ID]")) - ROW(INDEX(INDIRECT($B$8&amp;"[Program ID]"), 1,1))+1), $A19)),"")</f>
        <v/>
      </c>
      <c r="C19" s="594" t="str" cm="1">
        <f t="array" aca="1" ref="C19" ca="1">IFERROR(INDEX(INDIRECT($B$8&amp;"["&amp;C$9&amp;"]"), SMALL(IF(INDIRECT($B$8&amp;"[Program ID]")= 'Prog Info'!$C$2, ROW(INDIRECT($B$8&amp;"[Program ID]")) - ROW(INDEX(INDIRECT($B$8&amp;"[Program ID]"), 1,1))+1), $A19)),"")</f>
        <v/>
      </c>
      <c r="D19" s="595" t="str" cm="1">
        <f t="array" aca="1" ref="D19" ca="1">IFERROR(INDEX(INDIRECT($B$8&amp;"["&amp;D$9&amp;"]"), SMALL(IF(INDIRECT($B$8&amp;"[Program ID]")= 'Prog Info'!$C$2, ROW(INDIRECT($B$8&amp;"[Program ID]")) - ROW(INDEX(INDIRECT($B$8&amp;"[Program ID]"), 1,1))+1), $A19)),"")</f>
        <v/>
      </c>
      <c r="E19" s="596" t="str" cm="1">
        <f t="array" aca="1" ref="E19" ca="1">IFERROR(INDEX(INDIRECT($B$8&amp;"["&amp;E$9&amp;"]"), SMALL(IF(INDIRECT($B$8&amp;"[Program ID]")= 'Prog Info'!$C$2, ROW(INDIRECT($B$8&amp;"[Program ID]")) - ROW(INDEX(INDIRECT($B$8&amp;"[Program ID]"), 1,1))+1), $A19)),"")</f>
        <v/>
      </c>
      <c r="F19" s="597" t="str" cm="1">
        <f t="array" aca="1" ref="F19" ca="1">IFERROR(INDEX(INDIRECT($B$8&amp;"["&amp;F$9&amp;"]"), SMALL(IF(INDIRECT($B$8&amp;"[Program ID]")= 'Prog Info'!$C$2, ROW(INDIRECT($B$8&amp;"[Program ID]")) - ROW(INDEX(INDIRECT($B$8&amp;"[Program ID]"), 1,1))+1), $A19)),"")</f>
        <v/>
      </c>
      <c r="G19" s="597" t="str" cm="1">
        <f t="array" aca="1" ref="G19" ca="1">IFERROR(INDEX(INDIRECT($B$8&amp;"["&amp;G$9&amp;"]"), SMALL(IF(INDIRECT($B$8&amp;"[Program ID]")= 'Prog Info'!$C$2, ROW(INDIRECT($B$8&amp;"[Program ID]")) - ROW(INDEX(INDIRECT($B$8&amp;"[Program ID]"), 1,1))+1), $A19)),"")</f>
        <v/>
      </c>
      <c r="H19" s="597" t="str" cm="1">
        <f t="array" aca="1" ref="H19" ca="1">IFERROR(INDEX(INDIRECT($B$8&amp;"["&amp;H$9&amp;"]"), SMALL(IF(INDIRECT($B$8&amp;"[Program ID]")= 'Prog Info'!$C$2, ROW(INDIRECT($B$8&amp;"[Program ID]")) - ROW(INDEX(INDIRECT($B$8&amp;"[Program ID]"), 1,1))+1), $A19)),"")</f>
        <v/>
      </c>
      <c r="I19" s="597" t="str" cm="1">
        <f t="array" aca="1" ref="I19" ca="1">IFERROR(INDEX(INDIRECT($B$8&amp;"["&amp;I$9&amp;"]"), SMALL(IF(INDIRECT($B$8&amp;"[Program ID]")= 'Prog Info'!$C$2, ROW(INDIRECT($B$8&amp;"[Program ID]")) - ROW(INDEX(INDIRECT($B$8&amp;"[Program ID]"), 1,1))+1), $A19)),"")</f>
        <v/>
      </c>
      <c r="J19" s="597" t="str" cm="1">
        <f t="array" aca="1" ref="J19" ca="1">IFERROR(INDEX(INDIRECT($B$8&amp;"["&amp;J$9&amp;"]"), SMALL(IF(INDIRECT($B$8&amp;"[Program ID]")= 'Prog Info'!$C$2, ROW(INDIRECT($B$8&amp;"[Program ID]")) - ROW(INDEX(INDIRECT($B$8&amp;"[Program ID]"), 1,1))+1), $A19)),"")</f>
        <v/>
      </c>
      <c r="K19" s="597" t="str" cm="1">
        <f t="array" aca="1" ref="K19" ca="1">IFERROR(INDEX(INDIRECT($B$8&amp;"["&amp;K$9&amp;"]"), SMALL(IF(INDIRECT($B$8&amp;"[Program ID]")= 'Prog Info'!$C$2, ROW(INDIRECT($B$8&amp;"[Program ID]")) - ROW(INDEX(INDIRECT($B$8&amp;"[Program ID]"), 1,1))+1), $A19)),"")</f>
        <v/>
      </c>
      <c r="L19" s="597" t="str" cm="1">
        <f t="array" aca="1" ref="L19" ca="1">IFERROR(INDEX(INDIRECT($B$8&amp;"["&amp;L$9&amp;"]"), SMALL(IF(INDIRECT($B$8&amp;"[Program ID]")= 'Prog Info'!$C$2, ROW(INDIRECT($B$8&amp;"[Program ID]")) - ROW(INDEX(INDIRECT($B$8&amp;"[Program ID]"), 1,1))+1), $A19)),"")</f>
        <v/>
      </c>
      <c r="M19" s="598" t="str" cm="1">
        <f t="array" aca="1" ref="M19" ca="1">IFERROR(INDEX(INDIRECT($B$8&amp;"["&amp;M$9&amp;"]"), SMALL(IF(INDIRECT($B$8&amp;"[Program ID]")= 'Prog Info'!$C$2, ROW(INDIRECT($B$8&amp;"[Program ID]")) - ROW(INDEX(INDIRECT($B$8&amp;"[Program ID]"), 1,1))+1), $A19)),"")</f>
        <v/>
      </c>
    </row>
    <row r="20" spans="1:13" hidden="1" x14ac:dyDescent="0.25">
      <c r="A20" s="599" t="str">
        <f t="shared" ca="1" si="0"/>
        <v/>
      </c>
      <c r="B20" s="593" t="str" cm="1">
        <f t="array" aca="1" ref="B20" ca="1">IFERROR(INDEX(INDIRECT($B$8&amp;"["&amp;B$9&amp;"]"), SMALL(IF(INDIRECT($B$8&amp;"[Program ID]")= 'Prog Info'!$C$2, ROW(INDIRECT($B$8&amp;"[Program ID]")) - ROW(INDEX(INDIRECT($B$8&amp;"[Program ID]"), 1,1))+1), $A20)),"")</f>
        <v/>
      </c>
      <c r="C20" s="594" t="str" cm="1">
        <f t="array" aca="1" ref="C20" ca="1">IFERROR(INDEX(INDIRECT($B$8&amp;"["&amp;C$9&amp;"]"), SMALL(IF(INDIRECT($B$8&amp;"[Program ID]")= 'Prog Info'!$C$2, ROW(INDIRECT($B$8&amp;"[Program ID]")) - ROW(INDEX(INDIRECT($B$8&amp;"[Program ID]"), 1,1))+1), $A20)),"")</f>
        <v/>
      </c>
      <c r="D20" s="595" t="str" cm="1">
        <f t="array" aca="1" ref="D20" ca="1">IFERROR(INDEX(INDIRECT($B$8&amp;"["&amp;D$9&amp;"]"), SMALL(IF(INDIRECT($B$8&amp;"[Program ID]")= 'Prog Info'!$C$2, ROW(INDIRECT($B$8&amp;"[Program ID]")) - ROW(INDEX(INDIRECT($B$8&amp;"[Program ID]"), 1,1))+1), $A20)),"")</f>
        <v/>
      </c>
      <c r="E20" s="596" t="str" cm="1">
        <f t="array" aca="1" ref="E20" ca="1">IFERROR(INDEX(INDIRECT($B$8&amp;"["&amp;E$9&amp;"]"), SMALL(IF(INDIRECT($B$8&amp;"[Program ID]")= 'Prog Info'!$C$2, ROW(INDIRECT($B$8&amp;"[Program ID]")) - ROW(INDEX(INDIRECT($B$8&amp;"[Program ID]"), 1,1))+1), $A20)),"")</f>
        <v/>
      </c>
      <c r="F20" s="597" t="str" cm="1">
        <f t="array" aca="1" ref="F20" ca="1">IFERROR(INDEX(INDIRECT($B$8&amp;"["&amp;F$9&amp;"]"), SMALL(IF(INDIRECT($B$8&amp;"[Program ID]")= 'Prog Info'!$C$2, ROW(INDIRECT($B$8&amp;"[Program ID]")) - ROW(INDEX(INDIRECT($B$8&amp;"[Program ID]"), 1,1))+1), $A20)),"")</f>
        <v/>
      </c>
      <c r="G20" s="597" t="str" cm="1">
        <f t="array" aca="1" ref="G20" ca="1">IFERROR(INDEX(INDIRECT($B$8&amp;"["&amp;G$9&amp;"]"), SMALL(IF(INDIRECT($B$8&amp;"[Program ID]")= 'Prog Info'!$C$2, ROW(INDIRECT($B$8&amp;"[Program ID]")) - ROW(INDEX(INDIRECT($B$8&amp;"[Program ID]"), 1,1))+1), $A20)),"")</f>
        <v/>
      </c>
      <c r="H20" s="597" t="str" cm="1">
        <f t="array" aca="1" ref="H20" ca="1">IFERROR(INDEX(INDIRECT($B$8&amp;"["&amp;H$9&amp;"]"), SMALL(IF(INDIRECT($B$8&amp;"[Program ID]")= 'Prog Info'!$C$2, ROW(INDIRECT($B$8&amp;"[Program ID]")) - ROW(INDEX(INDIRECT($B$8&amp;"[Program ID]"), 1,1))+1), $A20)),"")</f>
        <v/>
      </c>
      <c r="I20" s="597" t="str" cm="1">
        <f t="array" aca="1" ref="I20" ca="1">IFERROR(INDEX(INDIRECT($B$8&amp;"["&amp;I$9&amp;"]"), SMALL(IF(INDIRECT($B$8&amp;"[Program ID]")= 'Prog Info'!$C$2, ROW(INDIRECT($B$8&amp;"[Program ID]")) - ROW(INDEX(INDIRECT($B$8&amp;"[Program ID]"), 1,1))+1), $A20)),"")</f>
        <v/>
      </c>
      <c r="J20" s="597" t="str" cm="1">
        <f t="array" aca="1" ref="J20" ca="1">IFERROR(INDEX(INDIRECT($B$8&amp;"["&amp;J$9&amp;"]"), SMALL(IF(INDIRECT($B$8&amp;"[Program ID]")= 'Prog Info'!$C$2, ROW(INDIRECT($B$8&amp;"[Program ID]")) - ROW(INDEX(INDIRECT($B$8&amp;"[Program ID]"), 1,1))+1), $A20)),"")</f>
        <v/>
      </c>
      <c r="K20" s="597" t="str" cm="1">
        <f t="array" aca="1" ref="K20" ca="1">IFERROR(INDEX(INDIRECT($B$8&amp;"["&amp;K$9&amp;"]"), SMALL(IF(INDIRECT($B$8&amp;"[Program ID]")= 'Prog Info'!$C$2, ROW(INDIRECT($B$8&amp;"[Program ID]")) - ROW(INDEX(INDIRECT($B$8&amp;"[Program ID]"), 1,1))+1), $A20)),"")</f>
        <v/>
      </c>
      <c r="L20" s="597" t="str" cm="1">
        <f t="array" aca="1" ref="L20" ca="1">IFERROR(INDEX(INDIRECT($B$8&amp;"["&amp;L$9&amp;"]"), SMALL(IF(INDIRECT($B$8&amp;"[Program ID]")= 'Prog Info'!$C$2, ROW(INDIRECT($B$8&amp;"[Program ID]")) - ROW(INDEX(INDIRECT($B$8&amp;"[Program ID]"), 1,1))+1), $A20)),"")</f>
        <v/>
      </c>
      <c r="M20" s="598" t="str" cm="1">
        <f t="array" aca="1" ref="M20" ca="1">IFERROR(INDEX(INDIRECT($B$8&amp;"["&amp;M$9&amp;"]"), SMALL(IF(INDIRECT($B$8&amp;"[Program ID]")= 'Prog Info'!$C$2, ROW(INDIRECT($B$8&amp;"[Program ID]")) - ROW(INDEX(INDIRECT($B$8&amp;"[Program ID]"), 1,1))+1), $A20)),"")</f>
        <v/>
      </c>
    </row>
    <row r="21" spans="1:13" hidden="1" x14ac:dyDescent="0.25">
      <c r="A21" s="599" t="str">
        <f t="shared" ca="1" si="0"/>
        <v/>
      </c>
      <c r="B21" s="593" t="str" cm="1">
        <f t="array" aca="1" ref="B21" ca="1">IFERROR(INDEX(INDIRECT($B$8&amp;"["&amp;B$9&amp;"]"), SMALL(IF(INDIRECT($B$8&amp;"[Program ID]")= 'Prog Info'!$C$2, ROW(INDIRECT($B$8&amp;"[Program ID]")) - ROW(INDEX(INDIRECT($B$8&amp;"[Program ID]"), 1,1))+1), $A21)),"")</f>
        <v/>
      </c>
      <c r="C21" s="594" t="str" cm="1">
        <f t="array" aca="1" ref="C21" ca="1">IFERROR(INDEX(INDIRECT($B$8&amp;"["&amp;C$9&amp;"]"), SMALL(IF(INDIRECT($B$8&amp;"[Program ID]")= 'Prog Info'!$C$2, ROW(INDIRECT($B$8&amp;"[Program ID]")) - ROW(INDEX(INDIRECT($B$8&amp;"[Program ID]"), 1,1))+1), $A21)),"")</f>
        <v/>
      </c>
      <c r="D21" s="595" t="str" cm="1">
        <f t="array" aca="1" ref="D21" ca="1">IFERROR(INDEX(INDIRECT($B$8&amp;"["&amp;D$9&amp;"]"), SMALL(IF(INDIRECT($B$8&amp;"[Program ID]")= 'Prog Info'!$C$2, ROW(INDIRECT($B$8&amp;"[Program ID]")) - ROW(INDEX(INDIRECT($B$8&amp;"[Program ID]"), 1,1))+1), $A21)),"")</f>
        <v/>
      </c>
      <c r="E21" s="596" t="str" cm="1">
        <f t="array" aca="1" ref="E21" ca="1">IFERROR(INDEX(INDIRECT($B$8&amp;"["&amp;E$9&amp;"]"), SMALL(IF(INDIRECT($B$8&amp;"[Program ID]")= 'Prog Info'!$C$2, ROW(INDIRECT($B$8&amp;"[Program ID]")) - ROW(INDEX(INDIRECT($B$8&amp;"[Program ID]"), 1,1))+1), $A21)),"")</f>
        <v/>
      </c>
      <c r="F21" s="597" t="str" cm="1">
        <f t="array" aca="1" ref="F21" ca="1">IFERROR(INDEX(INDIRECT($B$8&amp;"["&amp;F$9&amp;"]"), SMALL(IF(INDIRECT($B$8&amp;"[Program ID]")= 'Prog Info'!$C$2, ROW(INDIRECT($B$8&amp;"[Program ID]")) - ROW(INDEX(INDIRECT($B$8&amp;"[Program ID]"), 1,1))+1), $A21)),"")</f>
        <v/>
      </c>
      <c r="G21" s="597" t="str" cm="1">
        <f t="array" aca="1" ref="G21" ca="1">IFERROR(INDEX(INDIRECT($B$8&amp;"["&amp;G$9&amp;"]"), SMALL(IF(INDIRECT($B$8&amp;"[Program ID]")= 'Prog Info'!$C$2, ROW(INDIRECT($B$8&amp;"[Program ID]")) - ROW(INDEX(INDIRECT($B$8&amp;"[Program ID]"), 1,1))+1), $A21)),"")</f>
        <v/>
      </c>
      <c r="H21" s="597" t="str" cm="1">
        <f t="array" aca="1" ref="H21" ca="1">IFERROR(INDEX(INDIRECT($B$8&amp;"["&amp;H$9&amp;"]"), SMALL(IF(INDIRECT($B$8&amp;"[Program ID]")= 'Prog Info'!$C$2, ROW(INDIRECT($B$8&amp;"[Program ID]")) - ROW(INDEX(INDIRECT($B$8&amp;"[Program ID]"), 1,1))+1), $A21)),"")</f>
        <v/>
      </c>
      <c r="I21" s="597" t="str" cm="1">
        <f t="array" aca="1" ref="I21" ca="1">IFERROR(INDEX(INDIRECT($B$8&amp;"["&amp;I$9&amp;"]"), SMALL(IF(INDIRECT($B$8&amp;"[Program ID]")= 'Prog Info'!$C$2, ROW(INDIRECT($B$8&amp;"[Program ID]")) - ROW(INDEX(INDIRECT($B$8&amp;"[Program ID]"), 1,1))+1), $A21)),"")</f>
        <v/>
      </c>
      <c r="J21" s="597" t="str" cm="1">
        <f t="array" aca="1" ref="J21" ca="1">IFERROR(INDEX(INDIRECT($B$8&amp;"["&amp;J$9&amp;"]"), SMALL(IF(INDIRECT($B$8&amp;"[Program ID]")= 'Prog Info'!$C$2, ROW(INDIRECT($B$8&amp;"[Program ID]")) - ROW(INDEX(INDIRECT($B$8&amp;"[Program ID]"), 1,1))+1), $A21)),"")</f>
        <v/>
      </c>
      <c r="K21" s="597" t="str" cm="1">
        <f t="array" aca="1" ref="K21" ca="1">IFERROR(INDEX(INDIRECT($B$8&amp;"["&amp;K$9&amp;"]"), SMALL(IF(INDIRECT($B$8&amp;"[Program ID]")= 'Prog Info'!$C$2, ROW(INDIRECT($B$8&amp;"[Program ID]")) - ROW(INDEX(INDIRECT($B$8&amp;"[Program ID]"), 1,1))+1), $A21)),"")</f>
        <v/>
      </c>
      <c r="L21" s="597" t="str" cm="1">
        <f t="array" aca="1" ref="L21" ca="1">IFERROR(INDEX(INDIRECT($B$8&amp;"["&amp;L$9&amp;"]"), SMALL(IF(INDIRECT($B$8&amp;"[Program ID]")= 'Prog Info'!$C$2, ROW(INDIRECT($B$8&amp;"[Program ID]")) - ROW(INDEX(INDIRECT($B$8&amp;"[Program ID]"), 1,1))+1), $A21)),"")</f>
        <v/>
      </c>
      <c r="M21" s="598" t="str" cm="1">
        <f t="array" aca="1" ref="M21" ca="1">IFERROR(INDEX(INDIRECT($B$8&amp;"["&amp;M$9&amp;"]"), SMALL(IF(INDIRECT($B$8&amp;"[Program ID]")= 'Prog Info'!$C$2, ROW(INDIRECT($B$8&amp;"[Program ID]")) - ROW(INDEX(INDIRECT($B$8&amp;"[Program ID]"), 1,1))+1), $A21)),"")</f>
        <v/>
      </c>
    </row>
    <row r="22" spans="1:13" hidden="1" x14ac:dyDescent="0.25">
      <c r="A22" s="599" t="str">
        <f t="shared" ca="1" si="0"/>
        <v/>
      </c>
      <c r="B22" s="593" t="str" cm="1">
        <f t="array" aca="1" ref="B22" ca="1">IFERROR(INDEX(INDIRECT($B$8&amp;"["&amp;B$9&amp;"]"), SMALL(IF(INDIRECT($B$8&amp;"[Program ID]")= 'Prog Info'!$C$2, ROW(INDIRECT($B$8&amp;"[Program ID]")) - ROW(INDEX(INDIRECT($B$8&amp;"[Program ID]"), 1,1))+1), $A22)),"")</f>
        <v/>
      </c>
      <c r="C22" s="594" t="str" cm="1">
        <f t="array" aca="1" ref="C22" ca="1">IFERROR(INDEX(INDIRECT($B$8&amp;"["&amp;C$9&amp;"]"), SMALL(IF(INDIRECT($B$8&amp;"[Program ID]")= 'Prog Info'!$C$2, ROW(INDIRECT($B$8&amp;"[Program ID]")) - ROW(INDEX(INDIRECT($B$8&amp;"[Program ID]"), 1,1))+1), $A22)),"")</f>
        <v/>
      </c>
      <c r="D22" s="595" t="str" cm="1">
        <f t="array" aca="1" ref="D22" ca="1">IFERROR(INDEX(INDIRECT($B$8&amp;"["&amp;D$9&amp;"]"), SMALL(IF(INDIRECT($B$8&amp;"[Program ID]")= 'Prog Info'!$C$2, ROW(INDIRECT($B$8&amp;"[Program ID]")) - ROW(INDEX(INDIRECT($B$8&amp;"[Program ID]"), 1,1))+1), $A22)),"")</f>
        <v/>
      </c>
      <c r="E22" s="596" t="str" cm="1">
        <f t="array" aca="1" ref="E22" ca="1">IFERROR(INDEX(INDIRECT($B$8&amp;"["&amp;E$9&amp;"]"), SMALL(IF(INDIRECT($B$8&amp;"[Program ID]")= 'Prog Info'!$C$2, ROW(INDIRECT($B$8&amp;"[Program ID]")) - ROW(INDEX(INDIRECT($B$8&amp;"[Program ID]"), 1,1))+1), $A22)),"")</f>
        <v/>
      </c>
      <c r="F22" s="597" t="str" cm="1">
        <f t="array" aca="1" ref="F22" ca="1">IFERROR(INDEX(INDIRECT($B$8&amp;"["&amp;F$9&amp;"]"), SMALL(IF(INDIRECT($B$8&amp;"[Program ID]")= 'Prog Info'!$C$2, ROW(INDIRECT($B$8&amp;"[Program ID]")) - ROW(INDEX(INDIRECT($B$8&amp;"[Program ID]"), 1,1))+1), $A22)),"")</f>
        <v/>
      </c>
      <c r="G22" s="597" t="str" cm="1">
        <f t="array" aca="1" ref="G22" ca="1">IFERROR(INDEX(INDIRECT($B$8&amp;"["&amp;G$9&amp;"]"), SMALL(IF(INDIRECT($B$8&amp;"[Program ID]")= 'Prog Info'!$C$2, ROW(INDIRECT($B$8&amp;"[Program ID]")) - ROW(INDEX(INDIRECT($B$8&amp;"[Program ID]"), 1,1))+1), $A22)),"")</f>
        <v/>
      </c>
      <c r="H22" s="597" t="str" cm="1">
        <f t="array" aca="1" ref="H22" ca="1">IFERROR(INDEX(INDIRECT($B$8&amp;"["&amp;H$9&amp;"]"), SMALL(IF(INDIRECT($B$8&amp;"[Program ID]")= 'Prog Info'!$C$2, ROW(INDIRECT($B$8&amp;"[Program ID]")) - ROW(INDEX(INDIRECT($B$8&amp;"[Program ID]"), 1,1))+1), $A22)),"")</f>
        <v/>
      </c>
      <c r="I22" s="597" t="str" cm="1">
        <f t="array" aca="1" ref="I22" ca="1">IFERROR(INDEX(INDIRECT($B$8&amp;"["&amp;I$9&amp;"]"), SMALL(IF(INDIRECT($B$8&amp;"[Program ID]")= 'Prog Info'!$C$2, ROW(INDIRECT($B$8&amp;"[Program ID]")) - ROW(INDEX(INDIRECT($B$8&amp;"[Program ID]"), 1,1))+1), $A22)),"")</f>
        <v/>
      </c>
      <c r="J22" s="597" t="str" cm="1">
        <f t="array" aca="1" ref="J22" ca="1">IFERROR(INDEX(INDIRECT($B$8&amp;"["&amp;J$9&amp;"]"), SMALL(IF(INDIRECT($B$8&amp;"[Program ID]")= 'Prog Info'!$C$2, ROW(INDIRECT($B$8&amp;"[Program ID]")) - ROW(INDEX(INDIRECT($B$8&amp;"[Program ID]"), 1,1))+1), $A22)),"")</f>
        <v/>
      </c>
      <c r="K22" s="597" t="str" cm="1">
        <f t="array" aca="1" ref="K22" ca="1">IFERROR(INDEX(INDIRECT($B$8&amp;"["&amp;K$9&amp;"]"), SMALL(IF(INDIRECT($B$8&amp;"[Program ID]")= 'Prog Info'!$C$2, ROW(INDIRECT($B$8&amp;"[Program ID]")) - ROW(INDEX(INDIRECT($B$8&amp;"[Program ID]"), 1,1))+1), $A22)),"")</f>
        <v/>
      </c>
      <c r="L22" s="597" t="str" cm="1">
        <f t="array" aca="1" ref="L22" ca="1">IFERROR(INDEX(INDIRECT($B$8&amp;"["&amp;L$9&amp;"]"), SMALL(IF(INDIRECT($B$8&amp;"[Program ID]")= 'Prog Info'!$C$2, ROW(INDIRECT($B$8&amp;"[Program ID]")) - ROW(INDEX(INDIRECT($B$8&amp;"[Program ID]"), 1,1))+1), $A22)),"")</f>
        <v/>
      </c>
      <c r="M22" s="598" t="str" cm="1">
        <f t="array" aca="1" ref="M22" ca="1">IFERROR(INDEX(INDIRECT($B$8&amp;"["&amp;M$9&amp;"]"), SMALL(IF(INDIRECT($B$8&amp;"[Program ID]")= 'Prog Info'!$C$2, ROW(INDIRECT($B$8&amp;"[Program ID]")) - ROW(INDEX(INDIRECT($B$8&amp;"[Program ID]"), 1,1))+1), $A22)),"")</f>
        <v/>
      </c>
    </row>
    <row r="23" spans="1:13" hidden="1" x14ac:dyDescent="0.25">
      <c r="A23" s="599" t="str">
        <f t="shared" ca="1" si="0"/>
        <v/>
      </c>
      <c r="B23" s="593" t="str" cm="1">
        <f t="array" aca="1" ref="B23" ca="1">IFERROR(INDEX(INDIRECT($B$8&amp;"["&amp;B$9&amp;"]"), SMALL(IF(INDIRECT($B$8&amp;"[Program ID]")= 'Prog Info'!$C$2, ROW(INDIRECT($B$8&amp;"[Program ID]")) - ROW(INDEX(INDIRECT($B$8&amp;"[Program ID]"), 1,1))+1), $A23)),"")</f>
        <v/>
      </c>
      <c r="C23" s="594" t="str" cm="1">
        <f t="array" aca="1" ref="C23" ca="1">IFERROR(INDEX(INDIRECT($B$8&amp;"["&amp;C$9&amp;"]"), SMALL(IF(INDIRECT($B$8&amp;"[Program ID]")= 'Prog Info'!$C$2, ROW(INDIRECT($B$8&amp;"[Program ID]")) - ROW(INDEX(INDIRECT($B$8&amp;"[Program ID]"), 1,1))+1), $A23)),"")</f>
        <v/>
      </c>
      <c r="D23" s="595" t="str" cm="1">
        <f t="array" aca="1" ref="D23" ca="1">IFERROR(INDEX(INDIRECT($B$8&amp;"["&amp;D$9&amp;"]"), SMALL(IF(INDIRECT($B$8&amp;"[Program ID]")= 'Prog Info'!$C$2, ROW(INDIRECT($B$8&amp;"[Program ID]")) - ROW(INDEX(INDIRECT($B$8&amp;"[Program ID]"), 1,1))+1), $A23)),"")</f>
        <v/>
      </c>
      <c r="E23" s="596" t="str" cm="1">
        <f t="array" aca="1" ref="E23" ca="1">IFERROR(INDEX(INDIRECT($B$8&amp;"["&amp;E$9&amp;"]"), SMALL(IF(INDIRECT($B$8&amp;"[Program ID]")= 'Prog Info'!$C$2, ROW(INDIRECT($B$8&amp;"[Program ID]")) - ROW(INDEX(INDIRECT($B$8&amp;"[Program ID]"), 1,1))+1), $A23)),"")</f>
        <v/>
      </c>
      <c r="F23" s="597" t="str" cm="1">
        <f t="array" aca="1" ref="F23" ca="1">IFERROR(INDEX(INDIRECT($B$8&amp;"["&amp;F$9&amp;"]"), SMALL(IF(INDIRECT($B$8&amp;"[Program ID]")= 'Prog Info'!$C$2, ROW(INDIRECT($B$8&amp;"[Program ID]")) - ROW(INDEX(INDIRECT($B$8&amp;"[Program ID]"), 1,1))+1), $A23)),"")</f>
        <v/>
      </c>
      <c r="G23" s="597" t="str" cm="1">
        <f t="array" aca="1" ref="G23" ca="1">IFERROR(INDEX(INDIRECT($B$8&amp;"["&amp;G$9&amp;"]"), SMALL(IF(INDIRECT($B$8&amp;"[Program ID]")= 'Prog Info'!$C$2, ROW(INDIRECT($B$8&amp;"[Program ID]")) - ROW(INDEX(INDIRECT($B$8&amp;"[Program ID]"), 1,1))+1), $A23)),"")</f>
        <v/>
      </c>
      <c r="H23" s="597" t="str" cm="1">
        <f t="array" aca="1" ref="H23" ca="1">IFERROR(INDEX(INDIRECT($B$8&amp;"["&amp;H$9&amp;"]"), SMALL(IF(INDIRECT($B$8&amp;"[Program ID]")= 'Prog Info'!$C$2, ROW(INDIRECT($B$8&amp;"[Program ID]")) - ROW(INDEX(INDIRECT($B$8&amp;"[Program ID]"), 1,1))+1), $A23)),"")</f>
        <v/>
      </c>
      <c r="I23" s="597" t="str" cm="1">
        <f t="array" aca="1" ref="I23" ca="1">IFERROR(INDEX(INDIRECT($B$8&amp;"["&amp;I$9&amp;"]"), SMALL(IF(INDIRECT($B$8&amp;"[Program ID]")= 'Prog Info'!$C$2, ROW(INDIRECT($B$8&amp;"[Program ID]")) - ROW(INDEX(INDIRECT($B$8&amp;"[Program ID]"), 1,1))+1), $A23)),"")</f>
        <v/>
      </c>
      <c r="J23" s="597" t="str" cm="1">
        <f t="array" aca="1" ref="J23" ca="1">IFERROR(INDEX(INDIRECT($B$8&amp;"["&amp;J$9&amp;"]"), SMALL(IF(INDIRECT($B$8&amp;"[Program ID]")= 'Prog Info'!$C$2, ROW(INDIRECT($B$8&amp;"[Program ID]")) - ROW(INDEX(INDIRECT($B$8&amp;"[Program ID]"), 1,1))+1), $A23)),"")</f>
        <v/>
      </c>
      <c r="K23" s="597" t="str" cm="1">
        <f t="array" aca="1" ref="K23" ca="1">IFERROR(INDEX(INDIRECT($B$8&amp;"["&amp;K$9&amp;"]"), SMALL(IF(INDIRECT($B$8&amp;"[Program ID]")= 'Prog Info'!$C$2, ROW(INDIRECT($B$8&amp;"[Program ID]")) - ROW(INDEX(INDIRECT($B$8&amp;"[Program ID]"), 1,1))+1), $A23)),"")</f>
        <v/>
      </c>
      <c r="L23" s="597" t="str" cm="1">
        <f t="array" aca="1" ref="L23" ca="1">IFERROR(INDEX(INDIRECT($B$8&amp;"["&amp;L$9&amp;"]"), SMALL(IF(INDIRECT($B$8&amp;"[Program ID]")= 'Prog Info'!$C$2, ROW(INDIRECT($B$8&amp;"[Program ID]")) - ROW(INDEX(INDIRECT($B$8&amp;"[Program ID]"), 1,1))+1), $A23)),"")</f>
        <v/>
      </c>
      <c r="M23" s="598" t="str" cm="1">
        <f t="array" aca="1" ref="M23" ca="1">IFERROR(INDEX(INDIRECT($B$8&amp;"["&amp;M$9&amp;"]"), SMALL(IF(INDIRECT($B$8&amp;"[Program ID]")= 'Prog Info'!$C$2, ROW(INDIRECT($B$8&amp;"[Program ID]")) - ROW(INDEX(INDIRECT($B$8&amp;"[Program ID]"), 1,1))+1), $A23)),"")</f>
        <v/>
      </c>
    </row>
    <row r="24" spans="1:13" hidden="1" x14ac:dyDescent="0.25">
      <c r="A24" s="599" t="str">
        <f t="shared" ca="1" si="0"/>
        <v/>
      </c>
      <c r="B24" s="593" t="str" cm="1">
        <f t="array" aca="1" ref="B24" ca="1">IFERROR(INDEX(INDIRECT($B$8&amp;"["&amp;B$9&amp;"]"), SMALL(IF(INDIRECT($B$8&amp;"[Program ID]")= 'Prog Info'!$C$2, ROW(INDIRECT($B$8&amp;"[Program ID]")) - ROW(INDEX(INDIRECT($B$8&amp;"[Program ID]"), 1,1))+1), $A24)),"")</f>
        <v/>
      </c>
      <c r="C24" s="594" t="str" cm="1">
        <f t="array" aca="1" ref="C24" ca="1">IFERROR(INDEX(INDIRECT($B$8&amp;"["&amp;C$9&amp;"]"), SMALL(IF(INDIRECT($B$8&amp;"[Program ID]")= 'Prog Info'!$C$2, ROW(INDIRECT($B$8&amp;"[Program ID]")) - ROW(INDEX(INDIRECT($B$8&amp;"[Program ID]"), 1,1))+1), $A24)),"")</f>
        <v/>
      </c>
      <c r="D24" s="595" t="str" cm="1">
        <f t="array" aca="1" ref="D24" ca="1">IFERROR(INDEX(INDIRECT($B$8&amp;"["&amp;D$9&amp;"]"), SMALL(IF(INDIRECT($B$8&amp;"[Program ID]")= 'Prog Info'!$C$2, ROW(INDIRECT($B$8&amp;"[Program ID]")) - ROW(INDEX(INDIRECT($B$8&amp;"[Program ID]"), 1,1))+1), $A24)),"")</f>
        <v/>
      </c>
      <c r="E24" s="596" t="str" cm="1">
        <f t="array" aca="1" ref="E24" ca="1">IFERROR(INDEX(INDIRECT($B$8&amp;"["&amp;E$9&amp;"]"), SMALL(IF(INDIRECT($B$8&amp;"[Program ID]")= 'Prog Info'!$C$2, ROW(INDIRECT($B$8&amp;"[Program ID]")) - ROW(INDEX(INDIRECT($B$8&amp;"[Program ID]"), 1,1))+1), $A24)),"")</f>
        <v/>
      </c>
      <c r="F24" s="597" t="str" cm="1">
        <f t="array" aca="1" ref="F24" ca="1">IFERROR(INDEX(INDIRECT($B$8&amp;"["&amp;F$9&amp;"]"), SMALL(IF(INDIRECT($B$8&amp;"[Program ID]")= 'Prog Info'!$C$2, ROW(INDIRECT($B$8&amp;"[Program ID]")) - ROW(INDEX(INDIRECT($B$8&amp;"[Program ID]"), 1,1))+1), $A24)),"")</f>
        <v/>
      </c>
      <c r="G24" s="597" t="str" cm="1">
        <f t="array" aca="1" ref="G24" ca="1">IFERROR(INDEX(INDIRECT($B$8&amp;"["&amp;G$9&amp;"]"), SMALL(IF(INDIRECT($B$8&amp;"[Program ID]")= 'Prog Info'!$C$2, ROW(INDIRECT($B$8&amp;"[Program ID]")) - ROW(INDEX(INDIRECT($B$8&amp;"[Program ID]"), 1,1))+1), $A24)),"")</f>
        <v/>
      </c>
      <c r="H24" s="597" t="str" cm="1">
        <f t="array" aca="1" ref="H24" ca="1">IFERROR(INDEX(INDIRECT($B$8&amp;"["&amp;H$9&amp;"]"), SMALL(IF(INDIRECT($B$8&amp;"[Program ID]")= 'Prog Info'!$C$2, ROW(INDIRECT($B$8&amp;"[Program ID]")) - ROW(INDEX(INDIRECT($B$8&amp;"[Program ID]"), 1,1))+1), $A24)),"")</f>
        <v/>
      </c>
      <c r="I24" s="597" t="str" cm="1">
        <f t="array" aca="1" ref="I24" ca="1">IFERROR(INDEX(INDIRECT($B$8&amp;"["&amp;I$9&amp;"]"), SMALL(IF(INDIRECT($B$8&amp;"[Program ID]")= 'Prog Info'!$C$2, ROW(INDIRECT($B$8&amp;"[Program ID]")) - ROW(INDEX(INDIRECT($B$8&amp;"[Program ID]"), 1,1))+1), $A24)),"")</f>
        <v/>
      </c>
      <c r="J24" s="597" t="str" cm="1">
        <f t="array" aca="1" ref="J24" ca="1">IFERROR(INDEX(INDIRECT($B$8&amp;"["&amp;J$9&amp;"]"), SMALL(IF(INDIRECT($B$8&amp;"[Program ID]")= 'Prog Info'!$C$2, ROW(INDIRECT($B$8&amp;"[Program ID]")) - ROW(INDEX(INDIRECT($B$8&amp;"[Program ID]"), 1,1))+1), $A24)),"")</f>
        <v/>
      </c>
      <c r="K24" s="597" t="str" cm="1">
        <f t="array" aca="1" ref="K24" ca="1">IFERROR(INDEX(INDIRECT($B$8&amp;"["&amp;K$9&amp;"]"), SMALL(IF(INDIRECT($B$8&amp;"[Program ID]")= 'Prog Info'!$C$2, ROW(INDIRECT($B$8&amp;"[Program ID]")) - ROW(INDEX(INDIRECT($B$8&amp;"[Program ID]"), 1,1))+1), $A24)),"")</f>
        <v/>
      </c>
      <c r="L24" s="597" t="str" cm="1">
        <f t="array" aca="1" ref="L24" ca="1">IFERROR(INDEX(INDIRECT($B$8&amp;"["&amp;L$9&amp;"]"), SMALL(IF(INDIRECT($B$8&amp;"[Program ID]")= 'Prog Info'!$C$2, ROW(INDIRECT($B$8&amp;"[Program ID]")) - ROW(INDEX(INDIRECT($B$8&amp;"[Program ID]"), 1,1))+1), $A24)),"")</f>
        <v/>
      </c>
      <c r="M24" s="598" t="str" cm="1">
        <f t="array" aca="1" ref="M24" ca="1">IFERROR(INDEX(INDIRECT($B$8&amp;"["&amp;M$9&amp;"]"), SMALL(IF(INDIRECT($B$8&amp;"[Program ID]")= 'Prog Info'!$C$2, ROW(INDIRECT($B$8&amp;"[Program ID]")) - ROW(INDEX(INDIRECT($B$8&amp;"[Program ID]"), 1,1))+1), $A24)),"")</f>
        <v/>
      </c>
    </row>
    <row r="25" spans="1:13" hidden="1" x14ac:dyDescent="0.25">
      <c r="A25" s="599" t="str">
        <f t="shared" ca="1" si="0"/>
        <v/>
      </c>
      <c r="B25" s="593" t="str" cm="1">
        <f t="array" aca="1" ref="B25" ca="1">IFERROR(INDEX(INDIRECT($B$8&amp;"["&amp;B$9&amp;"]"), SMALL(IF(INDIRECT($B$8&amp;"[Program ID]")= 'Prog Info'!$C$2, ROW(INDIRECT($B$8&amp;"[Program ID]")) - ROW(INDEX(INDIRECT($B$8&amp;"[Program ID]"), 1,1))+1), $A25)),"")</f>
        <v/>
      </c>
      <c r="C25" s="594" t="str" cm="1">
        <f t="array" aca="1" ref="C25" ca="1">IFERROR(INDEX(INDIRECT($B$8&amp;"["&amp;C$9&amp;"]"), SMALL(IF(INDIRECT($B$8&amp;"[Program ID]")= 'Prog Info'!$C$2, ROW(INDIRECT($B$8&amp;"[Program ID]")) - ROW(INDEX(INDIRECT($B$8&amp;"[Program ID]"), 1,1))+1), $A25)),"")</f>
        <v/>
      </c>
      <c r="D25" s="595" t="str" cm="1">
        <f t="array" aca="1" ref="D25" ca="1">IFERROR(INDEX(INDIRECT($B$8&amp;"["&amp;D$9&amp;"]"), SMALL(IF(INDIRECT($B$8&amp;"[Program ID]")= 'Prog Info'!$C$2, ROW(INDIRECT($B$8&amp;"[Program ID]")) - ROW(INDEX(INDIRECT($B$8&amp;"[Program ID]"), 1,1))+1), $A25)),"")</f>
        <v/>
      </c>
      <c r="E25" s="596" t="str" cm="1">
        <f t="array" aca="1" ref="E25" ca="1">IFERROR(INDEX(INDIRECT($B$8&amp;"["&amp;E$9&amp;"]"), SMALL(IF(INDIRECT($B$8&amp;"[Program ID]")= 'Prog Info'!$C$2, ROW(INDIRECT($B$8&amp;"[Program ID]")) - ROW(INDEX(INDIRECT($B$8&amp;"[Program ID]"), 1,1))+1), $A25)),"")</f>
        <v/>
      </c>
      <c r="F25" s="597" t="str" cm="1">
        <f t="array" aca="1" ref="F25" ca="1">IFERROR(INDEX(INDIRECT($B$8&amp;"["&amp;F$9&amp;"]"), SMALL(IF(INDIRECT($B$8&amp;"[Program ID]")= 'Prog Info'!$C$2, ROW(INDIRECT($B$8&amp;"[Program ID]")) - ROW(INDEX(INDIRECT($B$8&amp;"[Program ID]"), 1,1))+1), $A25)),"")</f>
        <v/>
      </c>
      <c r="G25" s="597" t="str" cm="1">
        <f t="array" aca="1" ref="G25" ca="1">IFERROR(INDEX(INDIRECT($B$8&amp;"["&amp;G$9&amp;"]"), SMALL(IF(INDIRECT($B$8&amp;"[Program ID]")= 'Prog Info'!$C$2, ROW(INDIRECT($B$8&amp;"[Program ID]")) - ROW(INDEX(INDIRECT($B$8&amp;"[Program ID]"), 1,1))+1), $A25)),"")</f>
        <v/>
      </c>
      <c r="H25" s="597" t="str" cm="1">
        <f t="array" aca="1" ref="H25" ca="1">IFERROR(INDEX(INDIRECT($B$8&amp;"["&amp;H$9&amp;"]"), SMALL(IF(INDIRECT($B$8&amp;"[Program ID]")= 'Prog Info'!$C$2, ROW(INDIRECT($B$8&amp;"[Program ID]")) - ROW(INDEX(INDIRECT($B$8&amp;"[Program ID]"), 1,1))+1), $A25)),"")</f>
        <v/>
      </c>
      <c r="I25" s="597" t="str" cm="1">
        <f t="array" aca="1" ref="I25" ca="1">IFERROR(INDEX(INDIRECT($B$8&amp;"["&amp;I$9&amp;"]"), SMALL(IF(INDIRECT($B$8&amp;"[Program ID]")= 'Prog Info'!$C$2, ROW(INDIRECT($B$8&amp;"[Program ID]")) - ROW(INDEX(INDIRECT($B$8&amp;"[Program ID]"), 1,1))+1), $A25)),"")</f>
        <v/>
      </c>
      <c r="J25" s="597" t="str" cm="1">
        <f t="array" aca="1" ref="J25" ca="1">IFERROR(INDEX(INDIRECT($B$8&amp;"["&amp;J$9&amp;"]"), SMALL(IF(INDIRECT($B$8&amp;"[Program ID]")= 'Prog Info'!$C$2, ROW(INDIRECT($B$8&amp;"[Program ID]")) - ROW(INDEX(INDIRECT($B$8&amp;"[Program ID]"), 1,1))+1), $A25)),"")</f>
        <v/>
      </c>
      <c r="K25" s="597" t="str" cm="1">
        <f t="array" aca="1" ref="K25" ca="1">IFERROR(INDEX(INDIRECT($B$8&amp;"["&amp;K$9&amp;"]"), SMALL(IF(INDIRECT($B$8&amp;"[Program ID]")= 'Prog Info'!$C$2, ROW(INDIRECT($B$8&amp;"[Program ID]")) - ROW(INDEX(INDIRECT($B$8&amp;"[Program ID]"), 1,1))+1), $A25)),"")</f>
        <v/>
      </c>
      <c r="L25" s="597" t="str" cm="1">
        <f t="array" aca="1" ref="L25" ca="1">IFERROR(INDEX(INDIRECT($B$8&amp;"["&amp;L$9&amp;"]"), SMALL(IF(INDIRECT($B$8&amp;"[Program ID]")= 'Prog Info'!$C$2, ROW(INDIRECT($B$8&amp;"[Program ID]")) - ROW(INDEX(INDIRECT($B$8&amp;"[Program ID]"), 1,1))+1), $A25)),"")</f>
        <v/>
      </c>
      <c r="M25" s="598" t="str" cm="1">
        <f t="array" aca="1" ref="M25" ca="1">IFERROR(INDEX(INDIRECT($B$8&amp;"["&amp;M$9&amp;"]"), SMALL(IF(INDIRECT($B$8&amp;"[Program ID]")= 'Prog Info'!$C$2, ROW(INDIRECT($B$8&amp;"[Program ID]")) - ROW(INDEX(INDIRECT($B$8&amp;"[Program ID]"), 1,1))+1), $A25)),"")</f>
        <v/>
      </c>
    </row>
    <row r="26" spans="1:13" hidden="1" x14ac:dyDescent="0.25">
      <c r="A26" s="599" t="str">
        <f t="shared" ca="1" si="0"/>
        <v/>
      </c>
      <c r="B26" s="593" t="str" cm="1">
        <f t="array" aca="1" ref="B26" ca="1">IFERROR(INDEX(INDIRECT($B$8&amp;"["&amp;B$9&amp;"]"), SMALL(IF(INDIRECT($B$8&amp;"[Program ID]")= 'Prog Info'!$C$2, ROW(INDIRECT($B$8&amp;"[Program ID]")) - ROW(INDEX(INDIRECT($B$8&amp;"[Program ID]"), 1,1))+1), $A26)),"")</f>
        <v/>
      </c>
      <c r="C26" s="594" t="str" cm="1">
        <f t="array" aca="1" ref="C26" ca="1">IFERROR(INDEX(INDIRECT($B$8&amp;"["&amp;C$9&amp;"]"), SMALL(IF(INDIRECT($B$8&amp;"[Program ID]")= 'Prog Info'!$C$2, ROW(INDIRECT($B$8&amp;"[Program ID]")) - ROW(INDEX(INDIRECT($B$8&amp;"[Program ID]"), 1,1))+1), $A26)),"")</f>
        <v/>
      </c>
      <c r="D26" s="595" t="str" cm="1">
        <f t="array" aca="1" ref="D26" ca="1">IFERROR(INDEX(INDIRECT($B$8&amp;"["&amp;D$9&amp;"]"), SMALL(IF(INDIRECT($B$8&amp;"[Program ID]")= 'Prog Info'!$C$2, ROW(INDIRECT($B$8&amp;"[Program ID]")) - ROW(INDEX(INDIRECT($B$8&amp;"[Program ID]"), 1,1))+1), $A26)),"")</f>
        <v/>
      </c>
      <c r="E26" s="596" t="str" cm="1">
        <f t="array" aca="1" ref="E26" ca="1">IFERROR(INDEX(INDIRECT($B$8&amp;"["&amp;E$9&amp;"]"), SMALL(IF(INDIRECT($B$8&amp;"[Program ID]")= 'Prog Info'!$C$2, ROW(INDIRECT($B$8&amp;"[Program ID]")) - ROW(INDEX(INDIRECT($B$8&amp;"[Program ID]"), 1,1))+1), $A26)),"")</f>
        <v/>
      </c>
      <c r="F26" s="597" t="str" cm="1">
        <f t="array" aca="1" ref="F26" ca="1">IFERROR(INDEX(INDIRECT($B$8&amp;"["&amp;F$9&amp;"]"), SMALL(IF(INDIRECT($B$8&amp;"[Program ID]")= 'Prog Info'!$C$2, ROW(INDIRECT($B$8&amp;"[Program ID]")) - ROW(INDEX(INDIRECT($B$8&amp;"[Program ID]"), 1,1))+1), $A26)),"")</f>
        <v/>
      </c>
      <c r="G26" s="597" t="str" cm="1">
        <f t="array" aca="1" ref="G26" ca="1">IFERROR(INDEX(INDIRECT($B$8&amp;"["&amp;G$9&amp;"]"), SMALL(IF(INDIRECT($B$8&amp;"[Program ID]")= 'Prog Info'!$C$2, ROW(INDIRECT($B$8&amp;"[Program ID]")) - ROW(INDEX(INDIRECT($B$8&amp;"[Program ID]"), 1,1))+1), $A26)),"")</f>
        <v/>
      </c>
      <c r="H26" s="597" t="str" cm="1">
        <f t="array" aca="1" ref="H26" ca="1">IFERROR(INDEX(INDIRECT($B$8&amp;"["&amp;H$9&amp;"]"), SMALL(IF(INDIRECT($B$8&amp;"[Program ID]")= 'Prog Info'!$C$2, ROW(INDIRECT($B$8&amp;"[Program ID]")) - ROW(INDEX(INDIRECT($B$8&amp;"[Program ID]"), 1,1))+1), $A26)),"")</f>
        <v/>
      </c>
      <c r="I26" s="597" t="str" cm="1">
        <f t="array" aca="1" ref="I26" ca="1">IFERROR(INDEX(INDIRECT($B$8&amp;"["&amp;I$9&amp;"]"), SMALL(IF(INDIRECT($B$8&amp;"[Program ID]")= 'Prog Info'!$C$2, ROW(INDIRECT($B$8&amp;"[Program ID]")) - ROW(INDEX(INDIRECT($B$8&amp;"[Program ID]"), 1,1))+1), $A26)),"")</f>
        <v/>
      </c>
      <c r="J26" s="597" t="str" cm="1">
        <f t="array" aca="1" ref="J26" ca="1">IFERROR(INDEX(INDIRECT($B$8&amp;"["&amp;J$9&amp;"]"), SMALL(IF(INDIRECT($B$8&amp;"[Program ID]")= 'Prog Info'!$C$2, ROW(INDIRECT($B$8&amp;"[Program ID]")) - ROW(INDEX(INDIRECT($B$8&amp;"[Program ID]"), 1,1))+1), $A26)),"")</f>
        <v/>
      </c>
      <c r="K26" s="597" t="str" cm="1">
        <f t="array" aca="1" ref="K26" ca="1">IFERROR(INDEX(INDIRECT($B$8&amp;"["&amp;K$9&amp;"]"), SMALL(IF(INDIRECT($B$8&amp;"[Program ID]")= 'Prog Info'!$C$2, ROW(INDIRECT($B$8&amp;"[Program ID]")) - ROW(INDEX(INDIRECT($B$8&amp;"[Program ID]"), 1,1))+1), $A26)),"")</f>
        <v/>
      </c>
      <c r="L26" s="597" t="str" cm="1">
        <f t="array" aca="1" ref="L26" ca="1">IFERROR(INDEX(INDIRECT($B$8&amp;"["&amp;L$9&amp;"]"), SMALL(IF(INDIRECT($B$8&amp;"[Program ID]")= 'Prog Info'!$C$2, ROW(INDIRECT($B$8&amp;"[Program ID]")) - ROW(INDEX(INDIRECT($B$8&amp;"[Program ID]"), 1,1))+1), $A26)),"")</f>
        <v/>
      </c>
      <c r="M26" s="598" t="str" cm="1">
        <f t="array" aca="1" ref="M26" ca="1">IFERROR(INDEX(INDIRECT($B$8&amp;"["&amp;M$9&amp;"]"), SMALL(IF(INDIRECT($B$8&amp;"[Program ID]")= 'Prog Info'!$C$2, ROW(INDIRECT($B$8&amp;"[Program ID]")) - ROW(INDEX(INDIRECT($B$8&amp;"[Program ID]"), 1,1))+1), $A26)),"")</f>
        <v/>
      </c>
    </row>
    <row r="27" spans="1:13" hidden="1" x14ac:dyDescent="0.25">
      <c r="A27" s="599" t="str">
        <f t="shared" ca="1" si="0"/>
        <v/>
      </c>
      <c r="B27" s="593" t="str" cm="1">
        <f t="array" aca="1" ref="B27" ca="1">IFERROR(INDEX(INDIRECT($B$8&amp;"["&amp;B$9&amp;"]"), SMALL(IF(INDIRECT($B$8&amp;"[Program ID]")= 'Prog Info'!$C$2, ROW(INDIRECT($B$8&amp;"[Program ID]")) - ROW(INDEX(INDIRECT($B$8&amp;"[Program ID]"), 1,1))+1), $A27)),"")</f>
        <v/>
      </c>
      <c r="C27" s="594" t="str" cm="1">
        <f t="array" aca="1" ref="C27" ca="1">IFERROR(INDEX(INDIRECT($B$8&amp;"["&amp;C$9&amp;"]"), SMALL(IF(INDIRECT($B$8&amp;"[Program ID]")= 'Prog Info'!$C$2, ROW(INDIRECT($B$8&amp;"[Program ID]")) - ROW(INDEX(INDIRECT($B$8&amp;"[Program ID]"), 1,1))+1), $A27)),"")</f>
        <v/>
      </c>
      <c r="D27" s="595" t="str" cm="1">
        <f t="array" aca="1" ref="D27" ca="1">IFERROR(INDEX(INDIRECT($B$8&amp;"["&amp;D$9&amp;"]"), SMALL(IF(INDIRECT($B$8&amp;"[Program ID]")= 'Prog Info'!$C$2, ROW(INDIRECT($B$8&amp;"[Program ID]")) - ROW(INDEX(INDIRECT($B$8&amp;"[Program ID]"), 1,1))+1), $A27)),"")</f>
        <v/>
      </c>
      <c r="E27" s="596" t="str" cm="1">
        <f t="array" aca="1" ref="E27" ca="1">IFERROR(INDEX(INDIRECT($B$8&amp;"["&amp;E$9&amp;"]"), SMALL(IF(INDIRECT($B$8&amp;"[Program ID]")= 'Prog Info'!$C$2, ROW(INDIRECT($B$8&amp;"[Program ID]")) - ROW(INDEX(INDIRECT($B$8&amp;"[Program ID]"), 1,1))+1), $A27)),"")</f>
        <v/>
      </c>
      <c r="F27" s="597" t="str" cm="1">
        <f t="array" aca="1" ref="F27" ca="1">IFERROR(INDEX(INDIRECT($B$8&amp;"["&amp;F$9&amp;"]"), SMALL(IF(INDIRECT($B$8&amp;"[Program ID]")= 'Prog Info'!$C$2, ROW(INDIRECT($B$8&amp;"[Program ID]")) - ROW(INDEX(INDIRECT($B$8&amp;"[Program ID]"), 1,1))+1), $A27)),"")</f>
        <v/>
      </c>
      <c r="G27" s="597" t="str" cm="1">
        <f t="array" aca="1" ref="G27" ca="1">IFERROR(INDEX(INDIRECT($B$8&amp;"["&amp;G$9&amp;"]"), SMALL(IF(INDIRECT($B$8&amp;"[Program ID]")= 'Prog Info'!$C$2, ROW(INDIRECT($B$8&amp;"[Program ID]")) - ROW(INDEX(INDIRECT($B$8&amp;"[Program ID]"), 1,1))+1), $A27)),"")</f>
        <v/>
      </c>
      <c r="H27" s="597" t="str" cm="1">
        <f t="array" aca="1" ref="H27" ca="1">IFERROR(INDEX(INDIRECT($B$8&amp;"["&amp;H$9&amp;"]"), SMALL(IF(INDIRECT($B$8&amp;"[Program ID]")= 'Prog Info'!$C$2, ROW(INDIRECT($B$8&amp;"[Program ID]")) - ROW(INDEX(INDIRECT($B$8&amp;"[Program ID]"), 1,1))+1), $A27)),"")</f>
        <v/>
      </c>
      <c r="I27" s="597" t="str" cm="1">
        <f t="array" aca="1" ref="I27" ca="1">IFERROR(INDEX(INDIRECT($B$8&amp;"["&amp;I$9&amp;"]"), SMALL(IF(INDIRECT($B$8&amp;"[Program ID]")= 'Prog Info'!$C$2, ROW(INDIRECT($B$8&amp;"[Program ID]")) - ROW(INDEX(INDIRECT($B$8&amp;"[Program ID]"), 1,1))+1), $A27)),"")</f>
        <v/>
      </c>
      <c r="J27" s="597" t="str" cm="1">
        <f t="array" aca="1" ref="J27" ca="1">IFERROR(INDEX(INDIRECT($B$8&amp;"["&amp;J$9&amp;"]"), SMALL(IF(INDIRECT($B$8&amp;"[Program ID]")= 'Prog Info'!$C$2, ROW(INDIRECT($B$8&amp;"[Program ID]")) - ROW(INDEX(INDIRECT($B$8&amp;"[Program ID]"), 1,1))+1), $A27)),"")</f>
        <v/>
      </c>
      <c r="K27" s="597" t="str" cm="1">
        <f t="array" aca="1" ref="K27" ca="1">IFERROR(INDEX(INDIRECT($B$8&amp;"["&amp;K$9&amp;"]"), SMALL(IF(INDIRECT($B$8&amp;"[Program ID]")= 'Prog Info'!$C$2, ROW(INDIRECT($B$8&amp;"[Program ID]")) - ROW(INDEX(INDIRECT($B$8&amp;"[Program ID]"), 1,1))+1), $A27)),"")</f>
        <v/>
      </c>
      <c r="L27" s="597" t="str" cm="1">
        <f t="array" aca="1" ref="L27" ca="1">IFERROR(INDEX(INDIRECT($B$8&amp;"["&amp;L$9&amp;"]"), SMALL(IF(INDIRECT($B$8&amp;"[Program ID]")= 'Prog Info'!$C$2, ROW(INDIRECT($B$8&amp;"[Program ID]")) - ROW(INDEX(INDIRECT($B$8&amp;"[Program ID]"), 1,1))+1), $A27)),"")</f>
        <v/>
      </c>
      <c r="M27" s="598" t="str" cm="1">
        <f t="array" aca="1" ref="M27" ca="1">IFERROR(INDEX(INDIRECT($B$8&amp;"["&amp;M$9&amp;"]"), SMALL(IF(INDIRECT($B$8&amp;"[Program ID]")= 'Prog Info'!$C$2, ROW(INDIRECT($B$8&amp;"[Program ID]")) - ROW(INDEX(INDIRECT($B$8&amp;"[Program ID]"), 1,1))+1), $A27)),"")</f>
        <v/>
      </c>
    </row>
    <row r="28" spans="1:13" hidden="1" x14ac:dyDescent="0.25">
      <c r="A28" s="599" t="str">
        <f t="shared" ca="1" si="0"/>
        <v/>
      </c>
      <c r="B28" s="593" t="str" cm="1">
        <f t="array" aca="1" ref="B28" ca="1">IFERROR(INDEX(INDIRECT($B$8&amp;"["&amp;B$9&amp;"]"), SMALL(IF(INDIRECT($B$8&amp;"[Program ID]")= 'Prog Info'!$C$2, ROW(INDIRECT($B$8&amp;"[Program ID]")) - ROW(INDEX(INDIRECT($B$8&amp;"[Program ID]"), 1,1))+1), $A28)),"")</f>
        <v/>
      </c>
      <c r="C28" s="594" t="str" cm="1">
        <f t="array" aca="1" ref="C28" ca="1">IFERROR(INDEX(INDIRECT($B$8&amp;"["&amp;C$9&amp;"]"), SMALL(IF(INDIRECT($B$8&amp;"[Program ID]")= 'Prog Info'!$C$2, ROW(INDIRECT($B$8&amp;"[Program ID]")) - ROW(INDEX(INDIRECT($B$8&amp;"[Program ID]"), 1,1))+1), $A28)),"")</f>
        <v/>
      </c>
      <c r="D28" s="595" t="str" cm="1">
        <f t="array" aca="1" ref="D28" ca="1">IFERROR(INDEX(INDIRECT($B$8&amp;"["&amp;D$9&amp;"]"), SMALL(IF(INDIRECT($B$8&amp;"[Program ID]")= 'Prog Info'!$C$2, ROW(INDIRECT($B$8&amp;"[Program ID]")) - ROW(INDEX(INDIRECT($B$8&amp;"[Program ID]"), 1,1))+1), $A28)),"")</f>
        <v/>
      </c>
      <c r="E28" s="596" t="str" cm="1">
        <f t="array" aca="1" ref="E28" ca="1">IFERROR(INDEX(INDIRECT($B$8&amp;"["&amp;E$9&amp;"]"), SMALL(IF(INDIRECT($B$8&amp;"[Program ID]")= 'Prog Info'!$C$2, ROW(INDIRECT($B$8&amp;"[Program ID]")) - ROW(INDEX(INDIRECT($B$8&amp;"[Program ID]"), 1,1))+1), $A28)),"")</f>
        <v/>
      </c>
      <c r="F28" s="597" t="str" cm="1">
        <f t="array" aca="1" ref="F28" ca="1">IFERROR(INDEX(INDIRECT($B$8&amp;"["&amp;F$9&amp;"]"), SMALL(IF(INDIRECT($B$8&amp;"[Program ID]")= 'Prog Info'!$C$2, ROW(INDIRECT($B$8&amp;"[Program ID]")) - ROW(INDEX(INDIRECT($B$8&amp;"[Program ID]"), 1,1))+1), $A28)),"")</f>
        <v/>
      </c>
      <c r="G28" s="597" t="str" cm="1">
        <f t="array" aca="1" ref="G28" ca="1">IFERROR(INDEX(INDIRECT($B$8&amp;"["&amp;G$9&amp;"]"), SMALL(IF(INDIRECT($B$8&amp;"[Program ID]")= 'Prog Info'!$C$2, ROW(INDIRECT($B$8&amp;"[Program ID]")) - ROW(INDEX(INDIRECT($B$8&amp;"[Program ID]"), 1,1))+1), $A28)),"")</f>
        <v/>
      </c>
      <c r="H28" s="597" t="str" cm="1">
        <f t="array" aca="1" ref="H28" ca="1">IFERROR(INDEX(INDIRECT($B$8&amp;"["&amp;H$9&amp;"]"), SMALL(IF(INDIRECT($B$8&amp;"[Program ID]")= 'Prog Info'!$C$2, ROW(INDIRECT($B$8&amp;"[Program ID]")) - ROW(INDEX(INDIRECT($B$8&amp;"[Program ID]"), 1,1))+1), $A28)),"")</f>
        <v/>
      </c>
      <c r="I28" s="597" t="str" cm="1">
        <f t="array" aca="1" ref="I28" ca="1">IFERROR(INDEX(INDIRECT($B$8&amp;"["&amp;I$9&amp;"]"), SMALL(IF(INDIRECT($B$8&amp;"[Program ID]")= 'Prog Info'!$C$2, ROW(INDIRECT($B$8&amp;"[Program ID]")) - ROW(INDEX(INDIRECT($B$8&amp;"[Program ID]"), 1,1))+1), $A28)),"")</f>
        <v/>
      </c>
      <c r="J28" s="597" t="str" cm="1">
        <f t="array" aca="1" ref="J28" ca="1">IFERROR(INDEX(INDIRECT($B$8&amp;"["&amp;J$9&amp;"]"), SMALL(IF(INDIRECT($B$8&amp;"[Program ID]")= 'Prog Info'!$C$2, ROW(INDIRECT($B$8&amp;"[Program ID]")) - ROW(INDEX(INDIRECT($B$8&amp;"[Program ID]"), 1,1))+1), $A28)),"")</f>
        <v/>
      </c>
      <c r="K28" s="597" t="str" cm="1">
        <f t="array" aca="1" ref="K28" ca="1">IFERROR(INDEX(INDIRECT($B$8&amp;"["&amp;K$9&amp;"]"), SMALL(IF(INDIRECT($B$8&amp;"[Program ID]")= 'Prog Info'!$C$2, ROW(INDIRECT($B$8&amp;"[Program ID]")) - ROW(INDEX(INDIRECT($B$8&amp;"[Program ID]"), 1,1))+1), $A28)),"")</f>
        <v/>
      </c>
      <c r="L28" s="597" t="str" cm="1">
        <f t="array" aca="1" ref="L28" ca="1">IFERROR(INDEX(INDIRECT($B$8&amp;"["&amp;L$9&amp;"]"), SMALL(IF(INDIRECT($B$8&amp;"[Program ID]")= 'Prog Info'!$C$2, ROW(INDIRECT($B$8&amp;"[Program ID]")) - ROW(INDEX(INDIRECT($B$8&amp;"[Program ID]"), 1,1))+1), $A28)),"")</f>
        <v/>
      </c>
      <c r="M28" s="598" t="str" cm="1">
        <f t="array" aca="1" ref="M28" ca="1">IFERROR(INDEX(INDIRECT($B$8&amp;"["&amp;M$9&amp;"]"), SMALL(IF(INDIRECT($B$8&amp;"[Program ID]")= 'Prog Info'!$C$2, ROW(INDIRECT($B$8&amp;"[Program ID]")) - ROW(INDEX(INDIRECT($B$8&amp;"[Program ID]"), 1,1))+1), $A28)),"")</f>
        <v/>
      </c>
    </row>
    <row r="29" spans="1:13" hidden="1" x14ac:dyDescent="0.25">
      <c r="A29" s="599" t="str">
        <f t="shared" ca="1" si="0"/>
        <v/>
      </c>
      <c r="B29" s="593" t="str" cm="1">
        <f t="array" aca="1" ref="B29" ca="1">IFERROR(INDEX(INDIRECT($B$8&amp;"["&amp;B$9&amp;"]"), SMALL(IF(INDIRECT($B$8&amp;"[Program ID]")= 'Prog Info'!$C$2, ROW(INDIRECT($B$8&amp;"[Program ID]")) - ROW(INDEX(INDIRECT($B$8&amp;"[Program ID]"), 1,1))+1), $A29)),"")</f>
        <v/>
      </c>
      <c r="C29" s="594" t="str" cm="1">
        <f t="array" aca="1" ref="C29" ca="1">IFERROR(INDEX(INDIRECT($B$8&amp;"["&amp;C$9&amp;"]"), SMALL(IF(INDIRECT($B$8&amp;"[Program ID]")= 'Prog Info'!$C$2, ROW(INDIRECT($B$8&amp;"[Program ID]")) - ROW(INDEX(INDIRECT($B$8&amp;"[Program ID]"), 1,1))+1), $A29)),"")</f>
        <v/>
      </c>
      <c r="D29" s="595" t="str" cm="1">
        <f t="array" aca="1" ref="D29" ca="1">IFERROR(INDEX(INDIRECT($B$8&amp;"["&amp;D$9&amp;"]"), SMALL(IF(INDIRECT($B$8&amp;"[Program ID]")= 'Prog Info'!$C$2, ROW(INDIRECT($B$8&amp;"[Program ID]")) - ROW(INDEX(INDIRECT($B$8&amp;"[Program ID]"), 1,1))+1), $A29)),"")</f>
        <v/>
      </c>
      <c r="E29" s="596" t="str" cm="1">
        <f t="array" aca="1" ref="E29" ca="1">IFERROR(INDEX(INDIRECT($B$8&amp;"["&amp;E$9&amp;"]"), SMALL(IF(INDIRECT($B$8&amp;"[Program ID]")= 'Prog Info'!$C$2, ROW(INDIRECT($B$8&amp;"[Program ID]")) - ROW(INDEX(INDIRECT($B$8&amp;"[Program ID]"), 1,1))+1), $A29)),"")</f>
        <v/>
      </c>
      <c r="F29" s="597" t="str" cm="1">
        <f t="array" aca="1" ref="F29" ca="1">IFERROR(INDEX(INDIRECT($B$8&amp;"["&amp;F$9&amp;"]"), SMALL(IF(INDIRECT($B$8&amp;"[Program ID]")= 'Prog Info'!$C$2, ROW(INDIRECT($B$8&amp;"[Program ID]")) - ROW(INDEX(INDIRECT($B$8&amp;"[Program ID]"), 1,1))+1), $A29)),"")</f>
        <v/>
      </c>
      <c r="G29" s="597" t="str" cm="1">
        <f t="array" aca="1" ref="G29" ca="1">IFERROR(INDEX(INDIRECT($B$8&amp;"["&amp;G$9&amp;"]"), SMALL(IF(INDIRECT($B$8&amp;"[Program ID]")= 'Prog Info'!$C$2, ROW(INDIRECT($B$8&amp;"[Program ID]")) - ROW(INDEX(INDIRECT($B$8&amp;"[Program ID]"), 1,1))+1), $A29)),"")</f>
        <v/>
      </c>
      <c r="H29" s="597" t="str" cm="1">
        <f t="array" aca="1" ref="H29" ca="1">IFERROR(INDEX(INDIRECT($B$8&amp;"["&amp;H$9&amp;"]"), SMALL(IF(INDIRECT($B$8&amp;"[Program ID]")= 'Prog Info'!$C$2, ROW(INDIRECT($B$8&amp;"[Program ID]")) - ROW(INDEX(INDIRECT($B$8&amp;"[Program ID]"), 1,1))+1), $A29)),"")</f>
        <v/>
      </c>
      <c r="I29" s="597" t="str" cm="1">
        <f t="array" aca="1" ref="I29" ca="1">IFERROR(INDEX(INDIRECT($B$8&amp;"["&amp;I$9&amp;"]"), SMALL(IF(INDIRECT($B$8&amp;"[Program ID]")= 'Prog Info'!$C$2, ROW(INDIRECT($B$8&amp;"[Program ID]")) - ROW(INDEX(INDIRECT($B$8&amp;"[Program ID]"), 1,1))+1), $A29)),"")</f>
        <v/>
      </c>
      <c r="J29" s="597" t="str" cm="1">
        <f t="array" aca="1" ref="J29" ca="1">IFERROR(INDEX(INDIRECT($B$8&amp;"["&amp;J$9&amp;"]"), SMALL(IF(INDIRECT($B$8&amp;"[Program ID]")= 'Prog Info'!$C$2, ROW(INDIRECT($B$8&amp;"[Program ID]")) - ROW(INDEX(INDIRECT($B$8&amp;"[Program ID]"), 1,1))+1), $A29)),"")</f>
        <v/>
      </c>
      <c r="K29" s="597" t="str" cm="1">
        <f t="array" aca="1" ref="K29" ca="1">IFERROR(INDEX(INDIRECT($B$8&amp;"["&amp;K$9&amp;"]"), SMALL(IF(INDIRECT($B$8&amp;"[Program ID]")= 'Prog Info'!$C$2, ROW(INDIRECT($B$8&amp;"[Program ID]")) - ROW(INDEX(INDIRECT($B$8&amp;"[Program ID]"), 1,1))+1), $A29)),"")</f>
        <v/>
      </c>
      <c r="L29" s="597" t="str" cm="1">
        <f t="array" aca="1" ref="L29" ca="1">IFERROR(INDEX(INDIRECT($B$8&amp;"["&amp;L$9&amp;"]"), SMALL(IF(INDIRECT($B$8&amp;"[Program ID]")= 'Prog Info'!$C$2, ROW(INDIRECT($B$8&amp;"[Program ID]")) - ROW(INDEX(INDIRECT($B$8&amp;"[Program ID]"), 1,1))+1), $A29)),"")</f>
        <v/>
      </c>
      <c r="M29" s="598" t="str" cm="1">
        <f t="array" aca="1" ref="M29" ca="1">IFERROR(INDEX(INDIRECT($B$8&amp;"["&amp;M$9&amp;"]"), SMALL(IF(INDIRECT($B$8&amp;"[Program ID]")= 'Prog Info'!$C$2, ROW(INDIRECT($B$8&amp;"[Program ID]")) - ROW(INDEX(INDIRECT($B$8&amp;"[Program ID]"), 1,1))+1), $A29)),"")</f>
        <v/>
      </c>
    </row>
    <row r="30" spans="1:13" hidden="1" x14ac:dyDescent="0.25">
      <c r="A30" s="599" t="str">
        <f t="shared" ca="1" si="0"/>
        <v/>
      </c>
      <c r="B30" s="593" t="str" cm="1">
        <f t="array" aca="1" ref="B30" ca="1">IFERROR(INDEX(INDIRECT($B$8&amp;"["&amp;B$9&amp;"]"), SMALL(IF(INDIRECT($B$8&amp;"[Program ID]")= 'Prog Info'!$C$2, ROW(INDIRECT($B$8&amp;"[Program ID]")) - ROW(INDEX(INDIRECT($B$8&amp;"[Program ID]"), 1,1))+1), $A30)),"")</f>
        <v/>
      </c>
      <c r="C30" s="594" t="str" cm="1">
        <f t="array" aca="1" ref="C30" ca="1">IFERROR(INDEX(INDIRECT($B$8&amp;"["&amp;C$9&amp;"]"), SMALL(IF(INDIRECT($B$8&amp;"[Program ID]")= 'Prog Info'!$C$2, ROW(INDIRECT($B$8&amp;"[Program ID]")) - ROW(INDEX(INDIRECT($B$8&amp;"[Program ID]"), 1,1))+1), $A30)),"")</f>
        <v/>
      </c>
      <c r="D30" s="595" t="str" cm="1">
        <f t="array" aca="1" ref="D30" ca="1">IFERROR(INDEX(INDIRECT($B$8&amp;"["&amp;D$9&amp;"]"), SMALL(IF(INDIRECT($B$8&amp;"[Program ID]")= 'Prog Info'!$C$2, ROW(INDIRECT($B$8&amp;"[Program ID]")) - ROW(INDEX(INDIRECT($B$8&amp;"[Program ID]"), 1,1))+1), $A30)),"")</f>
        <v/>
      </c>
      <c r="E30" s="596" t="str" cm="1">
        <f t="array" aca="1" ref="E30" ca="1">IFERROR(INDEX(INDIRECT($B$8&amp;"["&amp;E$9&amp;"]"), SMALL(IF(INDIRECT($B$8&amp;"[Program ID]")= 'Prog Info'!$C$2, ROW(INDIRECT($B$8&amp;"[Program ID]")) - ROW(INDEX(INDIRECT($B$8&amp;"[Program ID]"), 1,1))+1), $A30)),"")</f>
        <v/>
      </c>
      <c r="F30" s="597" t="str" cm="1">
        <f t="array" aca="1" ref="F30" ca="1">IFERROR(INDEX(INDIRECT($B$8&amp;"["&amp;F$9&amp;"]"), SMALL(IF(INDIRECT($B$8&amp;"[Program ID]")= 'Prog Info'!$C$2, ROW(INDIRECT($B$8&amp;"[Program ID]")) - ROW(INDEX(INDIRECT($B$8&amp;"[Program ID]"), 1,1))+1), $A30)),"")</f>
        <v/>
      </c>
      <c r="G30" s="597" t="str" cm="1">
        <f t="array" aca="1" ref="G30" ca="1">IFERROR(INDEX(INDIRECT($B$8&amp;"["&amp;G$9&amp;"]"), SMALL(IF(INDIRECT($B$8&amp;"[Program ID]")= 'Prog Info'!$C$2, ROW(INDIRECT($B$8&amp;"[Program ID]")) - ROW(INDEX(INDIRECT($B$8&amp;"[Program ID]"), 1,1))+1), $A30)),"")</f>
        <v/>
      </c>
      <c r="H30" s="597" t="str" cm="1">
        <f t="array" aca="1" ref="H30" ca="1">IFERROR(INDEX(INDIRECT($B$8&amp;"["&amp;H$9&amp;"]"), SMALL(IF(INDIRECT($B$8&amp;"[Program ID]")= 'Prog Info'!$C$2, ROW(INDIRECT($B$8&amp;"[Program ID]")) - ROW(INDEX(INDIRECT($B$8&amp;"[Program ID]"), 1,1))+1), $A30)),"")</f>
        <v/>
      </c>
      <c r="I30" s="597" t="str" cm="1">
        <f t="array" aca="1" ref="I30" ca="1">IFERROR(INDEX(INDIRECT($B$8&amp;"["&amp;I$9&amp;"]"), SMALL(IF(INDIRECT($B$8&amp;"[Program ID]")= 'Prog Info'!$C$2, ROW(INDIRECT($B$8&amp;"[Program ID]")) - ROW(INDEX(INDIRECT($B$8&amp;"[Program ID]"), 1,1))+1), $A30)),"")</f>
        <v/>
      </c>
      <c r="J30" s="597" t="str" cm="1">
        <f t="array" aca="1" ref="J30" ca="1">IFERROR(INDEX(INDIRECT($B$8&amp;"["&amp;J$9&amp;"]"), SMALL(IF(INDIRECT($B$8&amp;"[Program ID]")= 'Prog Info'!$C$2, ROW(INDIRECT($B$8&amp;"[Program ID]")) - ROW(INDEX(INDIRECT($B$8&amp;"[Program ID]"), 1,1))+1), $A30)),"")</f>
        <v/>
      </c>
      <c r="K30" s="597" t="str" cm="1">
        <f t="array" aca="1" ref="K30" ca="1">IFERROR(INDEX(INDIRECT($B$8&amp;"["&amp;K$9&amp;"]"), SMALL(IF(INDIRECT($B$8&amp;"[Program ID]")= 'Prog Info'!$C$2, ROW(INDIRECT($B$8&amp;"[Program ID]")) - ROW(INDEX(INDIRECT($B$8&amp;"[Program ID]"), 1,1))+1), $A30)),"")</f>
        <v/>
      </c>
      <c r="L30" s="597" t="str" cm="1">
        <f t="array" aca="1" ref="L30" ca="1">IFERROR(INDEX(INDIRECT($B$8&amp;"["&amp;L$9&amp;"]"), SMALL(IF(INDIRECT($B$8&amp;"[Program ID]")= 'Prog Info'!$C$2, ROW(INDIRECT($B$8&amp;"[Program ID]")) - ROW(INDEX(INDIRECT($B$8&amp;"[Program ID]"), 1,1))+1), $A30)),"")</f>
        <v/>
      </c>
      <c r="M30" s="598" t="str" cm="1">
        <f t="array" aca="1" ref="M30" ca="1">IFERROR(INDEX(INDIRECT($B$8&amp;"["&amp;M$9&amp;"]"), SMALL(IF(INDIRECT($B$8&amp;"[Program ID]")= 'Prog Info'!$C$2, ROW(INDIRECT($B$8&amp;"[Program ID]")) - ROW(INDEX(INDIRECT($B$8&amp;"[Program ID]"), 1,1))+1), $A30)),"")</f>
        <v/>
      </c>
    </row>
    <row r="31" spans="1:13" hidden="1" x14ac:dyDescent="0.25">
      <c r="A31" s="599" t="str">
        <f t="shared" ca="1" si="0"/>
        <v/>
      </c>
      <c r="B31" s="593" t="str" cm="1">
        <f t="array" aca="1" ref="B31" ca="1">IFERROR(INDEX(INDIRECT($B$8&amp;"["&amp;B$9&amp;"]"), SMALL(IF(INDIRECT($B$8&amp;"[Program ID]")= 'Prog Info'!$C$2, ROW(INDIRECT($B$8&amp;"[Program ID]")) - ROW(INDEX(INDIRECT($B$8&amp;"[Program ID]"), 1,1))+1), $A31)),"")</f>
        <v/>
      </c>
      <c r="C31" s="594" t="str" cm="1">
        <f t="array" aca="1" ref="C31" ca="1">IFERROR(INDEX(INDIRECT($B$8&amp;"["&amp;C$9&amp;"]"), SMALL(IF(INDIRECT($B$8&amp;"[Program ID]")= 'Prog Info'!$C$2, ROW(INDIRECT($B$8&amp;"[Program ID]")) - ROW(INDEX(INDIRECT($B$8&amp;"[Program ID]"), 1,1))+1), $A31)),"")</f>
        <v/>
      </c>
      <c r="D31" s="595" t="str" cm="1">
        <f t="array" aca="1" ref="D31" ca="1">IFERROR(INDEX(INDIRECT($B$8&amp;"["&amp;D$9&amp;"]"), SMALL(IF(INDIRECT($B$8&amp;"[Program ID]")= 'Prog Info'!$C$2, ROW(INDIRECT($B$8&amp;"[Program ID]")) - ROW(INDEX(INDIRECT($B$8&amp;"[Program ID]"), 1,1))+1), $A31)),"")</f>
        <v/>
      </c>
      <c r="E31" s="596" t="str" cm="1">
        <f t="array" aca="1" ref="E31" ca="1">IFERROR(INDEX(INDIRECT($B$8&amp;"["&amp;E$9&amp;"]"), SMALL(IF(INDIRECT($B$8&amp;"[Program ID]")= 'Prog Info'!$C$2, ROW(INDIRECT($B$8&amp;"[Program ID]")) - ROW(INDEX(INDIRECT($B$8&amp;"[Program ID]"), 1,1))+1), $A31)),"")</f>
        <v/>
      </c>
      <c r="F31" s="597" t="str" cm="1">
        <f t="array" aca="1" ref="F31" ca="1">IFERROR(INDEX(INDIRECT($B$8&amp;"["&amp;F$9&amp;"]"), SMALL(IF(INDIRECT($B$8&amp;"[Program ID]")= 'Prog Info'!$C$2, ROW(INDIRECT($B$8&amp;"[Program ID]")) - ROW(INDEX(INDIRECT($B$8&amp;"[Program ID]"), 1,1))+1), $A31)),"")</f>
        <v/>
      </c>
      <c r="G31" s="597" t="str" cm="1">
        <f t="array" aca="1" ref="G31" ca="1">IFERROR(INDEX(INDIRECT($B$8&amp;"["&amp;G$9&amp;"]"), SMALL(IF(INDIRECT($B$8&amp;"[Program ID]")= 'Prog Info'!$C$2, ROW(INDIRECT($B$8&amp;"[Program ID]")) - ROW(INDEX(INDIRECT($B$8&amp;"[Program ID]"), 1,1))+1), $A31)),"")</f>
        <v/>
      </c>
      <c r="H31" s="597" t="str" cm="1">
        <f t="array" aca="1" ref="H31" ca="1">IFERROR(INDEX(INDIRECT($B$8&amp;"["&amp;H$9&amp;"]"), SMALL(IF(INDIRECT($B$8&amp;"[Program ID]")= 'Prog Info'!$C$2, ROW(INDIRECT($B$8&amp;"[Program ID]")) - ROW(INDEX(INDIRECT($B$8&amp;"[Program ID]"), 1,1))+1), $A31)),"")</f>
        <v/>
      </c>
      <c r="I31" s="597" t="str" cm="1">
        <f t="array" aca="1" ref="I31" ca="1">IFERROR(INDEX(INDIRECT($B$8&amp;"["&amp;I$9&amp;"]"), SMALL(IF(INDIRECT($B$8&amp;"[Program ID]")= 'Prog Info'!$C$2, ROW(INDIRECT($B$8&amp;"[Program ID]")) - ROW(INDEX(INDIRECT($B$8&amp;"[Program ID]"), 1,1))+1), $A31)),"")</f>
        <v/>
      </c>
      <c r="J31" s="597" t="str" cm="1">
        <f t="array" aca="1" ref="J31" ca="1">IFERROR(INDEX(INDIRECT($B$8&amp;"["&amp;J$9&amp;"]"), SMALL(IF(INDIRECT($B$8&amp;"[Program ID]")= 'Prog Info'!$C$2, ROW(INDIRECT($B$8&amp;"[Program ID]")) - ROW(INDEX(INDIRECT($B$8&amp;"[Program ID]"), 1,1))+1), $A31)),"")</f>
        <v/>
      </c>
      <c r="K31" s="597" t="str" cm="1">
        <f t="array" aca="1" ref="K31" ca="1">IFERROR(INDEX(INDIRECT($B$8&amp;"["&amp;K$9&amp;"]"), SMALL(IF(INDIRECT($B$8&amp;"[Program ID]")= 'Prog Info'!$C$2, ROW(INDIRECT($B$8&amp;"[Program ID]")) - ROW(INDEX(INDIRECT($B$8&amp;"[Program ID]"), 1,1))+1), $A31)),"")</f>
        <v/>
      </c>
      <c r="L31" s="597" t="str" cm="1">
        <f t="array" aca="1" ref="L31" ca="1">IFERROR(INDEX(INDIRECT($B$8&amp;"["&amp;L$9&amp;"]"), SMALL(IF(INDIRECT($B$8&amp;"[Program ID]")= 'Prog Info'!$C$2, ROW(INDIRECT($B$8&amp;"[Program ID]")) - ROW(INDEX(INDIRECT($B$8&amp;"[Program ID]"), 1,1))+1), $A31)),"")</f>
        <v/>
      </c>
      <c r="M31" s="598" t="str" cm="1">
        <f t="array" aca="1" ref="M31" ca="1">IFERROR(INDEX(INDIRECT($B$8&amp;"["&amp;M$9&amp;"]"), SMALL(IF(INDIRECT($B$8&amp;"[Program ID]")= 'Prog Info'!$C$2, ROW(INDIRECT($B$8&amp;"[Program ID]")) - ROW(INDEX(INDIRECT($B$8&amp;"[Program ID]"), 1,1))+1), $A31)),"")</f>
        <v/>
      </c>
    </row>
    <row r="32" spans="1:13" hidden="1" x14ac:dyDescent="0.25">
      <c r="A32" s="599" t="str">
        <f t="shared" ca="1" si="0"/>
        <v/>
      </c>
      <c r="B32" s="593" t="str" cm="1">
        <f t="array" aca="1" ref="B32" ca="1">IFERROR(INDEX(INDIRECT($B$8&amp;"["&amp;B$9&amp;"]"), SMALL(IF(INDIRECT($B$8&amp;"[Program ID]")= 'Prog Info'!$C$2, ROW(INDIRECT($B$8&amp;"[Program ID]")) - ROW(INDEX(INDIRECT($B$8&amp;"[Program ID]"), 1,1))+1), $A32)),"")</f>
        <v/>
      </c>
      <c r="C32" s="594" t="str" cm="1">
        <f t="array" aca="1" ref="C32" ca="1">IFERROR(INDEX(INDIRECT($B$8&amp;"["&amp;C$9&amp;"]"), SMALL(IF(INDIRECT($B$8&amp;"[Program ID]")= 'Prog Info'!$C$2, ROW(INDIRECT($B$8&amp;"[Program ID]")) - ROW(INDEX(INDIRECT($B$8&amp;"[Program ID]"), 1,1))+1), $A32)),"")</f>
        <v/>
      </c>
      <c r="D32" s="595" t="str" cm="1">
        <f t="array" aca="1" ref="D32" ca="1">IFERROR(INDEX(INDIRECT($B$8&amp;"["&amp;D$9&amp;"]"), SMALL(IF(INDIRECT($B$8&amp;"[Program ID]")= 'Prog Info'!$C$2, ROW(INDIRECT($B$8&amp;"[Program ID]")) - ROW(INDEX(INDIRECT($B$8&amp;"[Program ID]"), 1,1))+1), $A32)),"")</f>
        <v/>
      </c>
      <c r="E32" s="596" t="str" cm="1">
        <f t="array" aca="1" ref="E32" ca="1">IFERROR(INDEX(INDIRECT($B$8&amp;"["&amp;E$9&amp;"]"), SMALL(IF(INDIRECT($B$8&amp;"[Program ID]")= 'Prog Info'!$C$2, ROW(INDIRECT($B$8&amp;"[Program ID]")) - ROW(INDEX(INDIRECT($B$8&amp;"[Program ID]"), 1,1))+1), $A32)),"")</f>
        <v/>
      </c>
      <c r="F32" s="597" t="str" cm="1">
        <f t="array" aca="1" ref="F32" ca="1">IFERROR(INDEX(INDIRECT($B$8&amp;"["&amp;F$9&amp;"]"), SMALL(IF(INDIRECT($B$8&amp;"[Program ID]")= 'Prog Info'!$C$2, ROW(INDIRECT($B$8&amp;"[Program ID]")) - ROW(INDEX(INDIRECT($B$8&amp;"[Program ID]"), 1,1))+1), $A32)),"")</f>
        <v/>
      </c>
      <c r="G32" s="597" t="str" cm="1">
        <f t="array" aca="1" ref="G32" ca="1">IFERROR(INDEX(INDIRECT($B$8&amp;"["&amp;G$9&amp;"]"), SMALL(IF(INDIRECT($B$8&amp;"[Program ID]")= 'Prog Info'!$C$2, ROW(INDIRECT($B$8&amp;"[Program ID]")) - ROW(INDEX(INDIRECT($B$8&amp;"[Program ID]"), 1,1))+1), $A32)),"")</f>
        <v/>
      </c>
      <c r="H32" s="597" t="str" cm="1">
        <f t="array" aca="1" ref="H32" ca="1">IFERROR(INDEX(INDIRECT($B$8&amp;"["&amp;H$9&amp;"]"), SMALL(IF(INDIRECT($B$8&amp;"[Program ID]")= 'Prog Info'!$C$2, ROW(INDIRECT($B$8&amp;"[Program ID]")) - ROW(INDEX(INDIRECT($B$8&amp;"[Program ID]"), 1,1))+1), $A32)),"")</f>
        <v/>
      </c>
      <c r="I32" s="597" t="str" cm="1">
        <f t="array" aca="1" ref="I32" ca="1">IFERROR(INDEX(INDIRECT($B$8&amp;"["&amp;I$9&amp;"]"), SMALL(IF(INDIRECT($B$8&amp;"[Program ID]")= 'Prog Info'!$C$2, ROW(INDIRECT($B$8&amp;"[Program ID]")) - ROW(INDEX(INDIRECT($B$8&amp;"[Program ID]"), 1,1))+1), $A32)),"")</f>
        <v/>
      </c>
      <c r="J32" s="597" t="str" cm="1">
        <f t="array" aca="1" ref="J32" ca="1">IFERROR(INDEX(INDIRECT($B$8&amp;"["&amp;J$9&amp;"]"), SMALL(IF(INDIRECT($B$8&amp;"[Program ID]")= 'Prog Info'!$C$2, ROW(INDIRECT($B$8&amp;"[Program ID]")) - ROW(INDEX(INDIRECT($B$8&amp;"[Program ID]"), 1,1))+1), $A32)),"")</f>
        <v/>
      </c>
      <c r="K32" s="597" t="str" cm="1">
        <f t="array" aca="1" ref="K32" ca="1">IFERROR(INDEX(INDIRECT($B$8&amp;"["&amp;K$9&amp;"]"), SMALL(IF(INDIRECT($B$8&amp;"[Program ID]")= 'Prog Info'!$C$2, ROW(INDIRECT($B$8&amp;"[Program ID]")) - ROW(INDEX(INDIRECT($B$8&amp;"[Program ID]"), 1,1))+1), $A32)),"")</f>
        <v/>
      </c>
      <c r="L32" s="597" t="str" cm="1">
        <f t="array" aca="1" ref="L32" ca="1">IFERROR(INDEX(INDIRECT($B$8&amp;"["&amp;L$9&amp;"]"), SMALL(IF(INDIRECT($B$8&amp;"[Program ID]")= 'Prog Info'!$C$2, ROW(INDIRECT($B$8&amp;"[Program ID]")) - ROW(INDEX(INDIRECT($B$8&amp;"[Program ID]"), 1,1))+1), $A32)),"")</f>
        <v/>
      </c>
      <c r="M32" s="598" t="str" cm="1">
        <f t="array" aca="1" ref="M32" ca="1">IFERROR(INDEX(INDIRECT($B$8&amp;"["&amp;M$9&amp;"]"), SMALL(IF(INDIRECT($B$8&amp;"[Program ID]")= 'Prog Info'!$C$2, ROW(INDIRECT($B$8&amp;"[Program ID]")) - ROW(INDEX(INDIRECT($B$8&amp;"[Program ID]"), 1,1))+1), $A32)),"")</f>
        <v/>
      </c>
    </row>
    <row r="33" spans="1:20" hidden="1" x14ac:dyDescent="0.25">
      <c r="A33" s="599" t="str">
        <f t="shared" ca="1" si="0"/>
        <v/>
      </c>
      <c r="B33" s="593" t="str" cm="1">
        <f t="array" aca="1" ref="B33" ca="1">IFERROR(INDEX(INDIRECT($B$8&amp;"["&amp;B$9&amp;"]"), SMALL(IF(INDIRECT($B$8&amp;"[Program ID]")= 'Prog Info'!$C$2, ROW(INDIRECT($B$8&amp;"[Program ID]")) - ROW(INDEX(INDIRECT($B$8&amp;"[Program ID]"), 1,1))+1), $A33)),"")</f>
        <v/>
      </c>
      <c r="C33" s="594" t="str" cm="1">
        <f t="array" aca="1" ref="C33" ca="1">IFERROR(INDEX(INDIRECT($B$8&amp;"["&amp;C$9&amp;"]"), SMALL(IF(INDIRECT($B$8&amp;"[Program ID]")= 'Prog Info'!$C$2, ROW(INDIRECT($B$8&amp;"[Program ID]")) - ROW(INDEX(INDIRECT($B$8&amp;"[Program ID]"), 1,1))+1), $A33)),"")</f>
        <v/>
      </c>
      <c r="D33" s="595" t="str" cm="1">
        <f t="array" aca="1" ref="D33" ca="1">IFERROR(INDEX(INDIRECT($B$8&amp;"["&amp;D$9&amp;"]"), SMALL(IF(INDIRECT($B$8&amp;"[Program ID]")= 'Prog Info'!$C$2, ROW(INDIRECT($B$8&amp;"[Program ID]")) - ROW(INDEX(INDIRECT($B$8&amp;"[Program ID]"), 1,1))+1), $A33)),"")</f>
        <v/>
      </c>
      <c r="E33" s="596" t="str" cm="1">
        <f t="array" aca="1" ref="E33" ca="1">IFERROR(INDEX(INDIRECT($B$8&amp;"["&amp;E$9&amp;"]"), SMALL(IF(INDIRECT($B$8&amp;"[Program ID]")= 'Prog Info'!$C$2, ROW(INDIRECT($B$8&amp;"[Program ID]")) - ROW(INDEX(INDIRECT($B$8&amp;"[Program ID]"), 1,1))+1), $A33)),"")</f>
        <v/>
      </c>
      <c r="F33" s="597" t="str" cm="1">
        <f t="array" aca="1" ref="F33" ca="1">IFERROR(INDEX(INDIRECT($B$8&amp;"["&amp;F$9&amp;"]"), SMALL(IF(INDIRECT($B$8&amp;"[Program ID]")= 'Prog Info'!$C$2, ROW(INDIRECT($B$8&amp;"[Program ID]")) - ROW(INDEX(INDIRECT($B$8&amp;"[Program ID]"), 1,1))+1), $A33)),"")</f>
        <v/>
      </c>
      <c r="G33" s="597" t="str" cm="1">
        <f t="array" aca="1" ref="G33" ca="1">IFERROR(INDEX(INDIRECT($B$8&amp;"["&amp;G$9&amp;"]"), SMALL(IF(INDIRECT($B$8&amp;"[Program ID]")= 'Prog Info'!$C$2, ROW(INDIRECT($B$8&amp;"[Program ID]")) - ROW(INDEX(INDIRECT($B$8&amp;"[Program ID]"), 1,1))+1), $A33)),"")</f>
        <v/>
      </c>
      <c r="H33" s="597" t="str" cm="1">
        <f t="array" aca="1" ref="H33" ca="1">IFERROR(INDEX(INDIRECT($B$8&amp;"["&amp;H$9&amp;"]"), SMALL(IF(INDIRECT($B$8&amp;"[Program ID]")= 'Prog Info'!$C$2, ROW(INDIRECT($B$8&amp;"[Program ID]")) - ROW(INDEX(INDIRECT($B$8&amp;"[Program ID]"), 1,1))+1), $A33)),"")</f>
        <v/>
      </c>
      <c r="I33" s="597" t="str" cm="1">
        <f t="array" aca="1" ref="I33" ca="1">IFERROR(INDEX(INDIRECT($B$8&amp;"["&amp;I$9&amp;"]"), SMALL(IF(INDIRECT($B$8&amp;"[Program ID]")= 'Prog Info'!$C$2, ROW(INDIRECT($B$8&amp;"[Program ID]")) - ROW(INDEX(INDIRECT($B$8&amp;"[Program ID]"), 1,1))+1), $A33)),"")</f>
        <v/>
      </c>
      <c r="J33" s="597" t="str" cm="1">
        <f t="array" aca="1" ref="J33" ca="1">IFERROR(INDEX(INDIRECT($B$8&amp;"["&amp;J$9&amp;"]"), SMALL(IF(INDIRECT($B$8&amp;"[Program ID]")= 'Prog Info'!$C$2, ROW(INDIRECT($B$8&amp;"[Program ID]")) - ROW(INDEX(INDIRECT($B$8&amp;"[Program ID]"), 1,1))+1), $A33)),"")</f>
        <v/>
      </c>
      <c r="K33" s="597" t="str" cm="1">
        <f t="array" aca="1" ref="K33" ca="1">IFERROR(INDEX(INDIRECT($B$8&amp;"["&amp;K$9&amp;"]"), SMALL(IF(INDIRECT($B$8&amp;"[Program ID]")= 'Prog Info'!$C$2, ROW(INDIRECT($B$8&amp;"[Program ID]")) - ROW(INDEX(INDIRECT($B$8&amp;"[Program ID]"), 1,1))+1), $A33)),"")</f>
        <v/>
      </c>
      <c r="L33" s="597" t="str" cm="1">
        <f t="array" aca="1" ref="L33" ca="1">IFERROR(INDEX(INDIRECT($B$8&amp;"["&amp;L$9&amp;"]"), SMALL(IF(INDIRECT($B$8&amp;"[Program ID]")= 'Prog Info'!$C$2, ROW(INDIRECT($B$8&amp;"[Program ID]")) - ROW(INDEX(INDIRECT($B$8&amp;"[Program ID]"), 1,1))+1), $A33)),"")</f>
        <v/>
      </c>
      <c r="M33" s="598" t="str" cm="1">
        <f t="array" aca="1" ref="M33" ca="1">IFERROR(INDEX(INDIRECT($B$8&amp;"["&amp;M$9&amp;"]"), SMALL(IF(INDIRECT($B$8&amp;"[Program ID]")= 'Prog Info'!$C$2, ROW(INDIRECT($B$8&amp;"[Program ID]")) - ROW(INDEX(INDIRECT($B$8&amp;"[Program ID]"), 1,1))+1), $A33)),"")</f>
        <v/>
      </c>
    </row>
    <row r="34" spans="1:20" hidden="1" x14ac:dyDescent="0.25">
      <c r="A34" s="599" t="str">
        <f t="shared" ca="1" si="0"/>
        <v/>
      </c>
      <c r="B34" s="593" t="str" cm="1">
        <f t="array" aca="1" ref="B34" ca="1">IFERROR(INDEX(INDIRECT($B$8&amp;"["&amp;B$9&amp;"]"), SMALL(IF(INDIRECT($B$8&amp;"[Program ID]")= 'Prog Info'!$C$2, ROW(INDIRECT($B$8&amp;"[Program ID]")) - ROW(INDEX(INDIRECT($B$8&amp;"[Program ID]"), 1,1))+1), $A34)),"")</f>
        <v/>
      </c>
      <c r="C34" s="594" t="str" cm="1">
        <f t="array" aca="1" ref="C34" ca="1">IFERROR(INDEX(INDIRECT($B$8&amp;"["&amp;C$9&amp;"]"), SMALL(IF(INDIRECT($B$8&amp;"[Program ID]")= 'Prog Info'!$C$2, ROW(INDIRECT($B$8&amp;"[Program ID]")) - ROW(INDEX(INDIRECT($B$8&amp;"[Program ID]"), 1,1))+1), $A34)),"")</f>
        <v/>
      </c>
      <c r="D34" s="595" t="str" cm="1">
        <f t="array" aca="1" ref="D34" ca="1">IFERROR(INDEX(INDIRECT($B$8&amp;"["&amp;D$9&amp;"]"), SMALL(IF(INDIRECT($B$8&amp;"[Program ID]")= 'Prog Info'!$C$2, ROW(INDIRECT($B$8&amp;"[Program ID]")) - ROW(INDEX(INDIRECT($B$8&amp;"[Program ID]"), 1,1))+1), $A34)),"")</f>
        <v/>
      </c>
      <c r="E34" s="596" t="str" cm="1">
        <f t="array" aca="1" ref="E34" ca="1">IFERROR(INDEX(INDIRECT($B$8&amp;"["&amp;E$9&amp;"]"), SMALL(IF(INDIRECT($B$8&amp;"[Program ID]")= 'Prog Info'!$C$2, ROW(INDIRECT($B$8&amp;"[Program ID]")) - ROW(INDEX(INDIRECT($B$8&amp;"[Program ID]"), 1,1))+1), $A34)),"")</f>
        <v/>
      </c>
      <c r="F34" s="597" t="str" cm="1">
        <f t="array" aca="1" ref="F34" ca="1">IFERROR(INDEX(INDIRECT($B$8&amp;"["&amp;F$9&amp;"]"), SMALL(IF(INDIRECT($B$8&amp;"[Program ID]")= 'Prog Info'!$C$2, ROW(INDIRECT($B$8&amp;"[Program ID]")) - ROW(INDEX(INDIRECT($B$8&amp;"[Program ID]"), 1,1))+1), $A34)),"")</f>
        <v/>
      </c>
      <c r="G34" s="597" t="str" cm="1">
        <f t="array" aca="1" ref="G34" ca="1">IFERROR(INDEX(INDIRECT($B$8&amp;"["&amp;G$9&amp;"]"), SMALL(IF(INDIRECT($B$8&amp;"[Program ID]")= 'Prog Info'!$C$2, ROW(INDIRECT($B$8&amp;"[Program ID]")) - ROW(INDEX(INDIRECT($B$8&amp;"[Program ID]"), 1,1))+1), $A34)),"")</f>
        <v/>
      </c>
      <c r="H34" s="597" t="str" cm="1">
        <f t="array" aca="1" ref="H34" ca="1">IFERROR(INDEX(INDIRECT($B$8&amp;"["&amp;H$9&amp;"]"), SMALL(IF(INDIRECT($B$8&amp;"[Program ID]")= 'Prog Info'!$C$2, ROW(INDIRECT($B$8&amp;"[Program ID]")) - ROW(INDEX(INDIRECT($B$8&amp;"[Program ID]"), 1,1))+1), $A34)),"")</f>
        <v/>
      </c>
      <c r="I34" s="597" t="str" cm="1">
        <f t="array" aca="1" ref="I34" ca="1">IFERROR(INDEX(INDIRECT($B$8&amp;"["&amp;I$9&amp;"]"), SMALL(IF(INDIRECT($B$8&amp;"[Program ID]")= 'Prog Info'!$C$2, ROW(INDIRECT($B$8&amp;"[Program ID]")) - ROW(INDEX(INDIRECT($B$8&amp;"[Program ID]"), 1,1))+1), $A34)),"")</f>
        <v/>
      </c>
      <c r="J34" s="597" t="str" cm="1">
        <f t="array" aca="1" ref="J34" ca="1">IFERROR(INDEX(INDIRECT($B$8&amp;"["&amp;J$9&amp;"]"), SMALL(IF(INDIRECT($B$8&amp;"[Program ID]")= 'Prog Info'!$C$2, ROW(INDIRECT($B$8&amp;"[Program ID]")) - ROW(INDEX(INDIRECT($B$8&amp;"[Program ID]"), 1,1))+1), $A34)),"")</f>
        <v/>
      </c>
      <c r="K34" s="597" t="str" cm="1">
        <f t="array" aca="1" ref="K34" ca="1">IFERROR(INDEX(INDIRECT($B$8&amp;"["&amp;K$9&amp;"]"), SMALL(IF(INDIRECT($B$8&amp;"[Program ID]")= 'Prog Info'!$C$2, ROW(INDIRECT($B$8&amp;"[Program ID]")) - ROW(INDEX(INDIRECT($B$8&amp;"[Program ID]"), 1,1))+1), $A34)),"")</f>
        <v/>
      </c>
      <c r="L34" s="597" t="str" cm="1">
        <f t="array" aca="1" ref="L34" ca="1">IFERROR(INDEX(INDIRECT($B$8&amp;"["&amp;L$9&amp;"]"), SMALL(IF(INDIRECT($B$8&amp;"[Program ID]")= 'Prog Info'!$C$2, ROW(INDIRECT($B$8&amp;"[Program ID]")) - ROW(INDEX(INDIRECT($B$8&amp;"[Program ID]"), 1,1))+1), $A34)),"")</f>
        <v/>
      </c>
      <c r="M34" s="598" t="str" cm="1">
        <f t="array" aca="1" ref="M34" ca="1">IFERROR(INDEX(INDIRECT($B$8&amp;"["&amp;M$9&amp;"]"), SMALL(IF(INDIRECT($B$8&amp;"[Program ID]")= 'Prog Info'!$C$2, ROW(INDIRECT($B$8&amp;"[Program ID]")) - ROW(INDEX(INDIRECT($B$8&amp;"[Program ID]"), 1,1))+1), $A34)),"")</f>
        <v/>
      </c>
    </row>
    <row r="35" spans="1:20" x14ac:dyDescent="0.25">
      <c r="E35" s="600" t="s">
        <v>1274</v>
      </c>
      <c r="F35" s="601">
        <f ca="1">SUM(F10:F34)</f>
        <v>24304.134777333333</v>
      </c>
      <c r="G35" s="601">
        <f t="shared" ref="G35:L35" ca="1" si="1">SUM(G10:G34)</f>
        <v>24304.134777333333</v>
      </c>
      <c r="H35" s="601">
        <f t="shared" ca="1" si="1"/>
        <v>24304.134777333333</v>
      </c>
      <c r="I35" s="601">
        <f t="shared" ca="1" si="1"/>
        <v>18020.031295916666</v>
      </c>
      <c r="J35" s="601">
        <f t="shared" ca="1" si="1"/>
        <v>0</v>
      </c>
      <c r="K35" s="601">
        <f t="shared" ca="1" si="1"/>
        <v>0</v>
      </c>
      <c r="L35" s="601">
        <f t="shared" ca="1" si="1"/>
        <v>0</v>
      </c>
      <c r="N35" s="601">
        <f ca="1">SUM(N10:N34)</f>
        <v>24304.134777333333</v>
      </c>
      <c r="O35" s="601">
        <f ca="1">SUM(O10:O34)</f>
        <v>24304.134777333333</v>
      </c>
      <c r="P35" s="601">
        <f t="shared" ref="P35:T35" ca="1" si="2">SUM(P10:P34)</f>
        <v>24304.134777333333</v>
      </c>
      <c r="Q35" s="601">
        <f t="shared" ca="1" si="2"/>
        <v>18020.031295916666</v>
      </c>
      <c r="R35" s="601">
        <f t="shared" ca="1" si="2"/>
        <v>0</v>
      </c>
      <c r="S35" s="601">
        <f t="shared" ca="1" si="2"/>
        <v>0</v>
      </c>
      <c r="T35" s="601">
        <f t="shared" ca="1" si="2"/>
        <v>0</v>
      </c>
    </row>
    <row r="37" spans="1:20" x14ac:dyDescent="0.25">
      <c r="B37" t="s">
        <v>105</v>
      </c>
      <c r="C37" s="367">
        <f ca="1">COUNTIF(INDIRECT(B37&amp;"[Program ID]"), 'Prog Info'!$C$2)</f>
        <v>1</v>
      </c>
    </row>
    <row r="38" spans="1:20" ht="30" x14ac:dyDescent="0.25">
      <c r="A38" s="589" t="s">
        <v>90</v>
      </c>
      <c r="B38" s="602" t="s">
        <v>158</v>
      </c>
      <c r="C38" s="603"/>
      <c r="D38" s="604" t="s">
        <v>249</v>
      </c>
      <c r="E38" s="603"/>
      <c r="F38" s="605" t="s">
        <v>229</v>
      </c>
      <c r="G38" s="605" t="s">
        <v>230</v>
      </c>
      <c r="H38" s="605" t="s">
        <v>231</v>
      </c>
      <c r="I38" s="605" t="s">
        <v>232</v>
      </c>
      <c r="J38" s="605" t="s">
        <v>233</v>
      </c>
      <c r="K38" s="605" t="s">
        <v>234</v>
      </c>
      <c r="L38" s="605" t="s">
        <v>235</v>
      </c>
      <c r="M38" s="604" t="s">
        <v>236</v>
      </c>
      <c r="N38" s="604" t="s">
        <v>237</v>
      </c>
      <c r="O38" s="604" t="s">
        <v>238</v>
      </c>
      <c r="P38" s="604" t="s">
        <v>239</v>
      </c>
      <c r="Q38" s="604" t="s">
        <v>240</v>
      </c>
      <c r="R38" s="604" t="s">
        <v>241</v>
      </c>
      <c r="S38" s="604" t="s">
        <v>242</v>
      </c>
    </row>
    <row r="39" spans="1:20" x14ac:dyDescent="0.25">
      <c r="A39" s="42">
        <f ca="1">IF(C37&gt;0,1,"")</f>
        <v>1</v>
      </c>
      <c r="B39" s="593" t="str" cm="1">
        <f t="array" aca="1" ref="B39" ca="1">IFERROR(INDEX(INDIRECT($B$37&amp;"["&amp;B$38&amp;"]"), SMALL(IF(INDIRECT($B$37&amp;"[Program ID]")= 'Prog Info'!$C$2, ROW(INDIRECT($B$37&amp;"[Program ID]")) - ROW(INDEX(INDIRECT($B$37&amp;"[Program ID]"), 1,1))+1), $A39)),"")</f>
        <v>7.3.4.1</v>
      </c>
      <c r="C39" s="34"/>
      <c r="D39" s="606" cm="1">
        <f t="array" aca="1" ref="D39" ca="1">IFERROR(INDEX(INDIRECT($B$37&amp;"["&amp;D$38&amp;"]"), SMALL(IF(INDIRECT($B$37&amp;"[Program ID]")= 'Prog Info'!$C$2, ROW(INDIRECT($B$37&amp;"[Program ID]")) - ROW(INDEX(INDIRECT($B$37&amp;"[Program ID]"), 1,1))+1), $A39)),"")</f>
        <v>0</v>
      </c>
      <c r="E39" s="34"/>
      <c r="F39" s="607" cm="1">
        <f t="array" aca="1" ref="F39" ca="1">IFERROR(INDEX(INDIRECT($B$37&amp;"["&amp;F$38&amp;"]"), SMALL(IF(INDIRECT($B$37&amp;"[Program ID]")= 'Prog Info'!$C$2, ROW(INDIRECT($B$37&amp;"[Program ID]")) - ROW(INDEX(INDIRECT($B$37&amp;"[Program ID]"), 1,1))+1), $A39)),"")</f>
        <v>0</v>
      </c>
      <c r="G39" s="607" cm="1">
        <f t="array" aca="1" ref="G39" ca="1">IFERROR(INDEX(INDIRECT($B$37&amp;"["&amp;G$38&amp;"]"), SMALL(IF(INDIRECT($B$37&amp;"[Program ID]")= 'Prog Info'!$C$2, ROW(INDIRECT($B$37&amp;"[Program ID]")) - ROW(INDEX(INDIRECT($B$37&amp;"[Program ID]"), 1,1))+1), $A39)),"")</f>
        <v>0</v>
      </c>
      <c r="H39" s="607" cm="1">
        <f t="array" aca="1" ref="H39" ca="1">IFERROR(INDEX(INDIRECT($B$37&amp;"["&amp;H$38&amp;"]"), SMALL(IF(INDIRECT($B$37&amp;"[Program ID]")= 'Prog Info'!$C$2, ROW(INDIRECT($B$37&amp;"[Program ID]")) - ROW(INDEX(INDIRECT($B$37&amp;"[Program ID]"), 1,1))+1), $A39)),"")</f>
        <v>0</v>
      </c>
      <c r="I39" s="607" cm="1">
        <f t="array" aca="1" ref="I39" ca="1">IFERROR(INDEX(INDIRECT($B$37&amp;"["&amp;I$38&amp;"]"), SMALL(IF(INDIRECT($B$37&amp;"[Program ID]")= 'Prog Info'!$C$2, ROW(INDIRECT($B$37&amp;"[Program ID]")) - ROW(INDEX(INDIRECT($B$37&amp;"[Program ID]"), 1,1))+1), $A39)),"")</f>
        <v>0</v>
      </c>
      <c r="J39" s="607" cm="1">
        <f t="array" aca="1" ref="J39" ca="1">IFERROR(INDEX(INDIRECT($B$37&amp;"["&amp;J$38&amp;"]"), SMALL(IF(INDIRECT($B$37&amp;"[Program ID]")= 'Prog Info'!$C$2, ROW(INDIRECT($B$37&amp;"[Program ID]")) - ROW(INDEX(INDIRECT($B$37&amp;"[Program ID]"), 1,1))+1), $A39)),"")</f>
        <v>0</v>
      </c>
      <c r="K39" s="607" cm="1">
        <f t="array" aca="1" ref="K39" ca="1">IFERROR(INDEX(INDIRECT($B$37&amp;"["&amp;K$38&amp;"]"), SMALL(IF(INDIRECT($B$37&amp;"[Program ID]")= 'Prog Info'!$C$2, ROW(INDIRECT($B$37&amp;"[Program ID]")) - ROW(INDEX(INDIRECT($B$37&amp;"[Program ID]"), 1,1))+1), $A39)),"")</f>
        <v>0</v>
      </c>
      <c r="L39" s="607" cm="1">
        <f t="array" aca="1" ref="L39" ca="1">IFERROR(INDEX(INDIRECT($B$37&amp;"["&amp;L$38&amp;"]"), SMALL(IF(INDIRECT($B$37&amp;"[Program ID]")= 'Prog Info'!$C$2, ROW(INDIRECT($B$37&amp;"[Program ID]")) - ROW(INDEX(INDIRECT($B$37&amp;"[Program ID]"), 1,1))+1), $A39)),"")</f>
        <v>0</v>
      </c>
      <c r="M39" s="608" cm="1">
        <f t="array" aca="1" ref="M39" ca="1">IFERROR(INDEX(INDIRECT($B$37&amp;"["&amp;M$38&amp;"]"), SMALL(IF(INDIRECT($B$37&amp;"[Program ID]")= 'Prog Info'!$C$2, ROW(INDIRECT($B$37&amp;"[Program ID]")) - ROW(INDEX(INDIRECT($B$37&amp;"[Program ID]"), 1,1))+1), $A39)),"")</f>
        <v>100485316.69800547</v>
      </c>
      <c r="N39" s="609" cm="1">
        <f t="array" aca="1" ref="N39" ca="1">IFERROR(INDEX(INDIRECT($B$37&amp;"["&amp;N$38&amp;"]"), SMALL(IF(INDIRECT($B$37&amp;"[Program ID]")= 'Prog Info'!$C$2, ROW(INDIRECT($B$37&amp;"[Program ID]")) - ROW(INDEX(INDIRECT($B$37&amp;"[Program ID]"), 1,1))+1), $A39)),"")</f>
        <v>95920602.609999985</v>
      </c>
      <c r="O39" s="609" cm="1">
        <f t="array" aca="1" ref="O39" ca="1">IFERROR(INDEX(INDIRECT($B$37&amp;"["&amp;O$38&amp;"]"), SMALL(IF(INDIRECT($B$37&amp;"[Program ID]")= 'Prog Info'!$C$2, ROW(INDIRECT($B$37&amp;"[Program ID]")) - ROW(INDEX(INDIRECT($B$37&amp;"[Program ID]"), 1,1))+1), $A39)),"")</f>
        <v>100378979.92636</v>
      </c>
      <c r="P39" s="609" cm="1">
        <f t="array" aca="1" ref="P39" ca="1">IFERROR(INDEX(INDIRECT($B$37&amp;"["&amp;P$38&amp;"]"), SMALL(IF(INDIRECT($B$37&amp;"[Program ID]")= 'Prog Info'!$C$2, ROW(INDIRECT($B$37&amp;"[Program ID]")) - ROW(INDEX(INDIRECT($B$37&amp;"[Program ID]"), 1,1))+1), $A39)),"")</f>
        <v>101781970.6691131</v>
      </c>
      <c r="Q39" s="609" cm="1">
        <f t="array" aca="1" ref="Q39" ca="1">IFERROR(INDEX(INDIRECT($B$37&amp;"["&amp;Q$38&amp;"]"), SMALL(IF(INDIRECT($B$37&amp;"[Program ID]")= 'Prog Info'!$C$2, ROW(INDIRECT($B$37&amp;"[Program ID]")) - ROW(INDEX(INDIRECT($B$37&amp;"[Program ID]"), 1,1))+1), $A39)),"")</f>
        <v>0</v>
      </c>
      <c r="R39" s="609" cm="1">
        <f t="array" aca="1" ref="R39" ca="1">IFERROR(INDEX(INDIRECT($B$37&amp;"["&amp;R$38&amp;"]"), SMALL(IF(INDIRECT($B$37&amp;"[Program ID]")= 'Prog Info'!$C$2, ROW(INDIRECT($B$37&amp;"[Program ID]")) - ROW(INDEX(INDIRECT($B$37&amp;"[Program ID]"), 1,1))+1), $A39)),"")</f>
        <v>0</v>
      </c>
      <c r="S39" s="609" cm="1">
        <f t="array" aca="1" ref="S39" ca="1">IFERROR(INDEX(INDIRECT($B$37&amp;"["&amp;S$38&amp;"]"), SMALL(IF(INDIRECT($B$37&amp;"[Program ID]")= 'Prog Info'!$C$2, ROW(INDIRECT($B$37&amp;"[Program ID]")) - ROW(INDEX(INDIRECT($B$37&amp;"[Program ID]"), 1,1))+1), $A39)),"")</f>
        <v>0</v>
      </c>
    </row>
    <row r="40" spans="1:20" x14ac:dyDescent="0.25">
      <c r="A40" s="599" t="str">
        <f ca="1">IFERROR(IF((A39+1) &lt;=C$37, A39+1, ""), "")</f>
        <v/>
      </c>
      <c r="E40" s="600" t="s">
        <v>1275</v>
      </c>
      <c r="F40" s="601">
        <f ca="1">IFERROR(F39/SUM(F10:F34), "na")</f>
        <v>0</v>
      </c>
      <c r="G40" s="601">
        <f t="shared" ref="G40:L40" ca="1" si="3">IFERROR(G39/SUM(G10:G34), "na")</f>
        <v>0</v>
      </c>
      <c r="H40" s="601">
        <f t="shared" ca="1" si="3"/>
        <v>0</v>
      </c>
      <c r="I40" s="601">
        <f t="shared" ca="1" si="3"/>
        <v>0</v>
      </c>
      <c r="J40" s="601" t="str">
        <f t="shared" ca="1" si="3"/>
        <v>na</v>
      </c>
      <c r="K40" s="601" t="str">
        <f t="shared" ca="1" si="3"/>
        <v>na</v>
      </c>
      <c r="L40" s="601" t="str">
        <f t="shared" ca="1" si="3"/>
        <v>na</v>
      </c>
      <c r="M40" s="601">
        <f ca="1">IFERROR(M39/SUM(F10:F34), "na")</f>
        <v>4134.4947112341015</v>
      </c>
      <c r="N40" s="601">
        <f t="shared" ref="N40:S40" ca="1" si="4">IFERROR(N39/SUM(G10:G34), "na")</f>
        <v>3946.6783528314709</v>
      </c>
      <c r="O40" s="601">
        <f t="shared" ca="1" si="4"/>
        <v>4130.1194568743113</v>
      </c>
      <c r="P40" s="601">
        <f t="shared" ca="1" si="4"/>
        <v>5648.2682520189001</v>
      </c>
      <c r="Q40" s="601" t="str">
        <f t="shared" ca="1" si="4"/>
        <v>na</v>
      </c>
      <c r="R40" s="601" t="str">
        <f t="shared" ca="1" si="4"/>
        <v>na</v>
      </c>
      <c r="S40" s="601" t="str">
        <f t="shared" ca="1" si="4"/>
        <v>na</v>
      </c>
    </row>
    <row r="43" spans="1:20" x14ac:dyDescent="0.25">
      <c r="B43" t="s">
        <v>107</v>
      </c>
      <c r="C43" s="367">
        <f ca="1">COUNTIF(INDIRECT(B43&amp;"[ID]"), 'Prog Info'!$C$2)</f>
        <v>2</v>
      </c>
      <c r="L43" s="42"/>
      <c r="M43" s="341" t="s">
        <v>109</v>
      </c>
      <c r="N43" s="367">
        <f ca="1">COUNTIF(INDIRECT(M43&amp;"[ID]"), 'Prog Info'!$C$2)</f>
        <v>0</v>
      </c>
    </row>
    <row r="44" spans="1:20" ht="31.5" customHeight="1" x14ac:dyDescent="0.25">
      <c r="A44" s="589" t="s">
        <v>90</v>
      </c>
      <c r="B44" s="602" t="s">
        <v>47</v>
      </c>
      <c r="C44" s="610" t="s">
        <v>54</v>
      </c>
      <c r="D44" s="610" t="s">
        <v>272</v>
      </c>
      <c r="E44" s="610"/>
      <c r="F44" s="610" t="s">
        <v>273</v>
      </c>
      <c r="G44" s="610"/>
      <c r="H44" s="610" t="s">
        <v>58</v>
      </c>
      <c r="I44" s="604" t="s">
        <v>279</v>
      </c>
      <c r="J44" s="611" t="s">
        <v>70</v>
      </c>
      <c r="L44" s="589" t="s">
        <v>90</v>
      </c>
      <c r="M44" s="602" t="s">
        <v>47</v>
      </c>
      <c r="N44" s="610" t="s">
        <v>54</v>
      </c>
      <c r="O44" s="610" t="s">
        <v>58</v>
      </c>
      <c r="P44" s="610"/>
      <c r="Q44" s="610" t="s">
        <v>296</v>
      </c>
      <c r="R44" s="610"/>
      <c r="S44" s="604" t="s">
        <v>279</v>
      </c>
      <c r="T44" s="611" t="s">
        <v>70</v>
      </c>
    </row>
    <row r="45" spans="1:20" x14ac:dyDescent="0.25">
      <c r="A45" s="42">
        <f ca="1">IF(C43&gt;0,1,"")</f>
        <v>1</v>
      </c>
      <c r="B45" s="593" t="str" cm="1">
        <f t="array" aca="1" ref="B45" ca="1">IFERROR(INDEX(INDIRECT($B$43&amp;"["&amp;B$44&amp;"]"), SMALL(IF(INDIRECT($B$43&amp;"[ID]")= 'Prog Info'!$C$2, ROW(INDIRECT($B$43&amp;"[ID]")) - ROW(INDEX(INDIRECT($B$43&amp;"[ID]"), 1,1))+1), $A45)),"")</f>
        <v>7.3.4.1</v>
      </c>
      <c r="C45" s="607" t="str" cm="1">
        <f t="array" aca="1" ref="C45" ca="1">IFERROR(INDEX(INDIRECT($B$43&amp;"["&amp;C$44&amp;"]"), SMALL(IF(INDIRECT($B$43&amp;"[ID]")= 'Prog Info'!$C$2, ROW(INDIRECT($B$43&amp;"[ID]")) - ROW(INDEX(INDIRECT($B$43&amp;"[ID]"), 1,1))+1), $A45)),"")</f>
        <v>HFTD - Distribution - All</v>
      </c>
      <c r="D45" s="607" t="str" cm="1">
        <f t="array" aca="1" ref="D45" ca="1">IFERROR(INDEX(INDIRECT($B$43&amp;"["&amp;D$44&amp;"]"), SMALL(IF(INDIRECT($B$43&amp;"[ID]")= 'Prog Info'!$C$2, ROW(INDIRECT($B$43&amp;"[ID]")) - ROW(INDEX(INDIRECT($B$43&amp;"[ID]"), 1,1))+1), $A45)),"")</f>
        <v>Equipment / facility failure</v>
      </c>
      <c r="E45" s="607"/>
      <c r="F45" s="607" cm="1">
        <f t="array" aca="1" ref="F45" ca="1">IFERROR(INDEX(INDIRECT($B$43&amp;"["&amp;F$44&amp;"]"), SMALL(IF(INDIRECT($B$43&amp;"[ID]")= 'Prog Info'!$C$2, ROW(INDIRECT($B$43&amp;"[ID]")) - ROW(INDEX(INDIRECT($B$43&amp;"[ID]"), 1,1))+1), $A45)),"")</f>
        <v>0</v>
      </c>
      <c r="G45" s="607"/>
      <c r="H45" s="607" cm="1">
        <f t="array" aca="1" ref="H45" ca="1">IFERROR(INDEX(INDIRECT($B$43&amp;"["&amp;H$44&amp;"]"), SMALL(IF(INDIRECT($B$43&amp;"[ID]")= 'Prog Info'!$C$2, ROW(INDIRECT($B$43&amp;"[ID]")) - ROW(INDEX(INDIRECT($B$43&amp;"[ID]"), 1,1))+1), $A45)),"")</f>
        <v>0</v>
      </c>
      <c r="I45" s="614" cm="1">
        <f t="array" aca="1" ref="I45" ca="1">IFERROR(INDEX(INDIRECT($B$43&amp;"["&amp;I$44&amp;"]"), SMALL(IF(INDIRECT($B$43&amp;"[ID]")= 'Prog Info'!$C$2, ROW(INDIRECT($B$43&amp;"[ID]")) - ROW(INDEX(INDIRECT($B$43&amp;"[ID]"), 1,1))+1), $A45)),"")</f>
        <v>5.1025366458318537E-3</v>
      </c>
      <c r="J45" s="613" cm="1">
        <f t="array" aca="1" ref="J45" ca="1">IFERROR(INDEX(INDIRECT($B$43&amp;"["&amp;J$44&amp;"]"), SMALL(IF(INDIRECT($B$43&amp;"[ID]")= 'Prog Info'!$C$2, ROW(INDIRECT($B$43&amp;"[ID]")) - ROW(INDEX(INDIRECT($B$43&amp;"[ID]"), 1,1))+1), $A45)),"")</f>
        <v>1</v>
      </c>
      <c r="L45" s="599" t="str">
        <f ca="1">IF(N43&gt;0,1,"")</f>
        <v/>
      </c>
      <c r="M45" s="593" t="str" cm="1">
        <f t="array" aca="1" ref="M45" ca="1">IFERROR(INDEX(INDIRECT($M$43&amp;"["&amp;M$44&amp;"]"), SMALL(IF(INDIRECT($M$43&amp;"[ID]")= 'Prog Info'!$C$2, ROW(INDIRECT($M$43&amp;"[ID]")) - ROW(INDEX(INDIRECT($M$43&amp;"[ID]"), 1,1))+1), $L45)),"")</f>
        <v/>
      </c>
      <c r="N45" s="607" t="str" cm="1">
        <f t="array" aca="1" ref="N45" ca="1">IFERROR(INDEX(INDIRECT($M$43&amp;"["&amp;N$44&amp;"]"), SMALL(IF(INDIRECT($M$43&amp;"[ID]")= 'Prog Info'!$C$2, ROW(INDIRECT($M$43&amp;"[ID]")) - ROW(INDEX(INDIRECT($M$43&amp;"[ID]"), 1,1))+1), $L45)),"")</f>
        <v/>
      </c>
      <c r="O45" s="607" t="str" cm="1">
        <f t="array" aca="1" ref="O45" ca="1">IFERROR(INDEX(INDIRECT($M$43&amp;"["&amp;O$44&amp;"]"), SMALL(IF(INDIRECT($M$43&amp;"[ID]")= 'Prog Info'!$C$2, ROW(INDIRECT($M$43&amp;"[ID]")) - ROW(INDEX(INDIRECT($M$43&amp;"[ID]"), 1,1))+1), $L45)),"")</f>
        <v/>
      </c>
      <c r="P45" s="607"/>
      <c r="Q45" s="607" t="str" cm="1">
        <f t="array" aca="1" ref="Q45" ca="1">IFERROR(INDEX(INDIRECT($M$43&amp;"["&amp;Q$44&amp;"]"), SMALL(IF(INDIRECT($M$43&amp;"[ID]")= 'Prog Info'!$C$2, ROW(INDIRECT($M$43&amp;"[ID]")) - ROW(INDEX(INDIRECT($M$43&amp;"[ID]"), 1,1))+1), $L45)),"")</f>
        <v/>
      </c>
      <c r="R45" s="607"/>
      <c r="S45" s="612" t="str" cm="1">
        <f t="array" aca="1" ref="S45" ca="1">IFERROR(INDEX(INDIRECT($M$43&amp;"["&amp;S$44&amp;"]"), SMALL(IF(INDIRECT($M$43&amp;"[ID]")= 'Prog Info'!$C$2, ROW(INDIRECT($M$43&amp;"[ID]")) - ROW(INDEX(INDIRECT($M$43&amp;"[ID]"), 1,1))+1), $L45)),"")</f>
        <v/>
      </c>
      <c r="T45" s="613" t="str" cm="1">
        <f t="array" aca="1" ref="T45" ca="1">IFERROR(INDEX(INDIRECT($M$43&amp;"["&amp;T$44&amp;"]"), SMALL(IF(INDIRECT($M$43&amp;"[ID]")= 'Prog Info'!$C$2, ROW(INDIRECT($M$43&amp;"[ID]")) - ROW(INDEX(INDIRECT($M$43&amp;"[ID]"), 1,1))+1), $L45)),"")</f>
        <v/>
      </c>
    </row>
    <row r="46" spans="1:20" x14ac:dyDescent="0.25">
      <c r="A46" s="599">
        <f ca="1">IFERROR(IF((A45+1) &lt;=C$43, A45+1, ""), "")</f>
        <v>2</v>
      </c>
      <c r="B46" s="593" t="str" cm="1">
        <f t="array" aca="1" ref="B46" ca="1">IFERROR(INDEX(INDIRECT($B$43&amp;"["&amp;B$44&amp;"]"), SMALL(IF(INDIRECT($B$43&amp;"[ID]")= 'Prog Info'!$C$2, ROW(INDIRECT($B$43&amp;"[ID]")) - ROW(INDEX(INDIRECT($B$43&amp;"[ID]"), 1,1))+1), $A46)),"")</f>
        <v>7.3.4.1</v>
      </c>
      <c r="C46" s="607" t="str" cm="1">
        <f t="array" aca="1" ref="C46" ca="1">IFERROR(INDEX(INDIRECT($B$43&amp;"["&amp;C$44&amp;"]"), SMALL(IF(INDIRECT($B$43&amp;"[ID]")= 'Prog Info'!$C$2, ROW(INDIRECT($B$43&amp;"[ID]")) - ROW(INDEX(INDIRECT($B$43&amp;"[ID]"), 1,1))+1), $A46)),"")</f>
        <v>non-HFTD - Distribution</v>
      </c>
      <c r="D46" s="607" t="str" cm="1">
        <f t="array" aca="1" ref="D46" ca="1">IFERROR(INDEX(INDIRECT($B$43&amp;"["&amp;D$44&amp;"]"), SMALL(IF(INDIRECT($B$43&amp;"[ID]")= 'Prog Info'!$C$2, ROW(INDIRECT($B$43&amp;"[ID]")) - ROW(INDEX(INDIRECT($B$43&amp;"[ID]"), 1,1))+1), $A46)),"")</f>
        <v>Equipment / facility failure</v>
      </c>
      <c r="E46" s="607"/>
      <c r="F46" s="607" cm="1">
        <f t="array" aca="1" ref="F46" ca="1">IFERROR(INDEX(INDIRECT($B$43&amp;"["&amp;F$44&amp;"]"), SMALL(IF(INDIRECT($B$43&amp;"[ID]")= 'Prog Info'!$C$2, ROW(INDIRECT($B$43&amp;"[ID]")) - ROW(INDEX(INDIRECT($B$43&amp;"[ID]"), 1,1))+1), $A46)),"")</f>
        <v>0</v>
      </c>
      <c r="G46" s="607"/>
      <c r="H46" s="607" cm="1">
        <f t="array" aca="1" ref="H46" ca="1">IFERROR(INDEX(INDIRECT($B$43&amp;"["&amp;H$44&amp;"]"), SMALL(IF(INDIRECT($B$43&amp;"[ID]")= 'Prog Info'!$C$2, ROW(INDIRECT($B$43&amp;"[ID]")) - ROW(INDEX(INDIRECT($B$43&amp;"[ID]"), 1,1))+1), $A46)),"")</f>
        <v>0</v>
      </c>
      <c r="I46" s="614" cm="1">
        <f t="array" aca="1" ref="I46" ca="1">IFERROR(INDEX(INDIRECT($B$43&amp;"["&amp;I$44&amp;"]"), SMALL(IF(INDIRECT($B$43&amp;"[ID]")= 'Prog Info'!$C$2, ROW(INDIRECT($B$43&amp;"[ID]")) - ROW(INDEX(INDIRECT($B$43&amp;"[ID]"), 1,1))+1), $A46)),"")</f>
        <v>5.2394666361299551E-3</v>
      </c>
      <c r="J46" s="613" cm="1">
        <f t="array" aca="1" ref="J46" ca="1">IFERROR(INDEX(INDIRECT($B$43&amp;"["&amp;J$44&amp;"]"), SMALL(IF(INDIRECT($B$43&amp;"[ID]")= 'Prog Info'!$C$2, ROW(INDIRECT($B$43&amp;"[ID]")) - ROW(INDEX(INDIRECT($B$43&amp;"[ID]"), 1,1))+1), $A46)),"")</f>
        <v>1</v>
      </c>
      <c r="L46" s="599" t="str">
        <f ca="1">IFERROR(IF((L45+1) &lt;=N$43, L45+1, ""), "")</f>
        <v/>
      </c>
      <c r="M46" s="593" t="str" cm="1">
        <f t="array" aca="1" ref="M46" ca="1">IFERROR(INDEX(INDIRECT($B$43&amp;"["&amp;B$44&amp;"]"), SMALL(IF(INDIRECT($B$43&amp;"[ID]")= 'Prog Info'!$C$2, ROW(INDIRECT($B$43&amp;"[ID]")) - ROW(INDEX(INDIRECT($B$43&amp;"[ID]"), 1,1))+1), $L46)),"")</f>
        <v/>
      </c>
      <c r="N46" s="607" t="str" cm="1">
        <f t="array" aca="1" ref="N46" ca="1">IFERROR(INDEX(INDIRECT($B$43&amp;"["&amp;C$44&amp;"]"), SMALL(IF(INDIRECT($B$43&amp;"[ID]")= 'Prog Info'!$C$2, ROW(INDIRECT($B$43&amp;"[ID]")) - ROW(INDEX(INDIRECT($B$43&amp;"[ID]"), 1,1))+1), $L46)),"")</f>
        <v/>
      </c>
      <c r="O46" s="607" t="str" cm="1">
        <f t="array" aca="1" ref="O46" ca="1">IFERROR(INDEX(INDIRECT($B$43&amp;"["&amp;D$44&amp;"]"), SMALL(IF(INDIRECT($B$43&amp;"[ID]")= 'Prog Info'!$C$2, ROW(INDIRECT($B$43&amp;"[ID]")) - ROW(INDEX(INDIRECT($B$43&amp;"[ID]"), 1,1))+1), $L46)),"")</f>
        <v/>
      </c>
      <c r="P46" s="607"/>
      <c r="Q46" s="607" t="str" cm="1">
        <f t="array" aca="1" ref="Q46" ca="1">IFERROR(INDEX(INDIRECT($B$43&amp;"["&amp;F$44&amp;"]"), SMALL(IF(INDIRECT($B$43&amp;"[ID]")= 'Prog Info'!$C$2, ROW(INDIRECT($B$43&amp;"[ID]")) - ROW(INDEX(INDIRECT($B$43&amp;"[ID]"), 1,1))+1), $L46)),"")</f>
        <v/>
      </c>
      <c r="R46" s="607"/>
      <c r="S46" s="612" t="str" cm="1">
        <f t="array" aca="1" ref="S46" ca="1">IFERROR(INDEX(INDIRECT($B$43&amp;"["&amp;I$44&amp;"]"), SMALL(IF(INDIRECT($B$43&amp;"[ID]")= 'Prog Info'!$C$2, ROW(INDIRECT($B$43&amp;"[ID]")) - ROW(INDEX(INDIRECT($B$43&amp;"[ID]"), 1,1))+1), $L46)),"")</f>
        <v/>
      </c>
      <c r="T46" s="613" t="str" cm="1">
        <f t="array" aca="1" ref="T46" ca="1">IFERROR(INDEX(INDIRECT($B$43&amp;"["&amp;J$44&amp;"]"), SMALL(IF(INDIRECT($B$43&amp;"[ID]")= 'Prog Info'!$C$2, ROW(INDIRECT($B$43&amp;"[ID]")) - ROW(INDEX(INDIRECT($B$43&amp;"[ID]"), 1,1))+1), $L46)),"")</f>
        <v/>
      </c>
    </row>
    <row r="47" spans="1:20" x14ac:dyDescent="0.25">
      <c r="A47" s="599" t="str">
        <f t="shared" ref="A47:A69" ca="1" si="5">IFERROR(IF((A46+1) &lt;=C$43, A46+1, ""), "")</f>
        <v/>
      </c>
      <c r="B47" s="593" t="str" cm="1">
        <f t="array" aca="1" ref="B47" ca="1">IFERROR(INDEX(INDIRECT($B$43&amp;"["&amp;B$44&amp;"]"), SMALL(IF(INDIRECT($B$43&amp;"[ID]")= 'Prog Info'!$C$2, ROW(INDIRECT($B$43&amp;"[ID]")) - ROW(INDEX(INDIRECT($B$43&amp;"[ID]"), 1,1))+1), $A47)),"")</f>
        <v/>
      </c>
      <c r="C47" s="607" t="str" cm="1">
        <f t="array" aca="1" ref="C47" ca="1">IFERROR(INDEX(INDIRECT($B$43&amp;"["&amp;C$44&amp;"]"), SMALL(IF(INDIRECT($B$43&amp;"[ID]")= 'Prog Info'!$C$2, ROW(INDIRECT($B$43&amp;"[ID]")) - ROW(INDEX(INDIRECT($B$43&amp;"[ID]"), 1,1))+1), $A47)),"")</f>
        <v/>
      </c>
      <c r="D47" s="607" t="str" cm="1">
        <f t="array" aca="1" ref="D47" ca="1">IFERROR(INDEX(INDIRECT($B$43&amp;"["&amp;D$44&amp;"]"), SMALL(IF(INDIRECT($B$43&amp;"[ID]")= 'Prog Info'!$C$2, ROW(INDIRECT($B$43&amp;"[ID]")) - ROW(INDEX(INDIRECT($B$43&amp;"[ID]"), 1,1))+1), $A47)),"")</f>
        <v/>
      </c>
      <c r="E47" s="607"/>
      <c r="F47" s="607" t="str" cm="1">
        <f t="array" aca="1" ref="F47" ca="1">IFERROR(INDEX(INDIRECT($B$43&amp;"["&amp;F$44&amp;"]"), SMALL(IF(INDIRECT($B$43&amp;"[ID]")= 'Prog Info'!$C$2, ROW(INDIRECT($B$43&amp;"[ID]")) - ROW(INDEX(INDIRECT($B$43&amp;"[ID]"), 1,1))+1), $A47)),"")</f>
        <v/>
      </c>
      <c r="G47" s="607"/>
      <c r="H47" s="607" t="str" cm="1">
        <f t="array" aca="1" ref="H47" ca="1">IFERROR(INDEX(INDIRECT($B$43&amp;"["&amp;H$44&amp;"]"), SMALL(IF(INDIRECT($B$43&amp;"[ID]")= 'Prog Info'!$C$2, ROW(INDIRECT($B$43&amp;"[ID]")) - ROW(INDEX(INDIRECT($B$43&amp;"[ID]"), 1,1))+1), $A47)),"")</f>
        <v/>
      </c>
      <c r="I47" s="612" t="str" cm="1">
        <f t="array" aca="1" ref="I47" ca="1">IFERROR(INDEX(INDIRECT($B$43&amp;"["&amp;I$44&amp;"]"), SMALL(IF(INDIRECT($B$43&amp;"[ID]")= 'Prog Info'!$C$2, ROW(INDIRECT($B$43&amp;"[ID]")) - ROW(INDEX(INDIRECT($B$43&amp;"[ID]"), 1,1))+1), $A47)),"")</f>
        <v/>
      </c>
      <c r="J47" s="613" t="str" cm="1">
        <f t="array" aca="1" ref="J47" ca="1">IFERROR(INDEX(INDIRECT($B$43&amp;"["&amp;J$44&amp;"]"), SMALL(IF(INDIRECT($B$43&amp;"[ID]")= 'Prog Info'!$C$2, ROW(INDIRECT($B$43&amp;"[ID]")) - ROW(INDEX(INDIRECT($B$43&amp;"[ID]"), 1,1))+1), $A47)),"")</f>
        <v/>
      </c>
      <c r="L47" s="599" t="str">
        <f t="shared" ref="L47:L75" ca="1" si="6">IFERROR(IF((L46+1) &lt;=N$43, L46+1, ""), "")</f>
        <v/>
      </c>
      <c r="M47" s="593" t="str" cm="1">
        <f t="array" aca="1" ref="M47" ca="1">IFERROR(INDEX(INDIRECT($B$43&amp;"["&amp;B$44&amp;"]"), SMALL(IF(INDIRECT($B$43&amp;"[ID]")= 'Prog Info'!$C$2, ROW(INDIRECT($B$43&amp;"[ID]")) - ROW(INDEX(INDIRECT($B$43&amp;"[ID]"), 1,1))+1), $L47)),"")</f>
        <v/>
      </c>
      <c r="N47" s="607" t="str" cm="1">
        <f t="array" aca="1" ref="N47" ca="1">IFERROR(INDEX(INDIRECT($B$43&amp;"["&amp;C$44&amp;"]"), SMALL(IF(INDIRECT($B$43&amp;"[ID]")= 'Prog Info'!$C$2, ROW(INDIRECT($B$43&amp;"[ID]")) - ROW(INDEX(INDIRECT($B$43&amp;"[ID]"), 1,1))+1), $L47)),"")</f>
        <v/>
      </c>
      <c r="O47" s="607" t="str" cm="1">
        <f t="array" aca="1" ref="O47" ca="1">IFERROR(INDEX(INDIRECT($B$43&amp;"["&amp;D$44&amp;"]"), SMALL(IF(INDIRECT($B$43&amp;"[ID]")= 'Prog Info'!$C$2, ROW(INDIRECT($B$43&amp;"[ID]")) - ROW(INDEX(INDIRECT($B$43&amp;"[ID]"), 1,1))+1), $L47)),"")</f>
        <v/>
      </c>
      <c r="P47" s="607"/>
      <c r="Q47" s="607" t="str" cm="1">
        <f t="array" aca="1" ref="Q47" ca="1">IFERROR(INDEX(INDIRECT($B$43&amp;"["&amp;F$44&amp;"]"), SMALL(IF(INDIRECT($B$43&amp;"[ID]")= 'Prog Info'!$C$2, ROW(INDIRECT($B$43&amp;"[ID]")) - ROW(INDEX(INDIRECT($B$43&amp;"[ID]"), 1,1))+1), $L47)),"")</f>
        <v/>
      </c>
      <c r="R47" s="607"/>
      <c r="S47" s="612" t="str" cm="1">
        <f t="array" aca="1" ref="S47" ca="1">IFERROR(INDEX(INDIRECT($B$43&amp;"["&amp;I$44&amp;"]"), SMALL(IF(INDIRECT($B$43&amp;"[ID]")= 'Prog Info'!$C$2, ROW(INDIRECT($B$43&amp;"[ID]")) - ROW(INDEX(INDIRECT($B$43&amp;"[ID]"), 1,1))+1), $L47)),"")</f>
        <v/>
      </c>
      <c r="T47" s="613" t="str" cm="1">
        <f t="array" aca="1" ref="T47" ca="1">IFERROR(INDEX(INDIRECT($B$43&amp;"["&amp;J$44&amp;"]"), SMALL(IF(INDIRECT($B$43&amp;"[ID]")= 'Prog Info'!$C$2, ROW(INDIRECT($B$43&amp;"[ID]")) - ROW(INDEX(INDIRECT($B$43&amp;"[ID]"), 1,1))+1), $L47)),"")</f>
        <v/>
      </c>
    </row>
    <row r="48" spans="1:20" x14ac:dyDescent="0.25">
      <c r="A48" s="599" t="str">
        <f t="shared" ca="1" si="5"/>
        <v/>
      </c>
      <c r="B48" s="593" t="str" cm="1">
        <f t="array" aca="1" ref="B48" ca="1">IFERROR(INDEX(INDIRECT($B$43&amp;"["&amp;B$44&amp;"]"), SMALL(IF(INDIRECT($B$43&amp;"[ID]")= 'Prog Info'!$C$2, ROW(INDIRECT($B$43&amp;"[ID]")) - ROW(INDEX(INDIRECT($B$43&amp;"[ID]"), 1,1))+1), $A48)),"")</f>
        <v/>
      </c>
      <c r="C48" s="607" t="str" cm="1">
        <f t="array" aca="1" ref="C48" ca="1">IFERROR(INDEX(INDIRECT($B$43&amp;"["&amp;C$44&amp;"]"), SMALL(IF(INDIRECT($B$43&amp;"[ID]")= 'Prog Info'!$C$2, ROW(INDIRECT($B$43&amp;"[ID]")) - ROW(INDEX(INDIRECT($B$43&amp;"[ID]"), 1,1))+1), $A48)),"")</f>
        <v/>
      </c>
      <c r="D48" s="607" t="str" cm="1">
        <f t="array" aca="1" ref="D48" ca="1">IFERROR(INDEX(INDIRECT($B$43&amp;"["&amp;D$44&amp;"]"), SMALL(IF(INDIRECT($B$43&amp;"[ID]")= 'Prog Info'!$C$2, ROW(INDIRECT($B$43&amp;"[ID]")) - ROW(INDEX(INDIRECT($B$43&amp;"[ID]"), 1,1))+1), $A48)),"")</f>
        <v/>
      </c>
      <c r="E48" s="607"/>
      <c r="F48" s="607" t="str" cm="1">
        <f t="array" aca="1" ref="F48" ca="1">IFERROR(INDEX(INDIRECT($B$43&amp;"["&amp;F$44&amp;"]"), SMALL(IF(INDIRECT($B$43&amp;"[ID]")= 'Prog Info'!$C$2, ROW(INDIRECT($B$43&amp;"[ID]")) - ROW(INDEX(INDIRECT($B$43&amp;"[ID]"), 1,1))+1), $A48)),"")</f>
        <v/>
      </c>
      <c r="G48" s="607"/>
      <c r="H48" s="607" t="str" cm="1">
        <f t="array" aca="1" ref="H48" ca="1">IFERROR(INDEX(INDIRECT($B$43&amp;"["&amp;H$44&amp;"]"), SMALL(IF(INDIRECT($B$43&amp;"[ID]")= 'Prog Info'!$C$2, ROW(INDIRECT($B$43&amp;"[ID]")) - ROW(INDEX(INDIRECT($B$43&amp;"[ID]"), 1,1))+1), $A48)),"")</f>
        <v/>
      </c>
      <c r="I48" s="612" t="str" cm="1">
        <f t="array" aca="1" ref="I48" ca="1">IFERROR(INDEX(INDIRECT($B$43&amp;"["&amp;I$44&amp;"]"), SMALL(IF(INDIRECT($B$43&amp;"[ID]")= 'Prog Info'!$C$2, ROW(INDIRECT($B$43&amp;"[ID]")) - ROW(INDEX(INDIRECT($B$43&amp;"[ID]"), 1,1))+1), $A48)),"")</f>
        <v/>
      </c>
      <c r="J48" s="613" t="str" cm="1">
        <f t="array" aca="1" ref="J48" ca="1">IFERROR(INDEX(INDIRECT($B$43&amp;"["&amp;J$44&amp;"]"), SMALL(IF(INDIRECT($B$43&amp;"[ID]")= 'Prog Info'!$C$2, ROW(INDIRECT($B$43&amp;"[ID]")) - ROW(INDEX(INDIRECT($B$43&amp;"[ID]"), 1,1))+1), $A48)),"")</f>
        <v/>
      </c>
      <c r="L48" s="599" t="str">
        <f t="shared" ca="1" si="6"/>
        <v/>
      </c>
      <c r="M48" s="593" t="str" cm="1">
        <f t="array" aca="1" ref="M48" ca="1">IFERROR(INDEX(INDIRECT($B$43&amp;"["&amp;B$44&amp;"]"), SMALL(IF(INDIRECT($B$43&amp;"[ID]")= 'Prog Info'!$C$2, ROW(INDIRECT($B$43&amp;"[ID]")) - ROW(INDEX(INDIRECT($B$43&amp;"[ID]"), 1,1))+1), $L48)),"")</f>
        <v/>
      </c>
      <c r="N48" s="607" t="str" cm="1">
        <f t="array" aca="1" ref="N48" ca="1">IFERROR(INDEX(INDIRECT($B$43&amp;"["&amp;C$44&amp;"]"), SMALL(IF(INDIRECT($B$43&amp;"[ID]")= 'Prog Info'!$C$2, ROW(INDIRECT($B$43&amp;"[ID]")) - ROW(INDEX(INDIRECT($B$43&amp;"[ID]"), 1,1))+1), $L48)),"")</f>
        <v/>
      </c>
      <c r="O48" s="607" t="str" cm="1">
        <f t="array" aca="1" ref="O48" ca="1">IFERROR(INDEX(INDIRECT($B$43&amp;"["&amp;D$44&amp;"]"), SMALL(IF(INDIRECT($B$43&amp;"[ID]")= 'Prog Info'!$C$2, ROW(INDIRECT($B$43&amp;"[ID]")) - ROW(INDEX(INDIRECT($B$43&amp;"[ID]"), 1,1))+1), $L48)),"")</f>
        <v/>
      </c>
      <c r="P48" s="607"/>
      <c r="Q48" s="607" t="str" cm="1">
        <f t="array" aca="1" ref="Q48" ca="1">IFERROR(INDEX(INDIRECT($B$43&amp;"["&amp;F$44&amp;"]"), SMALL(IF(INDIRECT($B$43&amp;"[ID]")= 'Prog Info'!$C$2, ROW(INDIRECT($B$43&amp;"[ID]")) - ROW(INDEX(INDIRECT($B$43&amp;"[ID]"), 1,1))+1), $L48)),"")</f>
        <v/>
      </c>
      <c r="R48" s="607"/>
      <c r="S48" s="612" t="str" cm="1">
        <f t="array" aca="1" ref="S48" ca="1">IFERROR(INDEX(INDIRECT($B$43&amp;"["&amp;I$44&amp;"]"), SMALL(IF(INDIRECT($B$43&amp;"[ID]")= 'Prog Info'!$C$2, ROW(INDIRECT($B$43&amp;"[ID]")) - ROW(INDEX(INDIRECT($B$43&amp;"[ID]"), 1,1))+1), $L48)),"")</f>
        <v/>
      </c>
      <c r="T48" s="613" t="str" cm="1">
        <f t="array" aca="1" ref="T48" ca="1">IFERROR(INDEX(INDIRECT($B$43&amp;"["&amp;J$44&amp;"]"), SMALL(IF(INDIRECT($B$43&amp;"[ID]")= 'Prog Info'!$C$2, ROW(INDIRECT($B$43&amp;"[ID]")) - ROW(INDEX(INDIRECT($B$43&amp;"[ID]"), 1,1))+1), $L48)),"")</f>
        <v/>
      </c>
    </row>
    <row r="49" spans="1:20" x14ac:dyDescent="0.25">
      <c r="A49" s="599" t="str">
        <f t="shared" ca="1" si="5"/>
        <v/>
      </c>
      <c r="B49" s="593" t="str" cm="1">
        <f t="array" aca="1" ref="B49" ca="1">IFERROR(INDEX(INDIRECT($B$43&amp;"["&amp;B$44&amp;"]"), SMALL(IF(INDIRECT($B$43&amp;"[ID]")= 'Prog Info'!$C$2, ROW(INDIRECT($B$43&amp;"[ID]")) - ROW(INDEX(INDIRECT($B$43&amp;"[ID]"), 1,1))+1), $A49)),"")</f>
        <v/>
      </c>
      <c r="C49" s="607" t="str" cm="1">
        <f t="array" aca="1" ref="C49" ca="1">IFERROR(INDEX(INDIRECT($B$43&amp;"["&amp;C$44&amp;"]"), SMALL(IF(INDIRECT($B$43&amp;"[ID]")= 'Prog Info'!$C$2, ROW(INDIRECT($B$43&amp;"[ID]")) - ROW(INDEX(INDIRECT($B$43&amp;"[ID]"), 1,1))+1), $A49)),"")</f>
        <v/>
      </c>
      <c r="D49" s="607" t="str" cm="1">
        <f t="array" aca="1" ref="D49" ca="1">IFERROR(INDEX(INDIRECT($B$43&amp;"["&amp;D$44&amp;"]"), SMALL(IF(INDIRECT($B$43&amp;"[ID]")= 'Prog Info'!$C$2, ROW(INDIRECT($B$43&amp;"[ID]")) - ROW(INDEX(INDIRECT($B$43&amp;"[ID]"), 1,1))+1), $A49)),"")</f>
        <v/>
      </c>
      <c r="E49" s="607"/>
      <c r="F49" s="607" t="str" cm="1">
        <f t="array" aca="1" ref="F49" ca="1">IFERROR(INDEX(INDIRECT($B$43&amp;"["&amp;F$44&amp;"]"), SMALL(IF(INDIRECT($B$43&amp;"[ID]")= 'Prog Info'!$C$2, ROW(INDIRECT($B$43&amp;"[ID]")) - ROW(INDEX(INDIRECT($B$43&amp;"[ID]"), 1,1))+1), $A49)),"")</f>
        <v/>
      </c>
      <c r="G49" s="607"/>
      <c r="H49" s="607" t="str" cm="1">
        <f t="array" aca="1" ref="H49" ca="1">IFERROR(INDEX(INDIRECT($B$43&amp;"["&amp;H$44&amp;"]"), SMALL(IF(INDIRECT($B$43&amp;"[ID]")= 'Prog Info'!$C$2, ROW(INDIRECT($B$43&amp;"[ID]")) - ROW(INDEX(INDIRECT($B$43&amp;"[ID]"), 1,1))+1), $A49)),"")</f>
        <v/>
      </c>
      <c r="I49" s="612" t="str" cm="1">
        <f t="array" aca="1" ref="I49" ca="1">IFERROR(INDEX(INDIRECT($B$43&amp;"["&amp;I$44&amp;"]"), SMALL(IF(INDIRECT($B$43&amp;"[ID]")= 'Prog Info'!$C$2, ROW(INDIRECT($B$43&amp;"[ID]")) - ROW(INDEX(INDIRECT($B$43&amp;"[ID]"), 1,1))+1), $A49)),"")</f>
        <v/>
      </c>
      <c r="J49" s="613" t="str" cm="1">
        <f t="array" aca="1" ref="J49" ca="1">IFERROR(INDEX(INDIRECT($B$43&amp;"["&amp;J$44&amp;"]"), SMALL(IF(INDIRECT($B$43&amp;"[ID]")= 'Prog Info'!$C$2, ROW(INDIRECT($B$43&amp;"[ID]")) - ROW(INDEX(INDIRECT($B$43&amp;"[ID]"), 1,1))+1), $A49)),"")</f>
        <v/>
      </c>
      <c r="L49" s="599" t="str">
        <f t="shared" ca="1" si="6"/>
        <v/>
      </c>
      <c r="M49" s="593" t="str" cm="1">
        <f t="array" aca="1" ref="M49" ca="1">IFERROR(INDEX(INDIRECT($B$43&amp;"["&amp;B$44&amp;"]"), SMALL(IF(INDIRECT($B$43&amp;"[ID]")= 'Prog Info'!$C$2, ROW(INDIRECT($B$43&amp;"[ID]")) - ROW(INDEX(INDIRECT($B$43&amp;"[ID]"), 1,1))+1), $L49)),"")</f>
        <v/>
      </c>
      <c r="N49" s="607" t="str" cm="1">
        <f t="array" aca="1" ref="N49" ca="1">IFERROR(INDEX(INDIRECT($B$43&amp;"["&amp;C$44&amp;"]"), SMALL(IF(INDIRECT($B$43&amp;"[ID]")= 'Prog Info'!$C$2, ROW(INDIRECT($B$43&amp;"[ID]")) - ROW(INDEX(INDIRECT($B$43&amp;"[ID]"), 1,1))+1), $L49)),"")</f>
        <v/>
      </c>
      <c r="O49" s="607" t="str" cm="1">
        <f t="array" aca="1" ref="O49" ca="1">IFERROR(INDEX(INDIRECT($B$43&amp;"["&amp;D$44&amp;"]"), SMALL(IF(INDIRECT($B$43&amp;"[ID]")= 'Prog Info'!$C$2, ROW(INDIRECT($B$43&amp;"[ID]")) - ROW(INDEX(INDIRECT($B$43&amp;"[ID]"), 1,1))+1), $L49)),"")</f>
        <v/>
      </c>
      <c r="P49" s="607"/>
      <c r="Q49" s="607" t="str" cm="1">
        <f t="array" aca="1" ref="Q49" ca="1">IFERROR(INDEX(INDIRECT($B$43&amp;"["&amp;F$44&amp;"]"), SMALL(IF(INDIRECT($B$43&amp;"[ID]")= 'Prog Info'!$C$2, ROW(INDIRECT($B$43&amp;"[ID]")) - ROW(INDEX(INDIRECT($B$43&amp;"[ID]"), 1,1))+1), $L49)),"")</f>
        <v/>
      </c>
      <c r="R49" s="607"/>
      <c r="S49" s="612" t="str" cm="1">
        <f t="array" aca="1" ref="S49" ca="1">IFERROR(INDEX(INDIRECT($B$43&amp;"["&amp;I$44&amp;"]"), SMALL(IF(INDIRECT($B$43&amp;"[ID]")= 'Prog Info'!$C$2, ROW(INDIRECT($B$43&amp;"[ID]")) - ROW(INDEX(INDIRECT($B$43&amp;"[ID]"), 1,1))+1), $L49)),"")</f>
        <v/>
      </c>
      <c r="T49" s="613" t="str" cm="1">
        <f t="array" aca="1" ref="T49" ca="1">IFERROR(INDEX(INDIRECT($B$43&amp;"["&amp;J$44&amp;"]"), SMALL(IF(INDIRECT($B$43&amp;"[ID]")= 'Prog Info'!$C$2, ROW(INDIRECT($B$43&amp;"[ID]")) - ROW(INDEX(INDIRECT($B$43&amp;"[ID]"), 1,1))+1), $L49)),"")</f>
        <v/>
      </c>
    </row>
    <row r="50" spans="1:20" x14ac:dyDescent="0.25">
      <c r="A50" s="599" t="str">
        <f t="shared" ca="1" si="5"/>
        <v/>
      </c>
      <c r="B50" s="593" t="str" cm="1">
        <f t="array" aca="1" ref="B50" ca="1">IFERROR(INDEX(INDIRECT($B$43&amp;"["&amp;B$44&amp;"]"), SMALL(IF(INDIRECT($B$43&amp;"[ID]")= 'Prog Info'!$C$2, ROW(INDIRECT($B$43&amp;"[ID]")) - ROW(INDEX(INDIRECT($B$43&amp;"[ID]"), 1,1))+1), $A50)),"")</f>
        <v/>
      </c>
      <c r="C50" s="607" t="str" cm="1">
        <f t="array" aca="1" ref="C50" ca="1">IFERROR(INDEX(INDIRECT($B$43&amp;"["&amp;C$44&amp;"]"), SMALL(IF(INDIRECT($B$43&amp;"[ID]")= 'Prog Info'!$C$2, ROW(INDIRECT($B$43&amp;"[ID]")) - ROW(INDEX(INDIRECT($B$43&amp;"[ID]"), 1,1))+1), $A50)),"")</f>
        <v/>
      </c>
      <c r="D50" s="607" t="str" cm="1">
        <f t="array" aca="1" ref="D50" ca="1">IFERROR(INDEX(INDIRECT($B$43&amp;"["&amp;D$44&amp;"]"), SMALL(IF(INDIRECT($B$43&amp;"[ID]")= 'Prog Info'!$C$2, ROW(INDIRECT($B$43&amp;"[ID]")) - ROW(INDEX(INDIRECT($B$43&amp;"[ID]"), 1,1))+1), $A50)),"")</f>
        <v/>
      </c>
      <c r="E50" s="607"/>
      <c r="F50" s="607" t="str" cm="1">
        <f t="array" aca="1" ref="F50" ca="1">IFERROR(INDEX(INDIRECT($B$43&amp;"["&amp;F$44&amp;"]"), SMALL(IF(INDIRECT($B$43&amp;"[ID]")= 'Prog Info'!$C$2, ROW(INDIRECT($B$43&amp;"[ID]")) - ROW(INDEX(INDIRECT($B$43&amp;"[ID]"), 1,1))+1), $A50)),"")</f>
        <v/>
      </c>
      <c r="G50" s="607"/>
      <c r="H50" s="607" t="str" cm="1">
        <f t="array" aca="1" ref="H50" ca="1">IFERROR(INDEX(INDIRECT($B$43&amp;"["&amp;H$44&amp;"]"), SMALL(IF(INDIRECT($B$43&amp;"[ID]")= 'Prog Info'!$C$2, ROW(INDIRECT($B$43&amp;"[ID]")) - ROW(INDEX(INDIRECT($B$43&amp;"[ID]"), 1,1))+1), $A50)),"")</f>
        <v/>
      </c>
      <c r="I50" s="612" t="str" cm="1">
        <f t="array" aca="1" ref="I50" ca="1">IFERROR(INDEX(INDIRECT($B$43&amp;"["&amp;I$44&amp;"]"), SMALL(IF(INDIRECT($B$43&amp;"[ID]")= 'Prog Info'!$C$2, ROW(INDIRECT($B$43&amp;"[ID]")) - ROW(INDEX(INDIRECT($B$43&amp;"[ID]"), 1,1))+1), $A50)),"")</f>
        <v/>
      </c>
      <c r="J50" s="613" t="str" cm="1">
        <f t="array" aca="1" ref="J50" ca="1">IFERROR(INDEX(INDIRECT($B$43&amp;"["&amp;J$44&amp;"]"), SMALL(IF(INDIRECT($B$43&amp;"[ID]")= 'Prog Info'!$C$2, ROW(INDIRECT($B$43&amp;"[ID]")) - ROW(INDEX(INDIRECT($B$43&amp;"[ID]"), 1,1))+1), $A50)),"")</f>
        <v/>
      </c>
      <c r="L50" s="599" t="str">
        <f t="shared" ca="1" si="6"/>
        <v/>
      </c>
      <c r="M50" s="593" t="str" cm="1">
        <f t="array" aca="1" ref="M50" ca="1">IFERROR(INDEX(INDIRECT($B$43&amp;"["&amp;B$44&amp;"]"), SMALL(IF(INDIRECT($B$43&amp;"[ID]")= 'Prog Info'!$C$2, ROW(INDIRECT($B$43&amp;"[ID]")) - ROW(INDEX(INDIRECT($B$43&amp;"[ID]"), 1,1))+1), $L50)),"")</f>
        <v/>
      </c>
      <c r="N50" s="607" t="str" cm="1">
        <f t="array" aca="1" ref="N50" ca="1">IFERROR(INDEX(INDIRECT($B$43&amp;"["&amp;C$44&amp;"]"), SMALL(IF(INDIRECT($B$43&amp;"[ID]")= 'Prog Info'!$C$2, ROW(INDIRECT($B$43&amp;"[ID]")) - ROW(INDEX(INDIRECT($B$43&amp;"[ID]"), 1,1))+1), $L50)),"")</f>
        <v/>
      </c>
      <c r="O50" s="607" t="str" cm="1">
        <f t="array" aca="1" ref="O50" ca="1">IFERROR(INDEX(INDIRECT($B$43&amp;"["&amp;D$44&amp;"]"), SMALL(IF(INDIRECT($B$43&amp;"[ID]")= 'Prog Info'!$C$2, ROW(INDIRECT($B$43&amp;"[ID]")) - ROW(INDEX(INDIRECT($B$43&amp;"[ID]"), 1,1))+1), $L50)),"")</f>
        <v/>
      </c>
      <c r="P50" s="607"/>
      <c r="Q50" s="607" t="str" cm="1">
        <f t="array" aca="1" ref="Q50" ca="1">IFERROR(INDEX(INDIRECT($B$43&amp;"["&amp;F$44&amp;"]"), SMALL(IF(INDIRECT($B$43&amp;"[ID]")= 'Prog Info'!$C$2, ROW(INDIRECT($B$43&amp;"[ID]")) - ROW(INDEX(INDIRECT($B$43&amp;"[ID]"), 1,1))+1), $L50)),"")</f>
        <v/>
      </c>
      <c r="R50" s="607"/>
      <c r="S50" s="612" t="str" cm="1">
        <f t="array" aca="1" ref="S50" ca="1">IFERROR(INDEX(INDIRECT($B$43&amp;"["&amp;I$44&amp;"]"), SMALL(IF(INDIRECT($B$43&amp;"[ID]")= 'Prog Info'!$C$2, ROW(INDIRECT($B$43&amp;"[ID]")) - ROW(INDEX(INDIRECT($B$43&amp;"[ID]"), 1,1))+1), $L50)),"")</f>
        <v/>
      </c>
      <c r="T50" s="613" t="str" cm="1">
        <f t="array" aca="1" ref="T50" ca="1">IFERROR(INDEX(INDIRECT($B$43&amp;"["&amp;J$44&amp;"]"), SMALL(IF(INDIRECT($B$43&amp;"[ID]")= 'Prog Info'!$C$2, ROW(INDIRECT($B$43&amp;"[ID]")) - ROW(INDEX(INDIRECT($B$43&amp;"[ID]"), 1,1))+1), $L50)),"")</f>
        <v/>
      </c>
    </row>
    <row r="51" spans="1:20" x14ac:dyDescent="0.25">
      <c r="A51" s="599" t="str">
        <f t="shared" ca="1" si="5"/>
        <v/>
      </c>
      <c r="B51" s="593" t="str" cm="1">
        <f t="array" aca="1" ref="B51" ca="1">IFERROR(INDEX(INDIRECT($B$43&amp;"["&amp;B$44&amp;"]"), SMALL(IF(INDIRECT($B$43&amp;"[ID]")= 'Prog Info'!$C$2, ROW(INDIRECT($B$43&amp;"[ID]")) - ROW(INDEX(INDIRECT($B$43&amp;"[ID]"), 1,1))+1), $A51)),"")</f>
        <v/>
      </c>
      <c r="C51" s="607" t="str" cm="1">
        <f t="array" aca="1" ref="C51" ca="1">IFERROR(INDEX(INDIRECT($B$43&amp;"["&amp;C$44&amp;"]"), SMALL(IF(INDIRECT($B$43&amp;"[ID]")= 'Prog Info'!$C$2, ROW(INDIRECT($B$43&amp;"[ID]")) - ROW(INDEX(INDIRECT($B$43&amp;"[ID]"), 1,1))+1), $A51)),"")</f>
        <v/>
      </c>
      <c r="D51" s="607" t="str" cm="1">
        <f t="array" aca="1" ref="D51" ca="1">IFERROR(INDEX(INDIRECT($B$43&amp;"["&amp;D$44&amp;"]"), SMALL(IF(INDIRECT($B$43&amp;"[ID]")= 'Prog Info'!$C$2, ROW(INDIRECT($B$43&amp;"[ID]")) - ROW(INDEX(INDIRECT($B$43&amp;"[ID]"), 1,1))+1), $A51)),"")</f>
        <v/>
      </c>
      <c r="E51" s="607"/>
      <c r="F51" s="607" t="str" cm="1">
        <f t="array" aca="1" ref="F51" ca="1">IFERROR(INDEX(INDIRECT($B$43&amp;"["&amp;F$44&amp;"]"), SMALL(IF(INDIRECT($B$43&amp;"[ID]")= 'Prog Info'!$C$2, ROW(INDIRECT($B$43&amp;"[ID]")) - ROW(INDEX(INDIRECT($B$43&amp;"[ID]"), 1,1))+1), $A51)),"")</f>
        <v/>
      </c>
      <c r="G51" s="607"/>
      <c r="H51" s="607" t="str" cm="1">
        <f t="array" aca="1" ref="H51" ca="1">IFERROR(INDEX(INDIRECT($B$43&amp;"["&amp;H$44&amp;"]"), SMALL(IF(INDIRECT($B$43&amp;"[ID]")= 'Prog Info'!$C$2, ROW(INDIRECT($B$43&amp;"[ID]")) - ROW(INDEX(INDIRECT($B$43&amp;"[ID]"), 1,1))+1), $A51)),"")</f>
        <v/>
      </c>
      <c r="I51" s="612" t="str" cm="1">
        <f t="array" aca="1" ref="I51" ca="1">IFERROR(INDEX(INDIRECT($B$43&amp;"["&amp;I$44&amp;"]"), SMALL(IF(INDIRECT($B$43&amp;"[ID]")= 'Prog Info'!$C$2, ROW(INDIRECT($B$43&amp;"[ID]")) - ROW(INDEX(INDIRECT($B$43&amp;"[ID]"), 1,1))+1), $A51)),"")</f>
        <v/>
      </c>
      <c r="J51" s="613" t="str" cm="1">
        <f t="array" aca="1" ref="J51" ca="1">IFERROR(INDEX(INDIRECT($B$43&amp;"["&amp;J$44&amp;"]"), SMALL(IF(INDIRECT($B$43&amp;"[ID]")= 'Prog Info'!$C$2, ROW(INDIRECT($B$43&amp;"[ID]")) - ROW(INDEX(INDIRECT($B$43&amp;"[ID]"), 1,1))+1), $A51)),"")</f>
        <v/>
      </c>
      <c r="L51" s="599" t="str">
        <f t="shared" ca="1" si="6"/>
        <v/>
      </c>
      <c r="M51" s="593" t="str" cm="1">
        <f t="array" aca="1" ref="M51" ca="1">IFERROR(INDEX(INDIRECT($B$43&amp;"["&amp;B$44&amp;"]"), SMALL(IF(INDIRECT($B$43&amp;"[ID]")= 'Prog Info'!$C$2, ROW(INDIRECT($B$43&amp;"[ID]")) - ROW(INDEX(INDIRECT($B$43&amp;"[ID]"), 1,1))+1), $L51)),"")</f>
        <v/>
      </c>
      <c r="N51" s="607" t="str" cm="1">
        <f t="array" aca="1" ref="N51" ca="1">IFERROR(INDEX(INDIRECT($B$43&amp;"["&amp;C$44&amp;"]"), SMALL(IF(INDIRECT($B$43&amp;"[ID]")= 'Prog Info'!$C$2, ROW(INDIRECT($B$43&amp;"[ID]")) - ROW(INDEX(INDIRECT($B$43&amp;"[ID]"), 1,1))+1), $L51)),"")</f>
        <v/>
      </c>
      <c r="O51" s="607" t="str" cm="1">
        <f t="array" aca="1" ref="O51" ca="1">IFERROR(INDEX(INDIRECT($B$43&amp;"["&amp;D$44&amp;"]"), SMALL(IF(INDIRECT($B$43&amp;"[ID]")= 'Prog Info'!$C$2, ROW(INDIRECT($B$43&amp;"[ID]")) - ROW(INDEX(INDIRECT($B$43&amp;"[ID]"), 1,1))+1), $L51)),"")</f>
        <v/>
      </c>
      <c r="P51" s="607"/>
      <c r="Q51" s="607" t="str" cm="1">
        <f t="array" aca="1" ref="Q51" ca="1">IFERROR(INDEX(INDIRECT($B$43&amp;"["&amp;F$44&amp;"]"), SMALL(IF(INDIRECT($B$43&amp;"[ID]")= 'Prog Info'!$C$2, ROW(INDIRECT($B$43&amp;"[ID]")) - ROW(INDEX(INDIRECT($B$43&amp;"[ID]"), 1,1))+1), $L51)),"")</f>
        <v/>
      </c>
      <c r="R51" s="607"/>
      <c r="S51" s="612" t="str" cm="1">
        <f t="array" aca="1" ref="S51" ca="1">IFERROR(INDEX(INDIRECT($B$43&amp;"["&amp;I$44&amp;"]"), SMALL(IF(INDIRECT($B$43&amp;"[ID]")= 'Prog Info'!$C$2, ROW(INDIRECT($B$43&amp;"[ID]")) - ROW(INDEX(INDIRECT($B$43&amp;"[ID]"), 1,1))+1), $L51)),"")</f>
        <v/>
      </c>
      <c r="T51" s="613" t="str" cm="1">
        <f t="array" aca="1" ref="T51" ca="1">IFERROR(INDEX(INDIRECT($B$43&amp;"["&amp;J$44&amp;"]"), SMALL(IF(INDIRECT($B$43&amp;"[ID]")= 'Prog Info'!$C$2, ROW(INDIRECT($B$43&amp;"[ID]")) - ROW(INDEX(INDIRECT($B$43&amp;"[ID]"), 1,1))+1), $L51)),"")</f>
        <v/>
      </c>
    </row>
    <row r="52" spans="1:20" x14ac:dyDescent="0.25">
      <c r="A52" s="599" t="str">
        <f t="shared" ca="1" si="5"/>
        <v/>
      </c>
      <c r="B52" s="593" t="str" cm="1">
        <f t="array" aca="1" ref="B52" ca="1">IFERROR(INDEX(INDIRECT($B$43&amp;"["&amp;B$44&amp;"]"), SMALL(IF(INDIRECT($B$43&amp;"[ID]")= 'Prog Info'!$C$2, ROW(INDIRECT($B$43&amp;"[ID]")) - ROW(INDEX(INDIRECT($B$43&amp;"[ID]"), 1,1))+1), $A52)),"")</f>
        <v/>
      </c>
      <c r="C52" s="607" t="str" cm="1">
        <f t="array" aca="1" ref="C52" ca="1">IFERROR(INDEX(INDIRECT($B$43&amp;"["&amp;C$44&amp;"]"), SMALL(IF(INDIRECT($B$43&amp;"[ID]")= 'Prog Info'!$C$2, ROW(INDIRECT($B$43&amp;"[ID]")) - ROW(INDEX(INDIRECT($B$43&amp;"[ID]"), 1,1))+1), $A52)),"")</f>
        <v/>
      </c>
      <c r="D52" s="607" t="str" cm="1">
        <f t="array" aca="1" ref="D52" ca="1">IFERROR(INDEX(INDIRECT($B$43&amp;"["&amp;D$44&amp;"]"), SMALL(IF(INDIRECT($B$43&amp;"[ID]")= 'Prog Info'!$C$2, ROW(INDIRECT($B$43&amp;"[ID]")) - ROW(INDEX(INDIRECT($B$43&amp;"[ID]"), 1,1))+1), $A52)),"")</f>
        <v/>
      </c>
      <c r="E52" s="607"/>
      <c r="F52" s="607" t="str" cm="1">
        <f t="array" aca="1" ref="F52" ca="1">IFERROR(INDEX(INDIRECT($B$43&amp;"["&amp;F$44&amp;"]"), SMALL(IF(INDIRECT($B$43&amp;"[ID]")= 'Prog Info'!$C$2, ROW(INDIRECT($B$43&amp;"[ID]")) - ROW(INDEX(INDIRECT($B$43&amp;"[ID]"), 1,1))+1), $A52)),"")</f>
        <v/>
      </c>
      <c r="G52" s="607"/>
      <c r="H52" s="607" t="str" cm="1">
        <f t="array" aca="1" ref="H52" ca="1">IFERROR(INDEX(INDIRECT($B$43&amp;"["&amp;H$44&amp;"]"), SMALL(IF(INDIRECT($B$43&amp;"[ID]")= 'Prog Info'!$C$2, ROW(INDIRECT($B$43&amp;"[ID]")) - ROW(INDEX(INDIRECT($B$43&amp;"[ID]"), 1,1))+1), $A52)),"")</f>
        <v/>
      </c>
      <c r="I52" s="612" t="str" cm="1">
        <f t="array" aca="1" ref="I52" ca="1">IFERROR(INDEX(INDIRECT($B$43&amp;"["&amp;I$44&amp;"]"), SMALL(IF(INDIRECT($B$43&amp;"[ID]")= 'Prog Info'!$C$2, ROW(INDIRECT($B$43&amp;"[ID]")) - ROW(INDEX(INDIRECT($B$43&amp;"[ID]"), 1,1))+1), $A52)),"")</f>
        <v/>
      </c>
      <c r="J52" s="613" t="str" cm="1">
        <f t="array" aca="1" ref="J52" ca="1">IFERROR(INDEX(INDIRECT($B$43&amp;"["&amp;J$44&amp;"]"), SMALL(IF(INDIRECT($B$43&amp;"[ID]")= 'Prog Info'!$C$2, ROW(INDIRECT($B$43&amp;"[ID]")) - ROW(INDEX(INDIRECT($B$43&amp;"[ID]"), 1,1))+1), $A52)),"")</f>
        <v/>
      </c>
      <c r="L52" s="599" t="str">
        <f t="shared" ca="1" si="6"/>
        <v/>
      </c>
      <c r="M52" s="593" t="str" cm="1">
        <f t="array" aca="1" ref="M52" ca="1">IFERROR(INDEX(INDIRECT($B$43&amp;"["&amp;B$44&amp;"]"), SMALL(IF(INDIRECT($B$43&amp;"[ID]")= 'Prog Info'!$C$2, ROW(INDIRECT($B$43&amp;"[ID]")) - ROW(INDEX(INDIRECT($B$43&amp;"[ID]"), 1,1))+1), $L52)),"")</f>
        <v/>
      </c>
      <c r="N52" s="607" t="str" cm="1">
        <f t="array" aca="1" ref="N52" ca="1">IFERROR(INDEX(INDIRECT($B$43&amp;"["&amp;C$44&amp;"]"), SMALL(IF(INDIRECT($B$43&amp;"[ID]")= 'Prog Info'!$C$2, ROW(INDIRECT($B$43&amp;"[ID]")) - ROW(INDEX(INDIRECT($B$43&amp;"[ID]"), 1,1))+1), $L52)),"")</f>
        <v/>
      </c>
      <c r="O52" s="607" t="str" cm="1">
        <f t="array" aca="1" ref="O52" ca="1">IFERROR(INDEX(INDIRECT($B$43&amp;"["&amp;D$44&amp;"]"), SMALL(IF(INDIRECT($B$43&amp;"[ID]")= 'Prog Info'!$C$2, ROW(INDIRECT($B$43&amp;"[ID]")) - ROW(INDEX(INDIRECT($B$43&amp;"[ID]"), 1,1))+1), $L52)),"")</f>
        <v/>
      </c>
      <c r="P52" s="607"/>
      <c r="Q52" s="607" t="str" cm="1">
        <f t="array" aca="1" ref="Q52" ca="1">IFERROR(INDEX(INDIRECT($B$43&amp;"["&amp;F$44&amp;"]"), SMALL(IF(INDIRECT($B$43&amp;"[ID]")= 'Prog Info'!$C$2, ROW(INDIRECT($B$43&amp;"[ID]")) - ROW(INDEX(INDIRECT($B$43&amp;"[ID]"), 1,1))+1), $L52)),"")</f>
        <v/>
      </c>
      <c r="R52" s="607"/>
      <c r="S52" s="612" t="str" cm="1">
        <f t="array" aca="1" ref="S52" ca="1">IFERROR(INDEX(INDIRECT($B$43&amp;"["&amp;I$44&amp;"]"), SMALL(IF(INDIRECT($B$43&amp;"[ID]")= 'Prog Info'!$C$2, ROW(INDIRECT($B$43&amp;"[ID]")) - ROW(INDEX(INDIRECT($B$43&amp;"[ID]"), 1,1))+1), $L52)),"")</f>
        <v/>
      </c>
      <c r="T52" s="613" t="str" cm="1">
        <f t="array" aca="1" ref="T52" ca="1">IFERROR(INDEX(INDIRECT($B$43&amp;"["&amp;J$44&amp;"]"), SMALL(IF(INDIRECT($B$43&amp;"[ID]")= 'Prog Info'!$C$2, ROW(INDIRECT($B$43&amp;"[ID]")) - ROW(INDEX(INDIRECT($B$43&amp;"[ID]"), 1,1))+1), $L52)),"")</f>
        <v/>
      </c>
    </row>
    <row r="53" spans="1:20" x14ac:dyDescent="0.25">
      <c r="A53" s="599" t="str">
        <f t="shared" ca="1" si="5"/>
        <v/>
      </c>
      <c r="B53" s="593" t="str" cm="1">
        <f t="array" aca="1" ref="B53" ca="1">IFERROR(INDEX(INDIRECT($B$43&amp;"["&amp;B$44&amp;"]"), SMALL(IF(INDIRECT($B$43&amp;"[ID]")= 'Prog Info'!$C$2, ROW(INDIRECT($B$43&amp;"[ID]")) - ROW(INDEX(INDIRECT($B$43&amp;"[ID]"), 1,1))+1), $A53)),"")</f>
        <v/>
      </c>
      <c r="C53" s="607" t="str" cm="1">
        <f t="array" aca="1" ref="C53" ca="1">IFERROR(INDEX(INDIRECT($B$43&amp;"["&amp;C$44&amp;"]"), SMALL(IF(INDIRECT($B$43&amp;"[ID]")= 'Prog Info'!$C$2, ROW(INDIRECT($B$43&amp;"[ID]")) - ROW(INDEX(INDIRECT($B$43&amp;"[ID]"), 1,1))+1), $A53)),"")</f>
        <v/>
      </c>
      <c r="D53" s="607" t="str" cm="1">
        <f t="array" aca="1" ref="D53" ca="1">IFERROR(INDEX(INDIRECT($B$43&amp;"["&amp;D$44&amp;"]"), SMALL(IF(INDIRECT($B$43&amp;"[ID]")= 'Prog Info'!$C$2, ROW(INDIRECT($B$43&amp;"[ID]")) - ROW(INDEX(INDIRECT($B$43&amp;"[ID]"), 1,1))+1), $A53)),"")</f>
        <v/>
      </c>
      <c r="E53" s="607"/>
      <c r="F53" s="607" t="str" cm="1">
        <f t="array" aca="1" ref="F53" ca="1">IFERROR(INDEX(INDIRECT($B$43&amp;"["&amp;F$44&amp;"]"), SMALL(IF(INDIRECT($B$43&amp;"[ID]")= 'Prog Info'!$C$2, ROW(INDIRECT($B$43&amp;"[ID]")) - ROW(INDEX(INDIRECT($B$43&amp;"[ID]"), 1,1))+1), $A53)),"")</f>
        <v/>
      </c>
      <c r="G53" s="607"/>
      <c r="H53" s="607" t="str" cm="1">
        <f t="array" aca="1" ref="H53" ca="1">IFERROR(INDEX(INDIRECT($B$43&amp;"["&amp;H$44&amp;"]"), SMALL(IF(INDIRECT($B$43&amp;"[ID]")= 'Prog Info'!$C$2, ROW(INDIRECT($B$43&amp;"[ID]")) - ROW(INDEX(INDIRECT($B$43&amp;"[ID]"), 1,1))+1), $A53)),"")</f>
        <v/>
      </c>
      <c r="I53" s="612" t="str" cm="1">
        <f t="array" aca="1" ref="I53" ca="1">IFERROR(INDEX(INDIRECT($B$43&amp;"["&amp;I$44&amp;"]"), SMALL(IF(INDIRECT($B$43&amp;"[ID]")= 'Prog Info'!$C$2, ROW(INDIRECT($B$43&amp;"[ID]")) - ROW(INDEX(INDIRECT($B$43&amp;"[ID]"), 1,1))+1), $A53)),"")</f>
        <v/>
      </c>
      <c r="J53" s="613" t="str" cm="1">
        <f t="array" aca="1" ref="J53" ca="1">IFERROR(INDEX(INDIRECT($B$43&amp;"["&amp;J$44&amp;"]"), SMALL(IF(INDIRECT($B$43&amp;"[ID]")= 'Prog Info'!$C$2, ROW(INDIRECT($B$43&amp;"[ID]")) - ROW(INDEX(INDIRECT($B$43&amp;"[ID]"), 1,1))+1), $A53)),"")</f>
        <v/>
      </c>
      <c r="L53" s="599" t="str">
        <f t="shared" ca="1" si="6"/>
        <v/>
      </c>
      <c r="M53" s="593" t="str" cm="1">
        <f t="array" aca="1" ref="M53" ca="1">IFERROR(INDEX(INDIRECT($B$43&amp;"["&amp;B$44&amp;"]"), SMALL(IF(INDIRECT($B$43&amp;"[ID]")= 'Prog Info'!$C$2, ROW(INDIRECT($B$43&amp;"[ID]")) - ROW(INDEX(INDIRECT($B$43&amp;"[ID]"), 1,1))+1), $L53)),"")</f>
        <v/>
      </c>
      <c r="N53" s="607" t="str" cm="1">
        <f t="array" aca="1" ref="N53" ca="1">IFERROR(INDEX(INDIRECT($B$43&amp;"["&amp;C$44&amp;"]"), SMALL(IF(INDIRECT($B$43&amp;"[ID]")= 'Prog Info'!$C$2, ROW(INDIRECT($B$43&amp;"[ID]")) - ROW(INDEX(INDIRECT($B$43&amp;"[ID]"), 1,1))+1), $L53)),"")</f>
        <v/>
      </c>
      <c r="O53" s="607" t="str" cm="1">
        <f t="array" aca="1" ref="O53" ca="1">IFERROR(INDEX(INDIRECT($B$43&amp;"["&amp;D$44&amp;"]"), SMALL(IF(INDIRECT($B$43&amp;"[ID]")= 'Prog Info'!$C$2, ROW(INDIRECT($B$43&amp;"[ID]")) - ROW(INDEX(INDIRECT($B$43&amp;"[ID]"), 1,1))+1), $L53)),"")</f>
        <v/>
      </c>
      <c r="P53" s="607"/>
      <c r="Q53" s="607" t="str" cm="1">
        <f t="array" aca="1" ref="Q53" ca="1">IFERROR(INDEX(INDIRECT($B$43&amp;"["&amp;F$44&amp;"]"), SMALL(IF(INDIRECT($B$43&amp;"[ID]")= 'Prog Info'!$C$2, ROW(INDIRECT($B$43&amp;"[ID]")) - ROW(INDEX(INDIRECT($B$43&amp;"[ID]"), 1,1))+1), $L53)),"")</f>
        <v/>
      </c>
      <c r="R53" s="607"/>
      <c r="S53" s="612" t="str" cm="1">
        <f t="array" aca="1" ref="S53" ca="1">IFERROR(INDEX(INDIRECT($B$43&amp;"["&amp;I$44&amp;"]"), SMALL(IF(INDIRECT($B$43&amp;"[ID]")= 'Prog Info'!$C$2, ROW(INDIRECT($B$43&amp;"[ID]")) - ROW(INDEX(INDIRECT($B$43&amp;"[ID]"), 1,1))+1), $L53)),"")</f>
        <v/>
      </c>
      <c r="T53" s="613" t="str" cm="1">
        <f t="array" aca="1" ref="T53" ca="1">IFERROR(INDEX(INDIRECT($B$43&amp;"["&amp;J$44&amp;"]"), SMALL(IF(INDIRECT($B$43&amp;"[ID]")= 'Prog Info'!$C$2, ROW(INDIRECT($B$43&amp;"[ID]")) - ROW(INDEX(INDIRECT($B$43&amp;"[ID]"), 1,1))+1), $L53)),"")</f>
        <v/>
      </c>
    </row>
    <row r="54" spans="1:20" x14ac:dyDescent="0.25">
      <c r="A54" s="599" t="str">
        <f t="shared" ca="1" si="5"/>
        <v/>
      </c>
      <c r="B54" s="593" t="str" cm="1">
        <f t="array" aca="1" ref="B54" ca="1">IFERROR(INDEX(INDIRECT($B$43&amp;"["&amp;B$44&amp;"]"), SMALL(IF(INDIRECT($B$43&amp;"[ID]")= 'Prog Info'!$C$2, ROW(INDIRECT($B$43&amp;"[ID]")) - ROW(INDEX(INDIRECT($B$43&amp;"[ID]"), 1,1))+1), $A54)),"")</f>
        <v/>
      </c>
      <c r="C54" s="607" t="str" cm="1">
        <f t="array" aca="1" ref="C54" ca="1">IFERROR(INDEX(INDIRECT($B$43&amp;"["&amp;C$44&amp;"]"), SMALL(IF(INDIRECT($B$43&amp;"[ID]")= 'Prog Info'!$C$2, ROW(INDIRECT($B$43&amp;"[ID]")) - ROW(INDEX(INDIRECT($B$43&amp;"[ID]"), 1,1))+1), $A54)),"")</f>
        <v/>
      </c>
      <c r="D54" s="607" t="str" cm="1">
        <f t="array" aca="1" ref="D54" ca="1">IFERROR(INDEX(INDIRECT($B$43&amp;"["&amp;D$44&amp;"]"), SMALL(IF(INDIRECT($B$43&amp;"[ID]")= 'Prog Info'!$C$2, ROW(INDIRECT($B$43&amp;"[ID]")) - ROW(INDEX(INDIRECT($B$43&amp;"[ID]"), 1,1))+1), $A54)),"")</f>
        <v/>
      </c>
      <c r="E54" s="607"/>
      <c r="F54" s="607" t="str" cm="1">
        <f t="array" aca="1" ref="F54" ca="1">IFERROR(INDEX(INDIRECT($B$43&amp;"["&amp;F$44&amp;"]"), SMALL(IF(INDIRECT($B$43&amp;"[ID]")= 'Prog Info'!$C$2, ROW(INDIRECT($B$43&amp;"[ID]")) - ROW(INDEX(INDIRECT($B$43&amp;"[ID]"), 1,1))+1), $A54)),"")</f>
        <v/>
      </c>
      <c r="G54" s="607"/>
      <c r="H54" s="607" t="str" cm="1">
        <f t="array" aca="1" ref="H54" ca="1">IFERROR(INDEX(INDIRECT($B$43&amp;"["&amp;H$44&amp;"]"), SMALL(IF(INDIRECT($B$43&amp;"[ID]")= 'Prog Info'!$C$2, ROW(INDIRECT($B$43&amp;"[ID]")) - ROW(INDEX(INDIRECT($B$43&amp;"[ID]"), 1,1))+1), $A54)),"")</f>
        <v/>
      </c>
      <c r="I54" s="612" t="str" cm="1">
        <f t="array" aca="1" ref="I54" ca="1">IFERROR(INDEX(INDIRECT($B$43&amp;"["&amp;I$44&amp;"]"), SMALL(IF(INDIRECT($B$43&amp;"[ID]")= 'Prog Info'!$C$2, ROW(INDIRECT($B$43&amp;"[ID]")) - ROW(INDEX(INDIRECT($B$43&amp;"[ID]"), 1,1))+1), $A54)),"")</f>
        <v/>
      </c>
      <c r="J54" s="613" t="str" cm="1">
        <f t="array" aca="1" ref="J54" ca="1">IFERROR(INDEX(INDIRECT($B$43&amp;"["&amp;J$44&amp;"]"), SMALL(IF(INDIRECT($B$43&amp;"[ID]")= 'Prog Info'!$C$2, ROW(INDIRECT($B$43&amp;"[ID]")) - ROW(INDEX(INDIRECT($B$43&amp;"[ID]"), 1,1))+1), $A54)),"")</f>
        <v/>
      </c>
      <c r="L54" s="599" t="str">
        <f t="shared" ca="1" si="6"/>
        <v/>
      </c>
      <c r="M54" s="593" t="str" cm="1">
        <f t="array" aca="1" ref="M54" ca="1">IFERROR(INDEX(INDIRECT($B$43&amp;"["&amp;B$44&amp;"]"), SMALL(IF(INDIRECT($B$43&amp;"[ID]")= 'Prog Info'!$C$2, ROW(INDIRECT($B$43&amp;"[ID]")) - ROW(INDEX(INDIRECT($B$43&amp;"[ID]"), 1,1))+1), $L54)),"")</f>
        <v/>
      </c>
      <c r="N54" s="607" t="str" cm="1">
        <f t="array" aca="1" ref="N54" ca="1">IFERROR(INDEX(INDIRECT($B$43&amp;"["&amp;C$44&amp;"]"), SMALL(IF(INDIRECT($B$43&amp;"[ID]")= 'Prog Info'!$C$2, ROW(INDIRECT($B$43&amp;"[ID]")) - ROW(INDEX(INDIRECT($B$43&amp;"[ID]"), 1,1))+1), $L54)),"")</f>
        <v/>
      </c>
      <c r="O54" s="607" t="str" cm="1">
        <f t="array" aca="1" ref="O54" ca="1">IFERROR(INDEX(INDIRECT($B$43&amp;"["&amp;D$44&amp;"]"), SMALL(IF(INDIRECT($B$43&amp;"[ID]")= 'Prog Info'!$C$2, ROW(INDIRECT($B$43&amp;"[ID]")) - ROW(INDEX(INDIRECT($B$43&amp;"[ID]"), 1,1))+1), $L54)),"")</f>
        <v/>
      </c>
      <c r="P54" s="607"/>
      <c r="Q54" s="607" t="str" cm="1">
        <f t="array" aca="1" ref="Q54" ca="1">IFERROR(INDEX(INDIRECT($B$43&amp;"["&amp;F$44&amp;"]"), SMALL(IF(INDIRECT($B$43&amp;"[ID]")= 'Prog Info'!$C$2, ROW(INDIRECT($B$43&amp;"[ID]")) - ROW(INDEX(INDIRECT($B$43&amp;"[ID]"), 1,1))+1), $L54)),"")</f>
        <v/>
      </c>
      <c r="R54" s="607"/>
      <c r="S54" s="612" t="str" cm="1">
        <f t="array" aca="1" ref="S54" ca="1">IFERROR(INDEX(INDIRECT($B$43&amp;"["&amp;I$44&amp;"]"), SMALL(IF(INDIRECT($B$43&amp;"[ID]")= 'Prog Info'!$C$2, ROW(INDIRECT($B$43&amp;"[ID]")) - ROW(INDEX(INDIRECT($B$43&amp;"[ID]"), 1,1))+1), $L54)),"")</f>
        <v/>
      </c>
      <c r="T54" s="613" t="str" cm="1">
        <f t="array" aca="1" ref="T54" ca="1">IFERROR(INDEX(INDIRECT($B$43&amp;"["&amp;J$44&amp;"]"), SMALL(IF(INDIRECT($B$43&amp;"[ID]")= 'Prog Info'!$C$2, ROW(INDIRECT($B$43&amp;"[ID]")) - ROW(INDEX(INDIRECT($B$43&amp;"[ID]"), 1,1))+1), $L54)),"")</f>
        <v/>
      </c>
    </row>
    <row r="55" spans="1:20" x14ac:dyDescent="0.25">
      <c r="A55" s="599" t="str">
        <f t="shared" ca="1" si="5"/>
        <v/>
      </c>
      <c r="B55" s="593" t="str" cm="1">
        <f t="array" aca="1" ref="B55" ca="1">IFERROR(INDEX(INDIRECT($B$43&amp;"["&amp;B$44&amp;"]"), SMALL(IF(INDIRECT($B$43&amp;"[ID]")= 'Prog Info'!$C$2, ROW(INDIRECT($B$43&amp;"[ID]")) - ROW(INDEX(INDIRECT($B$43&amp;"[ID]"), 1,1))+1), $A55)),"")</f>
        <v/>
      </c>
      <c r="C55" s="607" t="str" cm="1">
        <f t="array" aca="1" ref="C55" ca="1">IFERROR(INDEX(INDIRECT($B$43&amp;"["&amp;C$44&amp;"]"), SMALL(IF(INDIRECT($B$43&amp;"[ID]")= 'Prog Info'!$C$2, ROW(INDIRECT($B$43&amp;"[ID]")) - ROW(INDEX(INDIRECT($B$43&amp;"[ID]"), 1,1))+1), $A55)),"")</f>
        <v/>
      </c>
      <c r="D55" s="607" t="str" cm="1">
        <f t="array" aca="1" ref="D55" ca="1">IFERROR(INDEX(INDIRECT($B$43&amp;"["&amp;D$44&amp;"]"), SMALL(IF(INDIRECT($B$43&amp;"[ID]")= 'Prog Info'!$C$2, ROW(INDIRECT($B$43&amp;"[ID]")) - ROW(INDEX(INDIRECT($B$43&amp;"[ID]"), 1,1))+1), $A55)),"")</f>
        <v/>
      </c>
      <c r="E55" s="607"/>
      <c r="F55" s="607" t="str" cm="1">
        <f t="array" aca="1" ref="F55" ca="1">IFERROR(INDEX(INDIRECT($B$43&amp;"["&amp;F$44&amp;"]"), SMALL(IF(INDIRECT($B$43&amp;"[ID]")= 'Prog Info'!$C$2, ROW(INDIRECT($B$43&amp;"[ID]")) - ROW(INDEX(INDIRECT($B$43&amp;"[ID]"), 1,1))+1), $A55)),"")</f>
        <v/>
      </c>
      <c r="G55" s="607"/>
      <c r="H55" s="607" t="str" cm="1">
        <f t="array" aca="1" ref="H55" ca="1">IFERROR(INDEX(INDIRECT($B$43&amp;"["&amp;H$44&amp;"]"), SMALL(IF(INDIRECT($B$43&amp;"[ID]")= 'Prog Info'!$C$2, ROW(INDIRECT($B$43&amp;"[ID]")) - ROW(INDEX(INDIRECT($B$43&amp;"[ID]"), 1,1))+1), $A55)),"")</f>
        <v/>
      </c>
      <c r="I55" s="612" t="str" cm="1">
        <f t="array" aca="1" ref="I55" ca="1">IFERROR(INDEX(INDIRECT($B$43&amp;"["&amp;I$44&amp;"]"), SMALL(IF(INDIRECT($B$43&amp;"[ID]")= 'Prog Info'!$C$2, ROW(INDIRECT($B$43&amp;"[ID]")) - ROW(INDEX(INDIRECT($B$43&amp;"[ID]"), 1,1))+1), $A55)),"")</f>
        <v/>
      </c>
      <c r="J55" s="613" t="str" cm="1">
        <f t="array" aca="1" ref="J55" ca="1">IFERROR(INDEX(INDIRECT($B$43&amp;"["&amp;J$44&amp;"]"), SMALL(IF(INDIRECT($B$43&amp;"[ID]")= 'Prog Info'!$C$2, ROW(INDIRECT($B$43&amp;"[ID]")) - ROW(INDEX(INDIRECT($B$43&amp;"[ID]"), 1,1))+1), $A55)),"")</f>
        <v/>
      </c>
      <c r="L55" s="599" t="str">
        <f t="shared" ca="1" si="6"/>
        <v/>
      </c>
      <c r="M55" s="593" t="str" cm="1">
        <f t="array" aca="1" ref="M55" ca="1">IFERROR(INDEX(INDIRECT($B$43&amp;"["&amp;B$44&amp;"]"), SMALL(IF(INDIRECT($B$43&amp;"[ID]")= 'Prog Info'!$C$2, ROW(INDIRECT($B$43&amp;"[ID]")) - ROW(INDEX(INDIRECT($B$43&amp;"[ID]"), 1,1))+1), $L55)),"")</f>
        <v/>
      </c>
      <c r="N55" s="607" t="str" cm="1">
        <f t="array" aca="1" ref="N55" ca="1">IFERROR(INDEX(INDIRECT($B$43&amp;"["&amp;C$44&amp;"]"), SMALL(IF(INDIRECT($B$43&amp;"[ID]")= 'Prog Info'!$C$2, ROW(INDIRECT($B$43&amp;"[ID]")) - ROW(INDEX(INDIRECT($B$43&amp;"[ID]"), 1,1))+1), $L55)),"")</f>
        <v/>
      </c>
      <c r="O55" s="607" t="str" cm="1">
        <f t="array" aca="1" ref="O55" ca="1">IFERROR(INDEX(INDIRECT($B$43&amp;"["&amp;D$44&amp;"]"), SMALL(IF(INDIRECT($B$43&amp;"[ID]")= 'Prog Info'!$C$2, ROW(INDIRECT($B$43&amp;"[ID]")) - ROW(INDEX(INDIRECT($B$43&amp;"[ID]"), 1,1))+1), $L55)),"")</f>
        <v/>
      </c>
      <c r="P55" s="607"/>
      <c r="Q55" s="607" t="str" cm="1">
        <f t="array" aca="1" ref="Q55" ca="1">IFERROR(INDEX(INDIRECT($B$43&amp;"["&amp;F$44&amp;"]"), SMALL(IF(INDIRECT($B$43&amp;"[ID]")= 'Prog Info'!$C$2, ROW(INDIRECT($B$43&amp;"[ID]")) - ROW(INDEX(INDIRECT($B$43&amp;"[ID]"), 1,1))+1), $L55)),"")</f>
        <v/>
      </c>
      <c r="R55" s="607"/>
      <c r="S55" s="612" t="str" cm="1">
        <f t="array" aca="1" ref="S55" ca="1">IFERROR(INDEX(INDIRECT($B$43&amp;"["&amp;I$44&amp;"]"), SMALL(IF(INDIRECT($B$43&amp;"[ID]")= 'Prog Info'!$C$2, ROW(INDIRECT($B$43&amp;"[ID]")) - ROW(INDEX(INDIRECT($B$43&amp;"[ID]"), 1,1))+1), $L55)),"")</f>
        <v/>
      </c>
      <c r="T55" s="613" t="str" cm="1">
        <f t="array" aca="1" ref="T55" ca="1">IFERROR(INDEX(INDIRECT($B$43&amp;"["&amp;J$44&amp;"]"), SMALL(IF(INDIRECT($B$43&amp;"[ID]")= 'Prog Info'!$C$2, ROW(INDIRECT($B$43&amp;"[ID]")) - ROW(INDEX(INDIRECT($B$43&amp;"[ID]"), 1,1))+1), $L55)),"")</f>
        <v/>
      </c>
    </row>
    <row r="56" spans="1:20" x14ac:dyDescent="0.25">
      <c r="A56" s="599" t="str">
        <f t="shared" ca="1" si="5"/>
        <v/>
      </c>
      <c r="B56" s="593" t="str" cm="1">
        <f t="array" aca="1" ref="B56" ca="1">IFERROR(INDEX(INDIRECT($B$43&amp;"["&amp;B$44&amp;"]"), SMALL(IF(INDIRECT($B$43&amp;"[ID]")= 'Prog Info'!$C$2, ROW(INDIRECT($B$43&amp;"[ID]")) - ROW(INDEX(INDIRECT($B$43&amp;"[ID]"), 1,1))+1), $A56)),"")</f>
        <v/>
      </c>
      <c r="C56" s="607" t="str" cm="1">
        <f t="array" aca="1" ref="C56" ca="1">IFERROR(INDEX(INDIRECT($B$43&amp;"["&amp;C$44&amp;"]"), SMALL(IF(INDIRECT($B$43&amp;"[ID]")= 'Prog Info'!$C$2, ROW(INDIRECT($B$43&amp;"[ID]")) - ROW(INDEX(INDIRECT($B$43&amp;"[ID]"), 1,1))+1), $A56)),"")</f>
        <v/>
      </c>
      <c r="D56" s="607" t="str" cm="1">
        <f t="array" aca="1" ref="D56" ca="1">IFERROR(INDEX(INDIRECT($B$43&amp;"["&amp;D$44&amp;"]"), SMALL(IF(INDIRECT($B$43&amp;"[ID]")= 'Prog Info'!$C$2, ROW(INDIRECT($B$43&amp;"[ID]")) - ROW(INDEX(INDIRECT($B$43&amp;"[ID]"), 1,1))+1), $A56)),"")</f>
        <v/>
      </c>
      <c r="E56" s="607"/>
      <c r="F56" s="607" t="str" cm="1">
        <f t="array" aca="1" ref="F56" ca="1">IFERROR(INDEX(INDIRECT($B$43&amp;"["&amp;F$44&amp;"]"), SMALL(IF(INDIRECT($B$43&amp;"[ID]")= 'Prog Info'!$C$2, ROW(INDIRECT($B$43&amp;"[ID]")) - ROW(INDEX(INDIRECT($B$43&amp;"[ID]"), 1,1))+1), $A56)),"")</f>
        <v/>
      </c>
      <c r="G56" s="607"/>
      <c r="H56" s="607" t="str" cm="1">
        <f t="array" aca="1" ref="H56" ca="1">IFERROR(INDEX(INDIRECT($B$43&amp;"["&amp;H$44&amp;"]"), SMALL(IF(INDIRECT($B$43&amp;"[ID]")= 'Prog Info'!$C$2, ROW(INDIRECT($B$43&amp;"[ID]")) - ROW(INDEX(INDIRECT($B$43&amp;"[ID]"), 1,1))+1), $A56)),"")</f>
        <v/>
      </c>
      <c r="I56" s="612" t="str" cm="1">
        <f t="array" aca="1" ref="I56" ca="1">IFERROR(INDEX(INDIRECT($B$43&amp;"["&amp;I$44&amp;"]"), SMALL(IF(INDIRECT($B$43&amp;"[ID]")= 'Prog Info'!$C$2, ROW(INDIRECT($B$43&amp;"[ID]")) - ROW(INDEX(INDIRECT($B$43&amp;"[ID]"), 1,1))+1), $A56)),"")</f>
        <v/>
      </c>
      <c r="J56" s="613" t="str" cm="1">
        <f t="array" aca="1" ref="J56" ca="1">IFERROR(INDEX(INDIRECT($B$43&amp;"["&amp;J$44&amp;"]"), SMALL(IF(INDIRECT($B$43&amp;"[ID]")= 'Prog Info'!$C$2, ROW(INDIRECT($B$43&amp;"[ID]")) - ROW(INDEX(INDIRECT($B$43&amp;"[ID]"), 1,1))+1), $A56)),"")</f>
        <v/>
      </c>
      <c r="L56" s="599" t="str">
        <f t="shared" ca="1" si="6"/>
        <v/>
      </c>
      <c r="M56" s="593" t="str" cm="1">
        <f t="array" aca="1" ref="M56" ca="1">IFERROR(INDEX(INDIRECT($B$43&amp;"["&amp;B$44&amp;"]"), SMALL(IF(INDIRECT($B$43&amp;"[ID]")= 'Prog Info'!$C$2, ROW(INDIRECT($B$43&amp;"[ID]")) - ROW(INDEX(INDIRECT($B$43&amp;"[ID]"), 1,1))+1), $L56)),"")</f>
        <v/>
      </c>
      <c r="N56" s="607" t="str" cm="1">
        <f t="array" aca="1" ref="N56" ca="1">IFERROR(INDEX(INDIRECT($B$43&amp;"["&amp;C$44&amp;"]"), SMALL(IF(INDIRECT($B$43&amp;"[ID]")= 'Prog Info'!$C$2, ROW(INDIRECT($B$43&amp;"[ID]")) - ROW(INDEX(INDIRECT($B$43&amp;"[ID]"), 1,1))+1), $L56)),"")</f>
        <v/>
      </c>
      <c r="O56" s="607" t="str" cm="1">
        <f t="array" aca="1" ref="O56" ca="1">IFERROR(INDEX(INDIRECT($B$43&amp;"["&amp;D$44&amp;"]"), SMALL(IF(INDIRECT($B$43&amp;"[ID]")= 'Prog Info'!$C$2, ROW(INDIRECT($B$43&amp;"[ID]")) - ROW(INDEX(INDIRECT($B$43&amp;"[ID]"), 1,1))+1), $L56)),"")</f>
        <v/>
      </c>
      <c r="P56" s="607"/>
      <c r="Q56" s="607" t="str" cm="1">
        <f t="array" aca="1" ref="Q56" ca="1">IFERROR(INDEX(INDIRECT($B$43&amp;"["&amp;F$44&amp;"]"), SMALL(IF(INDIRECT($B$43&amp;"[ID]")= 'Prog Info'!$C$2, ROW(INDIRECT($B$43&amp;"[ID]")) - ROW(INDEX(INDIRECT($B$43&amp;"[ID]"), 1,1))+1), $L56)),"")</f>
        <v/>
      </c>
      <c r="R56" s="607"/>
      <c r="S56" s="612" t="str" cm="1">
        <f t="array" aca="1" ref="S56" ca="1">IFERROR(INDEX(INDIRECT($B$43&amp;"["&amp;I$44&amp;"]"), SMALL(IF(INDIRECT($B$43&amp;"[ID]")= 'Prog Info'!$C$2, ROW(INDIRECT($B$43&amp;"[ID]")) - ROW(INDEX(INDIRECT($B$43&amp;"[ID]"), 1,1))+1), $L56)),"")</f>
        <v/>
      </c>
      <c r="T56" s="613" t="str" cm="1">
        <f t="array" aca="1" ref="T56" ca="1">IFERROR(INDEX(INDIRECT($B$43&amp;"["&amp;J$44&amp;"]"), SMALL(IF(INDIRECT($B$43&amp;"[ID]")= 'Prog Info'!$C$2, ROW(INDIRECT($B$43&amp;"[ID]")) - ROW(INDEX(INDIRECT($B$43&amp;"[ID]"), 1,1))+1), $L56)),"")</f>
        <v/>
      </c>
    </row>
    <row r="57" spans="1:20" x14ac:dyDescent="0.25">
      <c r="A57" s="599" t="str">
        <f t="shared" ca="1" si="5"/>
        <v/>
      </c>
      <c r="B57" s="593" t="str" cm="1">
        <f t="array" aca="1" ref="B57" ca="1">IFERROR(INDEX(INDIRECT($B$43&amp;"["&amp;B$44&amp;"]"), SMALL(IF(INDIRECT($B$43&amp;"[ID]")= 'Prog Info'!$C$2, ROW(INDIRECT($B$43&amp;"[ID]")) - ROW(INDEX(INDIRECT($B$43&amp;"[ID]"), 1,1))+1), $A57)),"")</f>
        <v/>
      </c>
      <c r="C57" s="607" t="str" cm="1">
        <f t="array" aca="1" ref="C57" ca="1">IFERROR(INDEX(INDIRECT($B$43&amp;"["&amp;C$44&amp;"]"), SMALL(IF(INDIRECT($B$43&amp;"[ID]")= 'Prog Info'!$C$2, ROW(INDIRECT($B$43&amp;"[ID]")) - ROW(INDEX(INDIRECT($B$43&amp;"[ID]"), 1,1))+1), $A57)),"")</f>
        <v/>
      </c>
      <c r="D57" s="607" t="str" cm="1">
        <f t="array" aca="1" ref="D57" ca="1">IFERROR(INDEX(INDIRECT($B$43&amp;"["&amp;D$44&amp;"]"), SMALL(IF(INDIRECT($B$43&amp;"[ID]")= 'Prog Info'!$C$2, ROW(INDIRECT($B$43&amp;"[ID]")) - ROW(INDEX(INDIRECT($B$43&amp;"[ID]"), 1,1))+1), $A57)),"")</f>
        <v/>
      </c>
      <c r="E57" s="607"/>
      <c r="F57" s="607" t="str" cm="1">
        <f t="array" aca="1" ref="F57" ca="1">IFERROR(INDEX(INDIRECT($B$43&amp;"["&amp;F$44&amp;"]"), SMALL(IF(INDIRECT($B$43&amp;"[ID]")= 'Prog Info'!$C$2, ROW(INDIRECT($B$43&amp;"[ID]")) - ROW(INDEX(INDIRECT($B$43&amp;"[ID]"), 1,1))+1), $A57)),"")</f>
        <v/>
      </c>
      <c r="G57" s="607"/>
      <c r="H57" s="607" t="str" cm="1">
        <f t="array" aca="1" ref="H57" ca="1">IFERROR(INDEX(INDIRECT($B$43&amp;"["&amp;H$44&amp;"]"), SMALL(IF(INDIRECT($B$43&amp;"[ID]")= 'Prog Info'!$C$2, ROW(INDIRECT($B$43&amp;"[ID]")) - ROW(INDEX(INDIRECT($B$43&amp;"[ID]"), 1,1))+1), $A57)),"")</f>
        <v/>
      </c>
      <c r="I57" s="612" t="str" cm="1">
        <f t="array" aca="1" ref="I57" ca="1">IFERROR(INDEX(INDIRECT($B$43&amp;"["&amp;I$44&amp;"]"), SMALL(IF(INDIRECT($B$43&amp;"[ID]")= 'Prog Info'!$C$2, ROW(INDIRECT($B$43&amp;"[ID]")) - ROW(INDEX(INDIRECT($B$43&amp;"[ID]"), 1,1))+1), $A57)),"")</f>
        <v/>
      </c>
      <c r="J57" s="613" t="str" cm="1">
        <f t="array" aca="1" ref="J57" ca="1">IFERROR(INDEX(INDIRECT($B$43&amp;"["&amp;J$44&amp;"]"), SMALL(IF(INDIRECT($B$43&amp;"[ID]")= 'Prog Info'!$C$2, ROW(INDIRECT($B$43&amp;"[ID]")) - ROW(INDEX(INDIRECT($B$43&amp;"[ID]"), 1,1))+1), $A57)),"")</f>
        <v/>
      </c>
      <c r="L57" s="599" t="str">
        <f t="shared" ca="1" si="6"/>
        <v/>
      </c>
      <c r="M57" s="593" t="str" cm="1">
        <f t="array" aca="1" ref="M57" ca="1">IFERROR(INDEX(INDIRECT($B$43&amp;"["&amp;B$44&amp;"]"), SMALL(IF(INDIRECT($B$43&amp;"[ID]")= 'Prog Info'!$C$2, ROW(INDIRECT($B$43&amp;"[ID]")) - ROW(INDEX(INDIRECT($B$43&amp;"[ID]"), 1,1))+1), $L57)),"")</f>
        <v/>
      </c>
      <c r="N57" s="607" t="str" cm="1">
        <f t="array" aca="1" ref="N57" ca="1">IFERROR(INDEX(INDIRECT($B$43&amp;"["&amp;C$44&amp;"]"), SMALL(IF(INDIRECT($B$43&amp;"[ID]")= 'Prog Info'!$C$2, ROW(INDIRECT($B$43&amp;"[ID]")) - ROW(INDEX(INDIRECT($B$43&amp;"[ID]"), 1,1))+1), $L57)),"")</f>
        <v/>
      </c>
      <c r="O57" s="607" t="str" cm="1">
        <f t="array" aca="1" ref="O57" ca="1">IFERROR(INDEX(INDIRECT($B$43&amp;"["&amp;D$44&amp;"]"), SMALL(IF(INDIRECT($B$43&amp;"[ID]")= 'Prog Info'!$C$2, ROW(INDIRECT($B$43&amp;"[ID]")) - ROW(INDEX(INDIRECT($B$43&amp;"[ID]"), 1,1))+1), $L57)),"")</f>
        <v/>
      </c>
      <c r="P57" s="607"/>
      <c r="Q57" s="607" t="str" cm="1">
        <f t="array" aca="1" ref="Q57" ca="1">IFERROR(INDEX(INDIRECT($B$43&amp;"["&amp;F$44&amp;"]"), SMALL(IF(INDIRECT($B$43&amp;"[ID]")= 'Prog Info'!$C$2, ROW(INDIRECT($B$43&amp;"[ID]")) - ROW(INDEX(INDIRECT($B$43&amp;"[ID]"), 1,1))+1), $L57)),"")</f>
        <v/>
      </c>
      <c r="R57" s="607"/>
      <c r="S57" s="612" t="str" cm="1">
        <f t="array" aca="1" ref="S57" ca="1">IFERROR(INDEX(INDIRECT($B$43&amp;"["&amp;I$44&amp;"]"), SMALL(IF(INDIRECT($B$43&amp;"[ID]")= 'Prog Info'!$C$2, ROW(INDIRECT($B$43&amp;"[ID]")) - ROW(INDEX(INDIRECT($B$43&amp;"[ID]"), 1,1))+1), $L57)),"")</f>
        <v/>
      </c>
      <c r="T57" s="613" t="str" cm="1">
        <f t="array" aca="1" ref="T57" ca="1">IFERROR(INDEX(INDIRECT($B$43&amp;"["&amp;J$44&amp;"]"), SMALL(IF(INDIRECT($B$43&amp;"[ID]")= 'Prog Info'!$C$2, ROW(INDIRECT($B$43&amp;"[ID]")) - ROW(INDEX(INDIRECT($B$43&amp;"[ID]"), 1,1))+1), $L57)),"")</f>
        <v/>
      </c>
    </row>
    <row r="58" spans="1:20" x14ac:dyDescent="0.25">
      <c r="A58" s="599" t="str">
        <f t="shared" ca="1" si="5"/>
        <v/>
      </c>
      <c r="B58" s="593" t="str" cm="1">
        <f t="array" aca="1" ref="B58" ca="1">IFERROR(INDEX(INDIRECT($B$43&amp;"["&amp;B$44&amp;"]"), SMALL(IF(INDIRECT($B$43&amp;"[ID]")= 'Prog Info'!$C$2, ROW(INDIRECT($B$43&amp;"[ID]")) - ROW(INDEX(INDIRECT($B$43&amp;"[ID]"), 1,1))+1), $A58)),"")</f>
        <v/>
      </c>
      <c r="C58" s="607" t="str" cm="1">
        <f t="array" aca="1" ref="C58" ca="1">IFERROR(INDEX(INDIRECT($B$43&amp;"["&amp;C$44&amp;"]"), SMALL(IF(INDIRECT($B$43&amp;"[ID]")= 'Prog Info'!$C$2, ROW(INDIRECT($B$43&amp;"[ID]")) - ROW(INDEX(INDIRECT($B$43&amp;"[ID]"), 1,1))+1), $A58)),"")</f>
        <v/>
      </c>
      <c r="D58" s="607" t="str" cm="1">
        <f t="array" aca="1" ref="D58" ca="1">IFERROR(INDEX(INDIRECT($B$43&amp;"["&amp;D$44&amp;"]"), SMALL(IF(INDIRECT($B$43&amp;"[ID]")= 'Prog Info'!$C$2, ROW(INDIRECT($B$43&amp;"[ID]")) - ROW(INDEX(INDIRECT($B$43&amp;"[ID]"), 1,1))+1), $A58)),"")</f>
        <v/>
      </c>
      <c r="E58" s="607"/>
      <c r="F58" s="607" t="str" cm="1">
        <f t="array" aca="1" ref="F58" ca="1">IFERROR(INDEX(INDIRECT($B$43&amp;"["&amp;F$44&amp;"]"), SMALL(IF(INDIRECT($B$43&amp;"[ID]")= 'Prog Info'!$C$2, ROW(INDIRECT($B$43&amp;"[ID]")) - ROW(INDEX(INDIRECT($B$43&amp;"[ID]"), 1,1))+1), $A58)),"")</f>
        <v/>
      </c>
      <c r="G58" s="607"/>
      <c r="H58" s="607" t="str" cm="1">
        <f t="array" aca="1" ref="H58" ca="1">IFERROR(INDEX(INDIRECT($B$43&amp;"["&amp;H$44&amp;"]"), SMALL(IF(INDIRECT($B$43&amp;"[ID]")= 'Prog Info'!$C$2, ROW(INDIRECT($B$43&amp;"[ID]")) - ROW(INDEX(INDIRECT($B$43&amp;"[ID]"), 1,1))+1), $A58)),"")</f>
        <v/>
      </c>
      <c r="I58" s="612" t="str" cm="1">
        <f t="array" aca="1" ref="I58" ca="1">IFERROR(INDEX(INDIRECT($B$43&amp;"["&amp;I$44&amp;"]"), SMALL(IF(INDIRECT($B$43&amp;"[ID]")= 'Prog Info'!$C$2, ROW(INDIRECT($B$43&amp;"[ID]")) - ROW(INDEX(INDIRECT($B$43&amp;"[ID]"), 1,1))+1), $A58)),"")</f>
        <v/>
      </c>
      <c r="J58" s="613" t="str" cm="1">
        <f t="array" aca="1" ref="J58" ca="1">IFERROR(INDEX(INDIRECT($B$43&amp;"["&amp;J$44&amp;"]"), SMALL(IF(INDIRECT($B$43&amp;"[ID]")= 'Prog Info'!$C$2, ROW(INDIRECT($B$43&amp;"[ID]")) - ROW(INDEX(INDIRECT($B$43&amp;"[ID]"), 1,1))+1), $A58)),"")</f>
        <v/>
      </c>
      <c r="L58" s="599" t="str">
        <f t="shared" ca="1" si="6"/>
        <v/>
      </c>
      <c r="M58" s="593" t="str" cm="1">
        <f t="array" aca="1" ref="M58" ca="1">IFERROR(INDEX(INDIRECT($B$43&amp;"["&amp;B$44&amp;"]"), SMALL(IF(INDIRECT($B$43&amp;"[ID]")= 'Prog Info'!$C$2, ROW(INDIRECT($B$43&amp;"[ID]")) - ROW(INDEX(INDIRECT($B$43&amp;"[ID]"), 1,1))+1), $L58)),"")</f>
        <v/>
      </c>
      <c r="N58" s="607" t="str" cm="1">
        <f t="array" aca="1" ref="N58" ca="1">IFERROR(INDEX(INDIRECT($B$43&amp;"["&amp;C$44&amp;"]"), SMALL(IF(INDIRECT($B$43&amp;"[ID]")= 'Prog Info'!$C$2, ROW(INDIRECT($B$43&amp;"[ID]")) - ROW(INDEX(INDIRECT($B$43&amp;"[ID]"), 1,1))+1), $L58)),"")</f>
        <v/>
      </c>
      <c r="O58" s="607" t="str" cm="1">
        <f t="array" aca="1" ref="O58" ca="1">IFERROR(INDEX(INDIRECT($B$43&amp;"["&amp;D$44&amp;"]"), SMALL(IF(INDIRECT($B$43&amp;"[ID]")= 'Prog Info'!$C$2, ROW(INDIRECT($B$43&amp;"[ID]")) - ROW(INDEX(INDIRECT($B$43&amp;"[ID]"), 1,1))+1), $L58)),"")</f>
        <v/>
      </c>
      <c r="P58" s="607"/>
      <c r="Q58" s="607" t="str" cm="1">
        <f t="array" aca="1" ref="Q58" ca="1">IFERROR(INDEX(INDIRECT($B$43&amp;"["&amp;F$44&amp;"]"), SMALL(IF(INDIRECT($B$43&amp;"[ID]")= 'Prog Info'!$C$2, ROW(INDIRECT($B$43&amp;"[ID]")) - ROW(INDEX(INDIRECT($B$43&amp;"[ID]"), 1,1))+1), $L58)),"")</f>
        <v/>
      </c>
      <c r="R58" s="607"/>
      <c r="S58" s="612" t="str" cm="1">
        <f t="array" aca="1" ref="S58" ca="1">IFERROR(INDEX(INDIRECT($B$43&amp;"["&amp;I$44&amp;"]"), SMALL(IF(INDIRECT($B$43&amp;"[ID]")= 'Prog Info'!$C$2, ROW(INDIRECT($B$43&amp;"[ID]")) - ROW(INDEX(INDIRECT($B$43&amp;"[ID]"), 1,1))+1), $L58)),"")</f>
        <v/>
      </c>
      <c r="T58" s="613" t="str" cm="1">
        <f t="array" aca="1" ref="T58" ca="1">IFERROR(INDEX(INDIRECT($B$43&amp;"["&amp;J$44&amp;"]"), SMALL(IF(INDIRECT($B$43&amp;"[ID]")= 'Prog Info'!$C$2, ROW(INDIRECT($B$43&amp;"[ID]")) - ROW(INDEX(INDIRECT($B$43&amp;"[ID]"), 1,1))+1), $L58)),"")</f>
        <v/>
      </c>
    </row>
    <row r="59" spans="1:20" x14ac:dyDescent="0.25">
      <c r="A59" s="599" t="str">
        <f t="shared" ca="1" si="5"/>
        <v/>
      </c>
      <c r="B59" s="593" t="str" cm="1">
        <f t="array" aca="1" ref="B59" ca="1">IFERROR(INDEX(INDIRECT($B$43&amp;"["&amp;B$44&amp;"]"), SMALL(IF(INDIRECT($B$43&amp;"[ID]")= 'Prog Info'!$C$2, ROW(INDIRECT($B$43&amp;"[ID]")) - ROW(INDEX(INDIRECT($B$43&amp;"[ID]"), 1,1))+1), $A59)),"")</f>
        <v/>
      </c>
      <c r="C59" s="607" t="str" cm="1">
        <f t="array" aca="1" ref="C59" ca="1">IFERROR(INDEX(INDIRECT($B$43&amp;"["&amp;C$44&amp;"]"), SMALL(IF(INDIRECT($B$43&amp;"[ID]")= 'Prog Info'!$C$2, ROW(INDIRECT($B$43&amp;"[ID]")) - ROW(INDEX(INDIRECT($B$43&amp;"[ID]"), 1,1))+1), $A59)),"")</f>
        <v/>
      </c>
      <c r="D59" s="607" t="str" cm="1">
        <f t="array" aca="1" ref="D59" ca="1">IFERROR(INDEX(INDIRECT($B$43&amp;"["&amp;D$44&amp;"]"), SMALL(IF(INDIRECT($B$43&amp;"[ID]")= 'Prog Info'!$C$2, ROW(INDIRECT($B$43&amp;"[ID]")) - ROW(INDEX(INDIRECT($B$43&amp;"[ID]"), 1,1))+1), $A59)),"")</f>
        <v/>
      </c>
      <c r="E59" s="607"/>
      <c r="F59" s="607" t="str" cm="1">
        <f t="array" aca="1" ref="F59" ca="1">IFERROR(INDEX(INDIRECT($B$43&amp;"["&amp;F$44&amp;"]"), SMALL(IF(INDIRECT($B$43&amp;"[ID]")= 'Prog Info'!$C$2, ROW(INDIRECT($B$43&amp;"[ID]")) - ROW(INDEX(INDIRECT($B$43&amp;"[ID]"), 1,1))+1), $A59)),"")</f>
        <v/>
      </c>
      <c r="G59" s="607"/>
      <c r="H59" s="607" t="str" cm="1">
        <f t="array" aca="1" ref="H59" ca="1">IFERROR(INDEX(INDIRECT($B$43&amp;"["&amp;H$44&amp;"]"), SMALL(IF(INDIRECT($B$43&amp;"[ID]")= 'Prog Info'!$C$2, ROW(INDIRECT($B$43&amp;"[ID]")) - ROW(INDEX(INDIRECT($B$43&amp;"[ID]"), 1,1))+1), $A59)),"")</f>
        <v/>
      </c>
      <c r="I59" s="612" t="str" cm="1">
        <f t="array" aca="1" ref="I59" ca="1">IFERROR(INDEX(INDIRECT($B$43&amp;"["&amp;I$44&amp;"]"), SMALL(IF(INDIRECT($B$43&amp;"[ID]")= 'Prog Info'!$C$2, ROW(INDIRECT($B$43&amp;"[ID]")) - ROW(INDEX(INDIRECT($B$43&amp;"[ID]"), 1,1))+1), $A59)),"")</f>
        <v/>
      </c>
      <c r="J59" s="613" t="str" cm="1">
        <f t="array" aca="1" ref="J59" ca="1">IFERROR(INDEX(INDIRECT($B$43&amp;"["&amp;J$44&amp;"]"), SMALL(IF(INDIRECT($B$43&amp;"[ID]")= 'Prog Info'!$C$2, ROW(INDIRECT($B$43&amp;"[ID]")) - ROW(INDEX(INDIRECT($B$43&amp;"[ID]"), 1,1))+1), $A59)),"")</f>
        <v/>
      </c>
      <c r="L59" s="599" t="str">
        <f t="shared" ca="1" si="6"/>
        <v/>
      </c>
      <c r="M59" s="593" t="str" cm="1">
        <f t="array" aca="1" ref="M59" ca="1">IFERROR(INDEX(INDIRECT($B$43&amp;"["&amp;B$44&amp;"]"), SMALL(IF(INDIRECT($B$43&amp;"[ID]")= 'Prog Info'!$C$2, ROW(INDIRECT($B$43&amp;"[ID]")) - ROW(INDEX(INDIRECT($B$43&amp;"[ID]"), 1,1))+1), $L59)),"")</f>
        <v/>
      </c>
      <c r="N59" s="607" t="str" cm="1">
        <f t="array" aca="1" ref="N59" ca="1">IFERROR(INDEX(INDIRECT($B$43&amp;"["&amp;C$44&amp;"]"), SMALL(IF(INDIRECT($B$43&amp;"[ID]")= 'Prog Info'!$C$2, ROW(INDIRECT($B$43&amp;"[ID]")) - ROW(INDEX(INDIRECT($B$43&amp;"[ID]"), 1,1))+1), $L59)),"")</f>
        <v/>
      </c>
      <c r="O59" s="607" t="str" cm="1">
        <f t="array" aca="1" ref="O59" ca="1">IFERROR(INDEX(INDIRECT($B$43&amp;"["&amp;D$44&amp;"]"), SMALL(IF(INDIRECT($B$43&amp;"[ID]")= 'Prog Info'!$C$2, ROW(INDIRECT($B$43&amp;"[ID]")) - ROW(INDEX(INDIRECT($B$43&amp;"[ID]"), 1,1))+1), $L59)),"")</f>
        <v/>
      </c>
      <c r="P59" s="607"/>
      <c r="Q59" s="607" t="str" cm="1">
        <f t="array" aca="1" ref="Q59" ca="1">IFERROR(INDEX(INDIRECT($B$43&amp;"["&amp;F$44&amp;"]"), SMALL(IF(INDIRECT($B$43&amp;"[ID]")= 'Prog Info'!$C$2, ROW(INDIRECT($B$43&amp;"[ID]")) - ROW(INDEX(INDIRECT($B$43&amp;"[ID]"), 1,1))+1), $L59)),"")</f>
        <v/>
      </c>
      <c r="R59" s="607"/>
      <c r="S59" s="612" t="str" cm="1">
        <f t="array" aca="1" ref="S59" ca="1">IFERROR(INDEX(INDIRECT($B$43&amp;"["&amp;I$44&amp;"]"), SMALL(IF(INDIRECT($B$43&amp;"[ID]")= 'Prog Info'!$C$2, ROW(INDIRECT($B$43&amp;"[ID]")) - ROW(INDEX(INDIRECT($B$43&amp;"[ID]"), 1,1))+1), $L59)),"")</f>
        <v/>
      </c>
      <c r="T59" s="613" t="str" cm="1">
        <f t="array" aca="1" ref="T59" ca="1">IFERROR(INDEX(INDIRECT($B$43&amp;"["&amp;J$44&amp;"]"), SMALL(IF(INDIRECT($B$43&amp;"[ID]")= 'Prog Info'!$C$2, ROW(INDIRECT($B$43&amp;"[ID]")) - ROW(INDEX(INDIRECT($B$43&amp;"[ID]"), 1,1))+1), $L59)),"")</f>
        <v/>
      </c>
    </row>
    <row r="60" spans="1:20" x14ac:dyDescent="0.25">
      <c r="A60" s="599" t="str">
        <f t="shared" ca="1" si="5"/>
        <v/>
      </c>
      <c r="B60" s="593" t="str" cm="1">
        <f t="array" aca="1" ref="B60" ca="1">IFERROR(INDEX(INDIRECT($B$43&amp;"["&amp;B$44&amp;"]"), SMALL(IF(INDIRECT($B$43&amp;"[ID]")= 'Prog Info'!$C$2, ROW(INDIRECT($B$43&amp;"[ID]")) - ROW(INDEX(INDIRECT($B$43&amp;"[ID]"), 1,1))+1), $A60)),"")</f>
        <v/>
      </c>
      <c r="C60" s="607" t="str" cm="1">
        <f t="array" aca="1" ref="C60" ca="1">IFERROR(INDEX(INDIRECT($B$43&amp;"["&amp;C$44&amp;"]"), SMALL(IF(INDIRECT($B$43&amp;"[ID]")= 'Prog Info'!$C$2, ROW(INDIRECT($B$43&amp;"[ID]")) - ROW(INDEX(INDIRECT($B$43&amp;"[ID]"), 1,1))+1), $A60)),"")</f>
        <v/>
      </c>
      <c r="D60" s="607" t="str" cm="1">
        <f t="array" aca="1" ref="D60" ca="1">IFERROR(INDEX(INDIRECT($B$43&amp;"["&amp;D$44&amp;"]"), SMALL(IF(INDIRECT($B$43&amp;"[ID]")= 'Prog Info'!$C$2, ROW(INDIRECT($B$43&amp;"[ID]")) - ROW(INDEX(INDIRECT($B$43&amp;"[ID]"), 1,1))+1), $A60)),"")</f>
        <v/>
      </c>
      <c r="E60" s="607"/>
      <c r="F60" s="607" t="str" cm="1">
        <f t="array" aca="1" ref="F60" ca="1">IFERROR(INDEX(INDIRECT($B$43&amp;"["&amp;F$44&amp;"]"), SMALL(IF(INDIRECT($B$43&amp;"[ID]")= 'Prog Info'!$C$2, ROW(INDIRECT($B$43&amp;"[ID]")) - ROW(INDEX(INDIRECT($B$43&amp;"[ID]"), 1,1))+1), $A60)),"")</f>
        <v/>
      </c>
      <c r="G60" s="607"/>
      <c r="H60" s="607" t="str" cm="1">
        <f t="array" aca="1" ref="H60" ca="1">IFERROR(INDEX(INDIRECT($B$43&amp;"["&amp;H$44&amp;"]"), SMALL(IF(INDIRECT($B$43&amp;"[ID]")= 'Prog Info'!$C$2, ROW(INDIRECT($B$43&amp;"[ID]")) - ROW(INDEX(INDIRECT($B$43&amp;"[ID]"), 1,1))+1), $A60)),"")</f>
        <v/>
      </c>
      <c r="I60" s="612" t="str" cm="1">
        <f t="array" aca="1" ref="I60" ca="1">IFERROR(INDEX(INDIRECT($B$43&amp;"["&amp;I$44&amp;"]"), SMALL(IF(INDIRECT($B$43&amp;"[ID]")= 'Prog Info'!$C$2, ROW(INDIRECT($B$43&amp;"[ID]")) - ROW(INDEX(INDIRECT($B$43&amp;"[ID]"), 1,1))+1), $A60)),"")</f>
        <v/>
      </c>
      <c r="J60" s="613" t="str" cm="1">
        <f t="array" aca="1" ref="J60" ca="1">IFERROR(INDEX(INDIRECT($B$43&amp;"["&amp;J$44&amp;"]"), SMALL(IF(INDIRECT($B$43&amp;"[ID]")= 'Prog Info'!$C$2, ROW(INDIRECT($B$43&amp;"[ID]")) - ROW(INDEX(INDIRECT($B$43&amp;"[ID]"), 1,1))+1), $A60)),"")</f>
        <v/>
      </c>
      <c r="L60" s="599" t="str">
        <f t="shared" ca="1" si="6"/>
        <v/>
      </c>
      <c r="M60" s="593" t="str" cm="1">
        <f t="array" aca="1" ref="M60" ca="1">IFERROR(INDEX(INDIRECT($B$43&amp;"["&amp;B$44&amp;"]"), SMALL(IF(INDIRECT($B$43&amp;"[ID]")= 'Prog Info'!$C$2, ROW(INDIRECT($B$43&amp;"[ID]")) - ROW(INDEX(INDIRECT($B$43&amp;"[ID]"), 1,1))+1), $L60)),"")</f>
        <v/>
      </c>
      <c r="N60" s="607" t="str" cm="1">
        <f t="array" aca="1" ref="N60" ca="1">IFERROR(INDEX(INDIRECT($B$43&amp;"["&amp;C$44&amp;"]"), SMALL(IF(INDIRECT($B$43&amp;"[ID]")= 'Prog Info'!$C$2, ROW(INDIRECT($B$43&amp;"[ID]")) - ROW(INDEX(INDIRECT($B$43&amp;"[ID]"), 1,1))+1), $L60)),"")</f>
        <v/>
      </c>
      <c r="O60" s="607" t="str" cm="1">
        <f t="array" aca="1" ref="O60" ca="1">IFERROR(INDEX(INDIRECT($B$43&amp;"["&amp;D$44&amp;"]"), SMALL(IF(INDIRECT($B$43&amp;"[ID]")= 'Prog Info'!$C$2, ROW(INDIRECT($B$43&amp;"[ID]")) - ROW(INDEX(INDIRECT($B$43&amp;"[ID]"), 1,1))+1), $L60)),"")</f>
        <v/>
      </c>
      <c r="P60" s="607"/>
      <c r="Q60" s="607" t="str" cm="1">
        <f t="array" aca="1" ref="Q60" ca="1">IFERROR(INDEX(INDIRECT($B$43&amp;"["&amp;F$44&amp;"]"), SMALL(IF(INDIRECT($B$43&amp;"[ID]")= 'Prog Info'!$C$2, ROW(INDIRECT($B$43&amp;"[ID]")) - ROW(INDEX(INDIRECT($B$43&amp;"[ID]"), 1,1))+1), $L60)),"")</f>
        <v/>
      </c>
      <c r="R60" s="607"/>
      <c r="S60" s="612" t="str" cm="1">
        <f t="array" aca="1" ref="S60" ca="1">IFERROR(INDEX(INDIRECT($B$43&amp;"["&amp;I$44&amp;"]"), SMALL(IF(INDIRECT($B$43&amp;"[ID]")= 'Prog Info'!$C$2, ROW(INDIRECT($B$43&amp;"[ID]")) - ROW(INDEX(INDIRECT($B$43&amp;"[ID]"), 1,1))+1), $L60)),"")</f>
        <v/>
      </c>
      <c r="T60" s="613" t="str" cm="1">
        <f t="array" aca="1" ref="T60" ca="1">IFERROR(INDEX(INDIRECT($B$43&amp;"["&amp;J$44&amp;"]"), SMALL(IF(INDIRECT($B$43&amp;"[ID]")= 'Prog Info'!$C$2, ROW(INDIRECT($B$43&amp;"[ID]")) - ROW(INDEX(INDIRECT($B$43&amp;"[ID]"), 1,1))+1), $L60)),"")</f>
        <v/>
      </c>
    </row>
    <row r="61" spans="1:20" x14ac:dyDescent="0.25">
      <c r="A61" s="599" t="str">
        <f t="shared" ca="1" si="5"/>
        <v/>
      </c>
      <c r="B61" s="593" t="str" cm="1">
        <f t="array" aca="1" ref="B61" ca="1">IFERROR(INDEX(INDIRECT($B$43&amp;"["&amp;B$44&amp;"]"), SMALL(IF(INDIRECT($B$43&amp;"[ID]")= 'Prog Info'!$C$2, ROW(INDIRECT($B$43&amp;"[ID]")) - ROW(INDEX(INDIRECT($B$43&amp;"[ID]"), 1,1))+1), $A61)),"")</f>
        <v/>
      </c>
      <c r="C61" s="607" t="str" cm="1">
        <f t="array" aca="1" ref="C61" ca="1">IFERROR(INDEX(INDIRECT($B$43&amp;"["&amp;C$44&amp;"]"), SMALL(IF(INDIRECT($B$43&amp;"[ID]")= 'Prog Info'!$C$2, ROW(INDIRECT($B$43&amp;"[ID]")) - ROW(INDEX(INDIRECT($B$43&amp;"[ID]"), 1,1))+1), $A61)),"")</f>
        <v/>
      </c>
      <c r="D61" s="607" t="str" cm="1">
        <f t="array" aca="1" ref="D61" ca="1">IFERROR(INDEX(INDIRECT($B$43&amp;"["&amp;D$44&amp;"]"), SMALL(IF(INDIRECT($B$43&amp;"[ID]")= 'Prog Info'!$C$2, ROW(INDIRECT($B$43&amp;"[ID]")) - ROW(INDEX(INDIRECT($B$43&amp;"[ID]"), 1,1))+1), $A61)),"")</f>
        <v/>
      </c>
      <c r="E61" s="607"/>
      <c r="F61" s="607" t="str" cm="1">
        <f t="array" aca="1" ref="F61" ca="1">IFERROR(INDEX(INDIRECT($B$43&amp;"["&amp;F$44&amp;"]"), SMALL(IF(INDIRECT($B$43&amp;"[ID]")= 'Prog Info'!$C$2, ROW(INDIRECT($B$43&amp;"[ID]")) - ROW(INDEX(INDIRECT($B$43&amp;"[ID]"), 1,1))+1), $A61)),"")</f>
        <v/>
      </c>
      <c r="G61" s="607"/>
      <c r="H61" s="607" t="str" cm="1">
        <f t="array" aca="1" ref="H61" ca="1">IFERROR(INDEX(INDIRECT($B$43&amp;"["&amp;H$44&amp;"]"), SMALL(IF(INDIRECT($B$43&amp;"[ID]")= 'Prog Info'!$C$2, ROW(INDIRECT($B$43&amp;"[ID]")) - ROW(INDEX(INDIRECT($B$43&amp;"[ID]"), 1,1))+1), $A61)),"")</f>
        <v/>
      </c>
      <c r="I61" s="612" t="str" cm="1">
        <f t="array" aca="1" ref="I61" ca="1">IFERROR(INDEX(INDIRECT($B$43&amp;"["&amp;I$44&amp;"]"), SMALL(IF(INDIRECT($B$43&amp;"[ID]")= 'Prog Info'!$C$2, ROW(INDIRECT($B$43&amp;"[ID]")) - ROW(INDEX(INDIRECT($B$43&amp;"[ID]"), 1,1))+1), $A61)),"")</f>
        <v/>
      </c>
      <c r="J61" s="613" t="str" cm="1">
        <f t="array" aca="1" ref="J61" ca="1">IFERROR(INDEX(INDIRECT($B$43&amp;"["&amp;J$44&amp;"]"), SMALL(IF(INDIRECT($B$43&amp;"[ID]")= 'Prog Info'!$C$2, ROW(INDIRECT($B$43&amp;"[ID]")) - ROW(INDEX(INDIRECT($B$43&amp;"[ID]"), 1,1))+1), $A61)),"")</f>
        <v/>
      </c>
      <c r="L61" s="599" t="str">
        <f t="shared" ca="1" si="6"/>
        <v/>
      </c>
      <c r="M61" s="593" t="str" cm="1">
        <f t="array" aca="1" ref="M61" ca="1">IFERROR(INDEX(INDIRECT($B$43&amp;"["&amp;B$44&amp;"]"), SMALL(IF(INDIRECT($B$43&amp;"[ID]")= 'Prog Info'!$C$2, ROW(INDIRECT($B$43&amp;"[ID]")) - ROW(INDEX(INDIRECT($B$43&amp;"[ID]"), 1,1))+1), $L61)),"")</f>
        <v/>
      </c>
      <c r="N61" s="607" t="str" cm="1">
        <f t="array" aca="1" ref="N61" ca="1">IFERROR(INDEX(INDIRECT($B$43&amp;"["&amp;C$44&amp;"]"), SMALL(IF(INDIRECT($B$43&amp;"[ID]")= 'Prog Info'!$C$2, ROW(INDIRECT($B$43&amp;"[ID]")) - ROW(INDEX(INDIRECT($B$43&amp;"[ID]"), 1,1))+1), $L61)),"")</f>
        <v/>
      </c>
      <c r="O61" s="607" t="str" cm="1">
        <f t="array" aca="1" ref="O61" ca="1">IFERROR(INDEX(INDIRECT($B$43&amp;"["&amp;D$44&amp;"]"), SMALL(IF(INDIRECT($B$43&amp;"[ID]")= 'Prog Info'!$C$2, ROW(INDIRECT($B$43&amp;"[ID]")) - ROW(INDEX(INDIRECT($B$43&amp;"[ID]"), 1,1))+1), $L61)),"")</f>
        <v/>
      </c>
      <c r="P61" s="607"/>
      <c r="Q61" s="607" t="str" cm="1">
        <f t="array" aca="1" ref="Q61" ca="1">IFERROR(INDEX(INDIRECT($B$43&amp;"["&amp;F$44&amp;"]"), SMALL(IF(INDIRECT($B$43&amp;"[ID]")= 'Prog Info'!$C$2, ROW(INDIRECT($B$43&amp;"[ID]")) - ROW(INDEX(INDIRECT($B$43&amp;"[ID]"), 1,1))+1), $L61)),"")</f>
        <v/>
      </c>
      <c r="R61" s="607"/>
      <c r="S61" s="612" t="str" cm="1">
        <f t="array" aca="1" ref="S61" ca="1">IFERROR(INDEX(INDIRECT($B$43&amp;"["&amp;I$44&amp;"]"), SMALL(IF(INDIRECT($B$43&amp;"[ID]")= 'Prog Info'!$C$2, ROW(INDIRECT($B$43&amp;"[ID]")) - ROW(INDEX(INDIRECT($B$43&amp;"[ID]"), 1,1))+1), $L61)),"")</f>
        <v/>
      </c>
      <c r="T61" s="613" t="str" cm="1">
        <f t="array" aca="1" ref="T61" ca="1">IFERROR(INDEX(INDIRECT($B$43&amp;"["&amp;J$44&amp;"]"), SMALL(IF(INDIRECT($B$43&amp;"[ID]")= 'Prog Info'!$C$2, ROW(INDIRECT($B$43&amp;"[ID]")) - ROW(INDEX(INDIRECT($B$43&amp;"[ID]"), 1,1))+1), $L61)),"")</f>
        <v/>
      </c>
    </row>
    <row r="62" spans="1:20" x14ac:dyDescent="0.25">
      <c r="A62" s="599" t="str">
        <f t="shared" ca="1" si="5"/>
        <v/>
      </c>
      <c r="B62" s="593" t="str" cm="1">
        <f t="array" aca="1" ref="B62" ca="1">IFERROR(INDEX(INDIRECT($B$43&amp;"["&amp;B$44&amp;"]"), SMALL(IF(INDIRECT($B$43&amp;"[ID]")= 'Prog Info'!$C$2, ROW(INDIRECT($B$43&amp;"[ID]")) - ROW(INDEX(INDIRECT($B$43&amp;"[ID]"), 1,1))+1), $A62)),"")</f>
        <v/>
      </c>
      <c r="C62" s="607" t="str" cm="1">
        <f t="array" aca="1" ref="C62" ca="1">IFERROR(INDEX(INDIRECT($B$43&amp;"["&amp;C$44&amp;"]"), SMALL(IF(INDIRECT($B$43&amp;"[ID]")= 'Prog Info'!$C$2, ROW(INDIRECT($B$43&amp;"[ID]")) - ROW(INDEX(INDIRECT($B$43&amp;"[ID]"), 1,1))+1), $A62)),"")</f>
        <v/>
      </c>
      <c r="D62" s="607" t="str" cm="1">
        <f t="array" aca="1" ref="D62" ca="1">IFERROR(INDEX(INDIRECT($B$43&amp;"["&amp;D$44&amp;"]"), SMALL(IF(INDIRECT($B$43&amp;"[ID]")= 'Prog Info'!$C$2, ROW(INDIRECT($B$43&amp;"[ID]")) - ROW(INDEX(INDIRECT($B$43&amp;"[ID]"), 1,1))+1), $A62)),"")</f>
        <v/>
      </c>
      <c r="E62" s="607"/>
      <c r="F62" s="607" t="str" cm="1">
        <f t="array" aca="1" ref="F62" ca="1">IFERROR(INDEX(INDIRECT($B$43&amp;"["&amp;F$44&amp;"]"), SMALL(IF(INDIRECT($B$43&amp;"[ID]")= 'Prog Info'!$C$2, ROW(INDIRECT($B$43&amp;"[ID]")) - ROW(INDEX(INDIRECT($B$43&amp;"[ID]"), 1,1))+1), $A62)),"")</f>
        <v/>
      </c>
      <c r="G62" s="607"/>
      <c r="H62" s="607" t="str" cm="1">
        <f t="array" aca="1" ref="H62" ca="1">IFERROR(INDEX(INDIRECT($B$43&amp;"["&amp;H$44&amp;"]"), SMALL(IF(INDIRECT($B$43&amp;"[ID]")= 'Prog Info'!$C$2, ROW(INDIRECT($B$43&amp;"[ID]")) - ROW(INDEX(INDIRECT($B$43&amp;"[ID]"), 1,1))+1), $A62)),"")</f>
        <v/>
      </c>
      <c r="I62" s="612" t="str" cm="1">
        <f t="array" aca="1" ref="I62" ca="1">IFERROR(INDEX(INDIRECT($B$43&amp;"["&amp;I$44&amp;"]"), SMALL(IF(INDIRECT($B$43&amp;"[ID]")= 'Prog Info'!$C$2, ROW(INDIRECT($B$43&amp;"[ID]")) - ROW(INDEX(INDIRECT($B$43&amp;"[ID]"), 1,1))+1), $A62)),"")</f>
        <v/>
      </c>
      <c r="J62" s="613" t="str" cm="1">
        <f t="array" aca="1" ref="J62" ca="1">IFERROR(INDEX(INDIRECT($B$43&amp;"["&amp;J$44&amp;"]"), SMALL(IF(INDIRECT($B$43&amp;"[ID]")= 'Prog Info'!$C$2, ROW(INDIRECT($B$43&amp;"[ID]")) - ROW(INDEX(INDIRECT($B$43&amp;"[ID]"), 1,1))+1), $A62)),"")</f>
        <v/>
      </c>
      <c r="L62" s="599" t="str">
        <f t="shared" ca="1" si="6"/>
        <v/>
      </c>
      <c r="M62" s="593" t="str" cm="1">
        <f t="array" aca="1" ref="M62" ca="1">IFERROR(INDEX(INDIRECT($B$43&amp;"["&amp;B$44&amp;"]"), SMALL(IF(INDIRECT($B$43&amp;"[ID]")= 'Prog Info'!$C$2, ROW(INDIRECT($B$43&amp;"[ID]")) - ROW(INDEX(INDIRECT($B$43&amp;"[ID]"), 1,1))+1), $L62)),"")</f>
        <v/>
      </c>
      <c r="N62" s="607" t="str" cm="1">
        <f t="array" aca="1" ref="N62" ca="1">IFERROR(INDEX(INDIRECT($B$43&amp;"["&amp;C$44&amp;"]"), SMALL(IF(INDIRECT($B$43&amp;"[ID]")= 'Prog Info'!$C$2, ROW(INDIRECT($B$43&amp;"[ID]")) - ROW(INDEX(INDIRECT($B$43&amp;"[ID]"), 1,1))+1), $L62)),"")</f>
        <v/>
      </c>
      <c r="O62" s="607" t="str" cm="1">
        <f t="array" aca="1" ref="O62" ca="1">IFERROR(INDEX(INDIRECT($B$43&amp;"["&amp;D$44&amp;"]"), SMALL(IF(INDIRECT($B$43&amp;"[ID]")= 'Prog Info'!$C$2, ROW(INDIRECT($B$43&amp;"[ID]")) - ROW(INDEX(INDIRECT($B$43&amp;"[ID]"), 1,1))+1), $L62)),"")</f>
        <v/>
      </c>
      <c r="P62" s="607"/>
      <c r="Q62" s="607" t="str" cm="1">
        <f t="array" aca="1" ref="Q62" ca="1">IFERROR(INDEX(INDIRECT($B$43&amp;"["&amp;F$44&amp;"]"), SMALL(IF(INDIRECT($B$43&amp;"[ID]")= 'Prog Info'!$C$2, ROW(INDIRECT($B$43&amp;"[ID]")) - ROW(INDEX(INDIRECT($B$43&amp;"[ID]"), 1,1))+1), $L62)),"")</f>
        <v/>
      </c>
      <c r="R62" s="607"/>
      <c r="S62" s="612" t="str" cm="1">
        <f t="array" aca="1" ref="S62" ca="1">IFERROR(INDEX(INDIRECT($B$43&amp;"["&amp;I$44&amp;"]"), SMALL(IF(INDIRECT($B$43&amp;"[ID]")= 'Prog Info'!$C$2, ROW(INDIRECT($B$43&amp;"[ID]")) - ROW(INDEX(INDIRECT($B$43&amp;"[ID]"), 1,1))+1), $L62)),"")</f>
        <v/>
      </c>
      <c r="T62" s="613" t="str" cm="1">
        <f t="array" aca="1" ref="T62" ca="1">IFERROR(INDEX(INDIRECT($B$43&amp;"["&amp;J$44&amp;"]"), SMALL(IF(INDIRECT($B$43&amp;"[ID]")= 'Prog Info'!$C$2, ROW(INDIRECT($B$43&amp;"[ID]")) - ROW(INDEX(INDIRECT($B$43&amp;"[ID]"), 1,1))+1), $L62)),"")</f>
        <v/>
      </c>
    </row>
    <row r="63" spans="1:20" x14ac:dyDescent="0.25">
      <c r="A63" s="599" t="str">
        <f t="shared" ca="1" si="5"/>
        <v/>
      </c>
      <c r="B63" s="593" t="str" cm="1">
        <f t="array" aca="1" ref="B63" ca="1">IFERROR(INDEX(INDIRECT($B$43&amp;"["&amp;B$44&amp;"]"), SMALL(IF(INDIRECT($B$43&amp;"[ID]")= 'Prog Info'!$C$2, ROW(INDIRECT($B$43&amp;"[ID]")) - ROW(INDEX(INDIRECT($B$43&amp;"[ID]"), 1,1))+1), $A63)),"")</f>
        <v/>
      </c>
      <c r="C63" s="607" t="str" cm="1">
        <f t="array" aca="1" ref="C63" ca="1">IFERROR(INDEX(INDIRECT($B$43&amp;"["&amp;C$44&amp;"]"), SMALL(IF(INDIRECT($B$43&amp;"[ID]")= 'Prog Info'!$C$2, ROW(INDIRECT($B$43&amp;"[ID]")) - ROW(INDEX(INDIRECT($B$43&amp;"[ID]"), 1,1))+1), $A63)),"")</f>
        <v/>
      </c>
      <c r="D63" s="607" t="str" cm="1">
        <f t="array" aca="1" ref="D63" ca="1">IFERROR(INDEX(INDIRECT($B$43&amp;"["&amp;D$44&amp;"]"), SMALL(IF(INDIRECT($B$43&amp;"[ID]")= 'Prog Info'!$C$2, ROW(INDIRECT($B$43&amp;"[ID]")) - ROW(INDEX(INDIRECT($B$43&amp;"[ID]"), 1,1))+1), $A63)),"")</f>
        <v/>
      </c>
      <c r="E63" s="607"/>
      <c r="F63" s="607" t="str" cm="1">
        <f t="array" aca="1" ref="F63" ca="1">IFERROR(INDEX(INDIRECT($B$43&amp;"["&amp;F$44&amp;"]"), SMALL(IF(INDIRECT($B$43&amp;"[ID]")= 'Prog Info'!$C$2, ROW(INDIRECT($B$43&amp;"[ID]")) - ROW(INDEX(INDIRECT($B$43&amp;"[ID]"), 1,1))+1), $A63)),"")</f>
        <v/>
      </c>
      <c r="G63" s="607"/>
      <c r="H63" s="607" t="str" cm="1">
        <f t="array" aca="1" ref="H63" ca="1">IFERROR(INDEX(INDIRECT($B$43&amp;"["&amp;H$44&amp;"]"), SMALL(IF(INDIRECT($B$43&amp;"[ID]")= 'Prog Info'!$C$2, ROW(INDIRECT($B$43&amp;"[ID]")) - ROW(INDEX(INDIRECT($B$43&amp;"[ID]"), 1,1))+1), $A63)),"")</f>
        <v/>
      </c>
      <c r="I63" s="612" t="str" cm="1">
        <f t="array" aca="1" ref="I63" ca="1">IFERROR(INDEX(INDIRECT($B$43&amp;"["&amp;I$44&amp;"]"), SMALL(IF(INDIRECT($B$43&amp;"[ID]")= 'Prog Info'!$C$2, ROW(INDIRECT($B$43&amp;"[ID]")) - ROW(INDEX(INDIRECT($B$43&amp;"[ID]"), 1,1))+1), $A63)),"")</f>
        <v/>
      </c>
      <c r="J63" s="613" t="str" cm="1">
        <f t="array" aca="1" ref="J63" ca="1">IFERROR(INDEX(INDIRECT($B$43&amp;"["&amp;J$44&amp;"]"), SMALL(IF(INDIRECT($B$43&amp;"[ID]")= 'Prog Info'!$C$2, ROW(INDIRECT($B$43&amp;"[ID]")) - ROW(INDEX(INDIRECT($B$43&amp;"[ID]"), 1,1))+1), $A63)),"")</f>
        <v/>
      </c>
      <c r="L63" s="599" t="str">
        <f t="shared" ca="1" si="6"/>
        <v/>
      </c>
      <c r="M63" s="593" t="str" cm="1">
        <f t="array" aca="1" ref="M63" ca="1">IFERROR(INDEX(INDIRECT($B$43&amp;"["&amp;B$44&amp;"]"), SMALL(IF(INDIRECT($B$43&amp;"[ID]")= 'Prog Info'!$C$2, ROW(INDIRECT($B$43&amp;"[ID]")) - ROW(INDEX(INDIRECT($B$43&amp;"[ID]"), 1,1))+1), $L63)),"")</f>
        <v/>
      </c>
      <c r="N63" s="607" t="str" cm="1">
        <f t="array" aca="1" ref="N63" ca="1">IFERROR(INDEX(INDIRECT($B$43&amp;"["&amp;C$44&amp;"]"), SMALL(IF(INDIRECT($B$43&amp;"[ID]")= 'Prog Info'!$C$2, ROW(INDIRECT($B$43&amp;"[ID]")) - ROW(INDEX(INDIRECT($B$43&amp;"[ID]"), 1,1))+1), $L63)),"")</f>
        <v/>
      </c>
      <c r="O63" s="607" t="str" cm="1">
        <f t="array" aca="1" ref="O63" ca="1">IFERROR(INDEX(INDIRECT($B$43&amp;"["&amp;D$44&amp;"]"), SMALL(IF(INDIRECT($B$43&amp;"[ID]")= 'Prog Info'!$C$2, ROW(INDIRECT($B$43&amp;"[ID]")) - ROW(INDEX(INDIRECT($B$43&amp;"[ID]"), 1,1))+1), $L63)),"")</f>
        <v/>
      </c>
      <c r="P63" s="607"/>
      <c r="Q63" s="607" t="str" cm="1">
        <f t="array" aca="1" ref="Q63" ca="1">IFERROR(INDEX(INDIRECT($B$43&amp;"["&amp;F$44&amp;"]"), SMALL(IF(INDIRECT($B$43&amp;"[ID]")= 'Prog Info'!$C$2, ROW(INDIRECT($B$43&amp;"[ID]")) - ROW(INDEX(INDIRECT($B$43&amp;"[ID]"), 1,1))+1), $L63)),"")</f>
        <v/>
      </c>
      <c r="R63" s="607"/>
      <c r="S63" s="612" t="str" cm="1">
        <f t="array" aca="1" ref="S63" ca="1">IFERROR(INDEX(INDIRECT($B$43&amp;"["&amp;I$44&amp;"]"), SMALL(IF(INDIRECT($B$43&amp;"[ID]")= 'Prog Info'!$C$2, ROW(INDIRECT($B$43&amp;"[ID]")) - ROW(INDEX(INDIRECT($B$43&amp;"[ID]"), 1,1))+1), $L63)),"")</f>
        <v/>
      </c>
      <c r="T63" s="613" t="str" cm="1">
        <f t="array" aca="1" ref="T63" ca="1">IFERROR(INDEX(INDIRECT($B$43&amp;"["&amp;J$44&amp;"]"), SMALL(IF(INDIRECT($B$43&amp;"[ID]")= 'Prog Info'!$C$2, ROW(INDIRECT($B$43&amp;"[ID]")) - ROW(INDEX(INDIRECT($B$43&amp;"[ID]"), 1,1))+1), $L63)),"")</f>
        <v/>
      </c>
    </row>
    <row r="64" spans="1:20" x14ac:dyDescent="0.25">
      <c r="A64" s="599" t="str">
        <f t="shared" ca="1" si="5"/>
        <v/>
      </c>
      <c r="B64" s="593" t="str" cm="1">
        <f t="array" aca="1" ref="B64" ca="1">IFERROR(INDEX(INDIRECT($B$43&amp;"["&amp;B$44&amp;"]"), SMALL(IF(INDIRECT($B$43&amp;"[ID]")= 'Prog Info'!$C$2, ROW(INDIRECT($B$43&amp;"[ID]")) - ROW(INDEX(INDIRECT($B$43&amp;"[ID]"), 1,1))+1), $A64)),"")</f>
        <v/>
      </c>
      <c r="C64" s="607" t="str" cm="1">
        <f t="array" aca="1" ref="C64" ca="1">IFERROR(INDEX(INDIRECT($B$43&amp;"["&amp;C$44&amp;"]"), SMALL(IF(INDIRECT($B$43&amp;"[ID]")= 'Prog Info'!$C$2, ROW(INDIRECT($B$43&amp;"[ID]")) - ROW(INDEX(INDIRECT($B$43&amp;"[ID]"), 1,1))+1), $A64)),"")</f>
        <v/>
      </c>
      <c r="D64" s="607" t="str" cm="1">
        <f t="array" aca="1" ref="D64" ca="1">IFERROR(INDEX(INDIRECT($B$43&amp;"["&amp;D$44&amp;"]"), SMALL(IF(INDIRECT($B$43&amp;"[ID]")= 'Prog Info'!$C$2, ROW(INDIRECT($B$43&amp;"[ID]")) - ROW(INDEX(INDIRECT($B$43&amp;"[ID]"), 1,1))+1), $A64)),"")</f>
        <v/>
      </c>
      <c r="E64" s="607"/>
      <c r="F64" s="607" t="str" cm="1">
        <f t="array" aca="1" ref="F64" ca="1">IFERROR(INDEX(INDIRECT($B$43&amp;"["&amp;F$44&amp;"]"), SMALL(IF(INDIRECT($B$43&amp;"[ID]")= 'Prog Info'!$C$2, ROW(INDIRECT($B$43&amp;"[ID]")) - ROW(INDEX(INDIRECT($B$43&amp;"[ID]"), 1,1))+1), $A64)),"")</f>
        <v/>
      </c>
      <c r="G64" s="607"/>
      <c r="H64" s="607" t="str" cm="1">
        <f t="array" aca="1" ref="H64" ca="1">IFERROR(INDEX(INDIRECT($B$43&amp;"["&amp;H$44&amp;"]"), SMALL(IF(INDIRECT($B$43&amp;"[ID]")= 'Prog Info'!$C$2, ROW(INDIRECT($B$43&amp;"[ID]")) - ROW(INDEX(INDIRECT($B$43&amp;"[ID]"), 1,1))+1), $A64)),"")</f>
        <v/>
      </c>
      <c r="I64" s="612" t="str" cm="1">
        <f t="array" aca="1" ref="I64" ca="1">IFERROR(INDEX(INDIRECT($B$43&amp;"["&amp;I$44&amp;"]"), SMALL(IF(INDIRECT($B$43&amp;"[ID]")= 'Prog Info'!$C$2, ROW(INDIRECT($B$43&amp;"[ID]")) - ROW(INDEX(INDIRECT($B$43&amp;"[ID]"), 1,1))+1), $A64)),"")</f>
        <v/>
      </c>
      <c r="J64" s="613" t="str" cm="1">
        <f t="array" aca="1" ref="J64" ca="1">IFERROR(INDEX(INDIRECT($B$43&amp;"["&amp;J$44&amp;"]"), SMALL(IF(INDIRECT($B$43&amp;"[ID]")= 'Prog Info'!$C$2, ROW(INDIRECT($B$43&amp;"[ID]")) - ROW(INDEX(INDIRECT($B$43&amp;"[ID]"), 1,1))+1), $A64)),"")</f>
        <v/>
      </c>
      <c r="L64" s="599" t="str">
        <f t="shared" ca="1" si="6"/>
        <v/>
      </c>
      <c r="M64" s="593" t="str" cm="1">
        <f t="array" aca="1" ref="M64" ca="1">IFERROR(INDEX(INDIRECT($B$43&amp;"["&amp;B$44&amp;"]"), SMALL(IF(INDIRECT($B$43&amp;"[ID]")= 'Prog Info'!$C$2, ROW(INDIRECT($B$43&amp;"[ID]")) - ROW(INDEX(INDIRECT($B$43&amp;"[ID]"), 1,1))+1), $L64)),"")</f>
        <v/>
      </c>
      <c r="N64" s="607" t="str" cm="1">
        <f t="array" aca="1" ref="N64" ca="1">IFERROR(INDEX(INDIRECT($B$43&amp;"["&amp;C$44&amp;"]"), SMALL(IF(INDIRECT($B$43&amp;"[ID]")= 'Prog Info'!$C$2, ROW(INDIRECT($B$43&amp;"[ID]")) - ROW(INDEX(INDIRECT($B$43&amp;"[ID]"), 1,1))+1), $L64)),"")</f>
        <v/>
      </c>
      <c r="O64" s="607" t="str" cm="1">
        <f t="array" aca="1" ref="O64" ca="1">IFERROR(INDEX(INDIRECT($B$43&amp;"["&amp;D$44&amp;"]"), SMALL(IF(INDIRECT($B$43&amp;"[ID]")= 'Prog Info'!$C$2, ROW(INDIRECT($B$43&amp;"[ID]")) - ROW(INDEX(INDIRECT($B$43&amp;"[ID]"), 1,1))+1), $L64)),"")</f>
        <v/>
      </c>
      <c r="P64" s="607"/>
      <c r="Q64" s="607" t="str" cm="1">
        <f t="array" aca="1" ref="Q64" ca="1">IFERROR(INDEX(INDIRECT($B$43&amp;"["&amp;F$44&amp;"]"), SMALL(IF(INDIRECT($B$43&amp;"[ID]")= 'Prog Info'!$C$2, ROW(INDIRECT($B$43&amp;"[ID]")) - ROW(INDEX(INDIRECT($B$43&amp;"[ID]"), 1,1))+1), $L64)),"")</f>
        <v/>
      </c>
      <c r="R64" s="607"/>
      <c r="S64" s="612" t="str" cm="1">
        <f t="array" aca="1" ref="S64" ca="1">IFERROR(INDEX(INDIRECT($B$43&amp;"["&amp;I$44&amp;"]"), SMALL(IF(INDIRECT($B$43&amp;"[ID]")= 'Prog Info'!$C$2, ROW(INDIRECT($B$43&amp;"[ID]")) - ROW(INDEX(INDIRECT($B$43&amp;"[ID]"), 1,1))+1), $L64)),"")</f>
        <v/>
      </c>
      <c r="T64" s="613" t="str" cm="1">
        <f t="array" aca="1" ref="T64" ca="1">IFERROR(INDEX(INDIRECT($B$43&amp;"["&amp;J$44&amp;"]"), SMALL(IF(INDIRECT($B$43&amp;"[ID]")= 'Prog Info'!$C$2, ROW(INDIRECT($B$43&amp;"[ID]")) - ROW(INDEX(INDIRECT($B$43&amp;"[ID]"), 1,1))+1), $L64)),"")</f>
        <v/>
      </c>
    </row>
    <row r="65" spans="1:20" x14ac:dyDescent="0.25">
      <c r="A65" s="599" t="str">
        <f t="shared" ca="1" si="5"/>
        <v/>
      </c>
      <c r="B65" s="593" t="str" cm="1">
        <f t="array" aca="1" ref="B65" ca="1">IFERROR(INDEX(INDIRECT($B$43&amp;"["&amp;B$44&amp;"]"), SMALL(IF(INDIRECT($B$43&amp;"[ID]")= 'Prog Info'!$C$2, ROW(INDIRECT($B$43&amp;"[ID]")) - ROW(INDEX(INDIRECT($B$43&amp;"[ID]"), 1,1))+1), $A65)),"")</f>
        <v/>
      </c>
      <c r="C65" s="607" t="str" cm="1">
        <f t="array" aca="1" ref="C65" ca="1">IFERROR(INDEX(INDIRECT($B$43&amp;"["&amp;C$44&amp;"]"), SMALL(IF(INDIRECT($B$43&amp;"[ID]")= 'Prog Info'!$C$2, ROW(INDIRECT($B$43&amp;"[ID]")) - ROW(INDEX(INDIRECT($B$43&amp;"[ID]"), 1,1))+1), $A65)),"")</f>
        <v/>
      </c>
      <c r="D65" s="607" t="str" cm="1">
        <f t="array" aca="1" ref="D65" ca="1">IFERROR(INDEX(INDIRECT($B$43&amp;"["&amp;D$44&amp;"]"), SMALL(IF(INDIRECT($B$43&amp;"[ID]")= 'Prog Info'!$C$2, ROW(INDIRECT($B$43&amp;"[ID]")) - ROW(INDEX(INDIRECT($B$43&amp;"[ID]"), 1,1))+1), $A65)),"")</f>
        <v/>
      </c>
      <c r="E65" s="607"/>
      <c r="F65" s="607" t="str" cm="1">
        <f t="array" aca="1" ref="F65" ca="1">IFERROR(INDEX(INDIRECT($B$43&amp;"["&amp;F$44&amp;"]"), SMALL(IF(INDIRECT($B$43&amp;"[ID]")= 'Prog Info'!$C$2, ROW(INDIRECT($B$43&amp;"[ID]")) - ROW(INDEX(INDIRECT($B$43&amp;"[ID]"), 1,1))+1), $A65)),"")</f>
        <v/>
      </c>
      <c r="G65" s="607"/>
      <c r="H65" s="607" t="str" cm="1">
        <f t="array" aca="1" ref="H65" ca="1">IFERROR(INDEX(INDIRECT($B$43&amp;"["&amp;H$44&amp;"]"), SMALL(IF(INDIRECT($B$43&amp;"[ID]")= 'Prog Info'!$C$2, ROW(INDIRECT($B$43&amp;"[ID]")) - ROW(INDEX(INDIRECT($B$43&amp;"[ID]"), 1,1))+1), $A65)),"")</f>
        <v/>
      </c>
      <c r="I65" s="612" t="str" cm="1">
        <f t="array" aca="1" ref="I65" ca="1">IFERROR(INDEX(INDIRECT($B$43&amp;"["&amp;I$44&amp;"]"), SMALL(IF(INDIRECT($B$43&amp;"[ID]")= 'Prog Info'!$C$2, ROW(INDIRECT($B$43&amp;"[ID]")) - ROW(INDEX(INDIRECT($B$43&amp;"[ID]"), 1,1))+1), $A65)),"")</f>
        <v/>
      </c>
      <c r="J65" s="613" t="str" cm="1">
        <f t="array" aca="1" ref="J65" ca="1">IFERROR(INDEX(INDIRECT($B$43&amp;"["&amp;J$44&amp;"]"), SMALL(IF(INDIRECT($B$43&amp;"[ID]")= 'Prog Info'!$C$2, ROW(INDIRECT($B$43&amp;"[ID]")) - ROW(INDEX(INDIRECT($B$43&amp;"[ID]"), 1,1))+1), $A65)),"")</f>
        <v/>
      </c>
      <c r="L65" s="599" t="str">
        <f t="shared" ca="1" si="6"/>
        <v/>
      </c>
      <c r="M65" s="593" t="str" cm="1">
        <f t="array" aca="1" ref="M65" ca="1">IFERROR(INDEX(INDIRECT($B$43&amp;"["&amp;B$44&amp;"]"), SMALL(IF(INDIRECT($B$43&amp;"[ID]")= 'Prog Info'!$C$2, ROW(INDIRECT($B$43&amp;"[ID]")) - ROW(INDEX(INDIRECT($B$43&amp;"[ID]"), 1,1))+1), $L65)),"")</f>
        <v/>
      </c>
      <c r="N65" s="607" t="str" cm="1">
        <f t="array" aca="1" ref="N65" ca="1">IFERROR(INDEX(INDIRECT($B$43&amp;"["&amp;C$44&amp;"]"), SMALL(IF(INDIRECT($B$43&amp;"[ID]")= 'Prog Info'!$C$2, ROW(INDIRECT($B$43&amp;"[ID]")) - ROW(INDEX(INDIRECT($B$43&amp;"[ID]"), 1,1))+1), $L65)),"")</f>
        <v/>
      </c>
      <c r="O65" s="607" t="str" cm="1">
        <f t="array" aca="1" ref="O65" ca="1">IFERROR(INDEX(INDIRECT($B$43&amp;"["&amp;D$44&amp;"]"), SMALL(IF(INDIRECT($B$43&amp;"[ID]")= 'Prog Info'!$C$2, ROW(INDIRECT($B$43&amp;"[ID]")) - ROW(INDEX(INDIRECT($B$43&amp;"[ID]"), 1,1))+1), $L65)),"")</f>
        <v/>
      </c>
      <c r="P65" s="607"/>
      <c r="Q65" s="607" t="str" cm="1">
        <f t="array" aca="1" ref="Q65" ca="1">IFERROR(INDEX(INDIRECT($B$43&amp;"["&amp;F$44&amp;"]"), SMALL(IF(INDIRECT($B$43&amp;"[ID]")= 'Prog Info'!$C$2, ROW(INDIRECT($B$43&amp;"[ID]")) - ROW(INDEX(INDIRECT($B$43&amp;"[ID]"), 1,1))+1), $L65)),"")</f>
        <v/>
      </c>
      <c r="R65" s="607"/>
      <c r="S65" s="612" t="str" cm="1">
        <f t="array" aca="1" ref="S65" ca="1">IFERROR(INDEX(INDIRECT($B$43&amp;"["&amp;I$44&amp;"]"), SMALL(IF(INDIRECT($B$43&amp;"[ID]")= 'Prog Info'!$C$2, ROW(INDIRECT($B$43&amp;"[ID]")) - ROW(INDEX(INDIRECT($B$43&amp;"[ID]"), 1,1))+1), $L65)),"")</f>
        <v/>
      </c>
      <c r="T65" s="613" t="str" cm="1">
        <f t="array" aca="1" ref="T65" ca="1">IFERROR(INDEX(INDIRECT($B$43&amp;"["&amp;J$44&amp;"]"), SMALL(IF(INDIRECT($B$43&amp;"[ID]")= 'Prog Info'!$C$2, ROW(INDIRECT($B$43&amp;"[ID]")) - ROW(INDEX(INDIRECT($B$43&amp;"[ID]"), 1,1))+1), $L65)),"")</f>
        <v/>
      </c>
    </row>
    <row r="66" spans="1:20" x14ac:dyDescent="0.25">
      <c r="A66" s="599" t="str">
        <f t="shared" ca="1" si="5"/>
        <v/>
      </c>
      <c r="B66" s="593" t="str" cm="1">
        <f t="array" aca="1" ref="B66" ca="1">IFERROR(INDEX(INDIRECT($B$43&amp;"["&amp;B$44&amp;"]"), SMALL(IF(INDIRECT($B$43&amp;"[ID]")= 'Prog Info'!$C$2, ROW(INDIRECT($B$43&amp;"[ID]")) - ROW(INDEX(INDIRECT($B$43&amp;"[ID]"), 1,1))+1), $A66)),"")</f>
        <v/>
      </c>
      <c r="C66" s="607" t="str" cm="1">
        <f t="array" aca="1" ref="C66" ca="1">IFERROR(INDEX(INDIRECT($B$43&amp;"["&amp;C$44&amp;"]"), SMALL(IF(INDIRECT($B$43&amp;"[ID]")= 'Prog Info'!$C$2, ROW(INDIRECT($B$43&amp;"[ID]")) - ROW(INDEX(INDIRECT($B$43&amp;"[ID]"), 1,1))+1), $A66)),"")</f>
        <v/>
      </c>
      <c r="D66" s="607" t="str" cm="1">
        <f t="array" aca="1" ref="D66" ca="1">IFERROR(INDEX(INDIRECT($B$43&amp;"["&amp;D$44&amp;"]"), SMALL(IF(INDIRECT($B$43&amp;"[ID]")= 'Prog Info'!$C$2, ROW(INDIRECT($B$43&amp;"[ID]")) - ROW(INDEX(INDIRECT($B$43&amp;"[ID]"), 1,1))+1), $A66)),"")</f>
        <v/>
      </c>
      <c r="E66" s="607"/>
      <c r="F66" s="607" t="str" cm="1">
        <f t="array" aca="1" ref="F66" ca="1">IFERROR(INDEX(INDIRECT($B$43&amp;"["&amp;F$44&amp;"]"), SMALL(IF(INDIRECT($B$43&amp;"[ID]")= 'Prog Info'!$C$2, ROW(INDIRECT($B$43&amp;"[ID]")) - ROW(INDEX(INDIRECT($B$43&amp;"[ID]"), 1,1))+1), $A66)),"")</f>
        <v/>
      </c>
      <c r="G66" s="607"/>
      <c r="H66" s="607" t="str" cm="1">
        <f t="array" aca="1" ref="H66" ca="1">IFERROR(INDEX(INDIRECT($B$43&amp;"["&amp;H$44&amp;"]"), SMALL(IF(INDIRECT($B$43&amp;"[ID]")= 'Prog Info'!$C$2, ROW(INDIRECT($B$43&amp;"[ID]")) - ROW(INDEX(INDIRECT($B$43&amp;"[ID]"), 1,1))+1), $A66)),"")</f>
        <v/>
      </c>
      <c r="I66" s="612" t="str" cm="1">
        <f t="array" aca="1" ref="I66" ca="1">IFERROR(INDEX(INDIRECT($B$43&amp;"["&amp;I$44&amp;"]"), SMALL(IF(INDIRECT($B$43&amp;"[ID]")= 'Prog Info'!$C$2, ROW(INDIRECT($B$43&amp;"[ID]")) - ROW(INDEX(INDIRECT($B$43&amp;"[ID]"), 1,1))+1), $A66)),"")</f>
        <v/>
      </c>
      <c r="J66" s="613" t="str" cm="1">
        <f t="array" aca="1" ref="J66" ca="1">IFERROR(INDEX(INDIRECT($B$43&amp;"["&amp;J$44&amp;"]"), SMALL(IF(INDIRECT($B$43&amp;"[ID]")= 'Prog Info'!$C$2, ROW(INDIRECT($B$43&amp;"[ID]")) - ROW(INDEX(INDIRECT($B$43&amp;"[ID]"), 1,1))+1), $A66)),"")</f>
        <v/>
      </c>
      <c r="L66" s="599" t="str">
        <f t="shared" ca="1" si="6"/>
        <v/>
      </c>
      <c r="M66" s="593" t="str" cm="1">
        <f t="array" aca="1" ref="M66" ca="1">IFERROR(INDEX(INDIRECT($B$43&amp;"["&amp;B$44&amp;"]"), SMALL(IF(INDIRECT($B$43&amp;"[ID]")= 'Prog Info'!$C$2, ROW(INDIRECT($B$43&amp;"[ID]")) - ROW(INDEX(INDIRECT($B$43&amp;"[ID]"), 1,1))+1), $L66)),"")</f>
        <v/>
      </c>
      <c r="N66" s="607" t="str" cm="1">
        <f t="array" aca="1" ref="N66" ca="1">IFERROR(INDEX(INDIRECT($B$43&amp;"["&amp;C$44&amp;"]"), SMALL(IF(INDIRECT($B$43&amp;"[ID]")= 'Prog Info'!$C$2, ROW(INDIRECT($B$43&amp;"[ID]")) - ROW(INDEX(INDIRECT($B$43&amp;"[ID]"), 1,1))+1), $L66)),"")</f>
        <v/>
      </c>
      <c r="O66" s="607" t="str" cm="1">
        <f t="array" aca="1" ref="O66" ca="1">IFERROR(INDEX(INDIRECT($B$43&amp;"["&amp;D$44&amp;"]"), SMALL(IF(INDIRECT($B$43&amp;"[ID]")= 'Prog Info'!$C$2, ROW(INDIRECT($B$43&amp;"[ID]")) - ROW(INDEX(INDIRECT($B$43&amp;"[ID]"), 1,1))+1), $L66)),"")</f>
        <v/>
      </c>
      <c r="P66" s="607"/>
      <c r="Q66" s="607" t="str" cm="1">
        <f t="array" aca="1" ref="Q66" ca="1">IFERROR(INDEX(INDIRECT($B$43&amp;"["&amp;F$44&amp;"]"), SMALL(IF(INDIRECT($B$43&amp;"[ID]")= 'Prog Info'!$C$2, ROW(INDIRECT($B$43&amp;"[ID]")) - ROW(INDEX(INDIRECT($B$43&amp;"[ID]"), 1,1))+1), $L66)),"")</f>
        <v/>
      </c>
      <c r="R66" s="607"/>
      <c r="S66" s="612" t="str" cm="1">
        <f t="array" aca="1" ref="S66" ca="1">IFERROR(INDEX(INDIRECT($B$43&amp;"["&amp;I$44&amp;"]"), SMALL(IF(INDIRECT($B$43&amp;"[ID]")= 'Prog Info'!$C$2, ROW(INDIRECT($B$43&amp;"[ID]")) - ROW(INDEX(INDIRECT($B$43&amp;"[ID]"), 1,1))+1), $L66)),"")</f>
        <v/>
      </c>
      <c r="T66" s="613" t="str" cm="1">
        <f t="array" aca="1" ref="T66" ca="1">IFERROR(INDEX(INDIRECT($B$43&amp;"["&amp;J$44&amp;"]"), SMALL(IF(INDIRECT($B$43&amp;"[ID]")= 'Prog Info'!$C$2, ROW(INDIRECT($B$43&amp;"[ID]")) - ROW(INDEX(INDIRECT($B$43&amp;"[ID]"), 1,1))+1), $L66)),"")</f>
        <v/>
      </c>
    </row>
    <row r="67" spans="1:20" x14ac:dyDescent="0.25">
      <c r="A67" s="599" t="str">
        <f t="shared" ca="1" si="5"/>
        <v/>
      </c>
      <c r="B67" s="593" t="str" cm="1">
        <f t="array" aca="1" ref="B67" ca="1">IFERROR(INDEX(INDIRECT($B$43&amp;"["&amp;B$44&amp;"]"), SMALL(IF(INDIRECT($B$43&amp;"[ID]")= 'Prog Info'!$C$2, ROW(INDIRECT($B$43&amp;"[ID]")) - ROW(INDEX(INDIRECT($B$43&amp;"[ID]"), 1,1))+1), $A67)),"")</f>
        <v/>
      </c>
      <c r="C67" s="607" t="str" cm="1">
        <f t="array" aca="1" ref="C67" ca="1">IFERROR(INDEX(INDIRECT($B$43&amp;"["&amp;C$44&amp;"]"), SMALL(IF(INDIRECT($B$43&amp;"[ID]")= 'Prog Info'!$C$2, ROW(INDIRECT($B$43&amp;"[ID]")) - ROW(INDEX(INDIRECT($B$43&amp;"[ID]"), 1,1))+1), $A67)),"")</f>
        <v/>
      </c>
      <c r="D67" s="607" t="str" cm="1">
        <f t="array" aca="1" ref="D67" ca="1">IFERROR(INDEX(INDIRECT($B$43&amp;"["&amp;D$44&amp;"]"), SMALL(IF(INDIRECT($B$43&amp;"[ID]")= 'Prog Info'!$C$2, ROW(INDIRECT($B$43&amp;"[ID]")) - ROW(INDEX(INDIRECT($B$43&amp;"[ID]"), 1,1))+1), $A67)),"")</f>
        <v/>
      </c>
      <c r="E67" s="607"/>
      <c r="F67" s="607" t="str" cm="1">
        <f t="array" aca="1" ref="F67" ca="1">IFERROR(INDEX(INDIRECT($B$43&amp;"["&amp;F$44&amp;"]"), SMALL(IF(INDIRECT($B$43&amp;"[ID]")= 'Prog Info'!$C$2, ROW(INDIRECT($B$43&amp;"[ID]")) - ROW(INDEX(INDIRECT($B$43&amp;"[ID]"), 1,1))+1), $A67)),"")</f>
        <v/>
      </c>
      <c r="G67" s="607"/>
      <c r="H67" s="607" t="str" cm="1">
        <f t="array" aca="1" ref="H67" ca="1">IFERROR(INDEX(INDIRECT($B$43&amp;"["&amp;H$44&amp;"]"), SMALL(IF(INDIRECT($B$43&amp;"[ID]")= 'Prog Info'!$C$2, ROW(INDIRECT($B$43&amp;"[ID]")) - ROW(INDEX(INDIRECT($B$43&amp;"[ID]"), 1,1))+1), $A67)),"")</f>
        <v/>
      </c>
      <c r="I67" s="612" t="str" cm="1">
        <f t="array" aca="1" ref="I67" ca="1">IFERROR(INDEX(INDIRECT($B$43&amp;"["&amp;I$44&amp;"]"), SMALL(IF(INDIRECT($B$43&amp;"[ID]")= 'Prog Info'!$C$2, ROW(INDIRECT($B$43&amp;"[ID]")) - ROW(INDEX(INDIRECT($B$43&amp;"[ID]"), 1,1))+1), $A67)),"")</f>
        <v/>
      </c>
      <c r="J67" s="613" t="str" cm="1">
        <f t="array" aca="1" ref="J67" ca="1">IFERROR(INDEX(INDIRECT($B$43&amp;"["&amp;J$44&amp;"]"), SMALL(IF(INDIRECT($B$43&amp;"[ID]")= 'Prog Info'!$C$2, ROW(INDIRECT($B$43&amp;"[ID]")) - ROW(INDEX(INDIRECT($B$43&amp;"[ID]"), 1,1))+1), $A67)),"")</f>
        <v/>
      </c>
      <c r="L67" s="599" t="str">
        <f t="shared" ca="1" si="6"/>
        <v/>
      </c>
      <c r="M67" s="593" t="str" cm="1">
        <f t="array" aca="1" ref="M67" ca="1">IFERROR(INDEX(INDIRECT($B$43&amp;"["&amp;B$44&amp;"]"), SMALL(IF(INDIRECT($B$43&amp;"[ID]")= 'Prog Info'!$C$2, ROW(INDIRECT($B$43&amp;"[ID]")) - ROW(INDEX(INDIRECT($B$43&amp;"[ID]"), 1,1))+1), $L67)),"")</f>
        <v/>
      </c>
      <c r="N67" s="607" t="str" cm="1">
        <f t="array" aca="1" ref="N67" ca="1">IFERROR(INDEX(INDIRECT($B$43&amp;"["&amp;C$44&amp;"]"), SMALL(IF(INDIRECT($B$43&amp;"[ID]")= 'Prog Info'!$C$2, ROW(INDIRECT($B$43&amp;"[ID]")) - ROW(INDEX(INDIRECT($B$43&amp;"[ID]"), 1,1))+1), $L67)),"")</f>
        <v/>
      </c>
      <c r="O67" s="607" t="str" cm="1">
        <f t="array" aca="1" ref="O67" ca="1">IFERROR(INDEX(INDIRECT($B$43&amp;"["&amp;D$44&amp;"]"), SMALL(IF(INDIRECT($B$43&amp;"[ID]")= 'Prog Info'!$C$2, ROW(INDIRECT($B$43&amp;"[ID]")) - ROW(INDEX(INDIRECT($B$43&amp;"[ID]"), 1,1))+1), $L67)),"")</f>
        <v/>
      </c>
      <c r="P67" s="607"/>
      <c r="Q67" s="607" t="str" cm="1">
        <f t="array" aca="1" ref="Q67" ca="1">IFERROR(INDEX(INDIRECT($B$43&amp;"["&amp;F$44&amp;"]"), SMALL(IF(INDIRECT($B$43&amp;"[ID]")= 'Prog Info'!$C$2, ROW(INDIRECT($B$43&amp;"[ID]")) - ROW(INDEX(INDIRECT($B$43&amp;"[ID]"), 1,1))+1), $L67)),"")</f>
        <v/>
      </c>
      <c r="R67" s="607"/>
      <c r="S67" s="612" t="str" cm="1">
        <f t="array" aca="1" ref="S67" ca="1">IFERROR(INDEX(INDIRECT($B$43&amp;"["&amp;I$44&amp;"]"), SMALL(IF(INDIRECT($B$43&amp;"[ID]")= 'Prog Info'!$C$2, ROW(INDIRECT($B$43&amp;"[ID]")) - ROW(INDEX(INDIRECT($B$43&amp;"[ID]"), 1,1))+1), $L67)),"")</f>
        <v/>
      </c>
      <c r="T67" s="613" t="str" cm="1">
        <f t="array" aca="1" ref="T67" ca="1">IFERROR(INDEX(INDIRECT($B$43&amp;"["&amp;J$44&amp;"]"), SMALL(IF(INDIRECT($B$43&amp;"[ID]")= 'Prog Info'!$C$2, ROW(INDIRECT($B$43&amp;"[ID]")) - ROW(INDEX(INDIRECT($B$43&amp;"[ID]"), 1,1))+1), $L67)),"")</f>
        <v/>
      </c>
    </row>
    <row r="68" spans="1:20" x14ac:dyDescent="0.25">
      <c r="A68" s="599" t="str">
        <f t="shared" ca="1" si="5"/>
        <v/>
      </c>
      <c r="B68" s="593" t="str" cm="1">
        <f t="array" aca="1" ref="B68" ca="1">IFERROR(INDEX(INDIRECT($B$43&amp;"["&amp;B$44&amp;"]"), SMALL(IF(INDIRECT($B$43&amp;"[ID]")= 'Prog Info'!$C$2, ROW(INDIRECT($B$43&amp;"[ID]")) - ROW(INDEX(INDIRECT($B$43&amp;"[ID]"), 1,1))+1), $A68)),"")</f>
        <v/>
      </c>
      <c r="C68" s="607" t="str" cm="1">
        <f t="array" aca="1" ref="C68" ca="1">IFERROR(INDEX(INDIRECT($B$43&amp;"["&amp;C$44&amp;"]"), SMALL(IF(INDIRECT($B$43&amp;"[ID]")= 'Prog Info'!$C$2, ROW(INDIRECT($B$43&amp;"[ID]")) - ROW(INDEX(INDIRECT($B$43&amp;"[ID]"), 1,1))+1), $A68)),"")</f>
        <v/>
      </c>
      <c r="D68" s="607" t="str" cm="1">
        <f t="array" aca="1" ref="D68" ca="1">IFERROR(INDEX(INDIRECT($B$43&amp;"["&amp;D$44&amp;"]"), SMALL(IF(INDIRECT($B$43&amp;"[ID]")= 'Prog Info'!$C$2, ROW(INDIRECT($B$43&amp;"[ID]")) - ROW(INDEX(INDIRECT($B$43&amp;"[ID]"), 1,1))+1), $A68)),"")</f>
        <v/>
      </c>
      <c r="E68" s="607"/>
      <c r="F68" s="607" t="str" cm="1">
        <f t="array" aca="1" ref="F68" ca="1">IFERROR(INDEX(INDIRECT($B$43&amp;"["&amp;F$44&amp;"]"), SMALL(IF(INDIRECT($B$43&amp;"[ID]")= 'Prog Info'!$C$2, ROW(INDIRECT($B$43&amp;"[ID]")) - ROW(INDEX(INDIRECT($B$43&amp;"[ID]"), 1,1))+1), $A68)),"")</f>
        <v/>
      </c>
      <c r="G68" s="607"/>
      <c r="H68" s="607" t="str" cm="1">
        <f t="array" aca="1" ref="H68" ca="1">IFERROR(INDEX(INDIRECT($B$43&amp;"["&amp;H$44&amp;"]"), SMALL(IF(INDIRECT($B$43&amp;"[ID]")= 'Prog Info'!$C$2, ROW(INDIRECT($B$43&amp;"[ID]")) - ROW(INDEX(INDIRECT($B$43&amp;"[ID]"), 1,1))+1), $A68)),"")</f>
        <v/>
      </c>
      <c r="I68" s="612" t="str" cm="1">
        <f t="array" aca="1" ref="I68" ca="1">IFERROR(INDEX(INDIRECT($B$43&amp;"["&amp;I$44&amp;"]"), SMALL(IF(INDIRECT($B$43&amp;"[ID]")= 'Prog Info'!$C$2, ROW(INDIRECT($B$43&amp;"[ID]")) - ROW(INDEX(INDIRECT($B$43&amp;"[ID]"), 1,1))+1), $A68)),"")</f>
        <v/>
      </c>
      <c r="J68" s="613" t="str" cm="1">
        <f t="array" aca="1" ref="J68" ca="1">IFERROR(INDEX(INDIRECT($B$43&amp;"["&amp;J$44&amp;"]"), SMALL(IF(INDIRECT($B$43&amp;"[ID]")= 'Prog Info'!$C$2, ROW(INDIRECT($B$43&amp;"[ID]")) - ROW(INDEX(INDIRECT($B$43&amp;"[ID]"), 1,1))+1), $A68)),"")</f>
        <v/>
      </c>
      <c r="L68" s="599" t="str">
        <f t="shared" ca="1" si="6"/>
        <v/>
      </c>
      <c r="M68" s="593" t="str" cm="1">
        <f t="array" aca="1" ref="M68" ca="1">IFERROR(INDEX(INDIRECT($B$43&amp;"["&amp;B$44&amp;"]"), SMALL(IF(INDIRECT($B$43&amp;"[ID]")= 'Prog Info'!$C$2, ROW(INDIRECT($B$43&amp;"[ID]")) - ROW(INDEX(INDIRECT($B$43&amp;"[ID]"), 1,1))+1), $L68)),"")</f>
        <v/>
      </c>
      <c r="N68" s="607" t="str" cm="1">
        <f t="array" aca="1" ref="N68" ca="1">IFERROR(INDEX(INDIRECT($B$43&amp;"["&amp;C$44&amp;"]"), SMALL(IF(INDIRECT($B$43&amp;"[ID]")= 'Prog Info'!$C$2, ROW(INDIRECT($B$43&amp;"[ID]")) - ROW(INDEX(INDIRECT($B$43&amp;"[ID]"), 1,1))+1), $L68)),"")</f>
        <v/>
      </c>
      <c r="O68" s="607" t="str" cm="1">
        <f t="array" aca="1" ref="O68" ca="1">IFERROR(INDEX(INDIRECT($B$43&amp;"["&amp;D$44&amp;"]"), SMALL(IF(INDIRECT($B$43&amp;"[ID]")= 'Prog Info'!$C$2, ROW(INDIRECT($B$43&amp;"[ID]")) - ROW(INDEX(INDIRECT($B$43&amp;"[ID]"), 1,1))+1), $L68)),"")</f>
        <v/>
      </c>
      <c r="P68" s="607"/>
      <c r="Q68" s="607" t="str" cm="1">
        <f t="array" aca="1" ref="Q68" ca="1">IFERROR(INDEX(INDIRECT($B$43&amp;"["&amp;F$44&amp;"]"), SMALL(IF(INDIRECT($B$43&amp;"[ID]")= 'Prog Info'!$C$2, ROW(INDIRECT($B$43&amp;"[ID]")) - ROW(INDEX(INDIRECT($B$43&amp;"[ID]"), 1,1))+1), $L68)),"")</f>
        <v/>
      </c>
      <c r="R68" s="607"/>
      <c r="S68" s="612" t="str" cm="1">
        <f t="array" aca="1" ref="S68" ca="1">IFERROR(INDEX(INDIRECT($B$43&amp;"["&amp;I$44&amp;"]"), SMALL(IF(INDIRECT($B$43&amp;"[ID]")= 'Prog Info'!$C$2, ROW(INDIRECT($B$43&amp;"[ID]")) - ROW(INDEX(INDIRECT($B$43&amp;"[ID]"), 1,1))+1), $L68)),"")</f>
        <v/>
      </c>
      <c r="T68" s="613" t="str" cm="1">
        <f t="array" aca="1" ref="T68" ca="1">IFERROR(INDEX(INDIRECT($B$43&amp;"["&amp;J$44&amp;"]"), SMALL(IF(INDIRECT($B$43&amp;"[ID]")= 'Prog Info'!$C$2, ROW(INDIRECT($B$43&amp;"[ID]")) - ROW(INDEX(INDIRECT($B$43&amp;"[ID]"), 1,1))+1), $L68)),"")</f>
        <v/>
      </c>
    </row>
    <row r="69" spans="1:20" x14ac:dyDescent="0.25">
      <c r="A69" s="599" t="str">
        <f t="shared" ca="1" si="5"/>
        <v/>
      </c>
      <c r="B69" s="593" t="str" cm="1">
        <f t="array" aca="1" ref="B69" ca="1">IFERROR(INDEX(INDIRECT($B$43&amp;"["&amp;B$44&amp;"]"), SMALL(IF(INDIRECT($B$43&amp;"[ID]")= 'Prog Info'!$C$2, ROW(INDIRECT($B$43&amp;"[ID]")) - ROW(INDEX(INDIRECT($B$43&amp;"[ID]"), 1,1))+1), $A69)),"")</f>
        <v/>
      </c>
      <c r="C69" s="607" t="str" cm="1">
        <f t="array" aca="1" ref="C69" ca="1">IFERROR(INDEX(INDIRECT($B$43&amp;"["&amp;C$44&amp;"]"), SMALL(IF(INDIRECT($B$43&amp;"[ID]")= 'Prog Info'!$C$2, ROW(INDIRECT($B$43&amp;"[ID]")) - ROW(INDEX(INDIRECT($B$43&amp;"[ID]"), 1,1))+1), $A69)),"")</f>
        <v/>
      </c>
      <c r="D69" s="607" t="str" cm="1">
        <f t="array" aca="1" ref="D69" ca="1">IFERROR(INDEX(INDIRECT($B$43&amp;"["&amp;D$44&amp;"]"), SMALL(IF(INDIRECT($B$43&amp;"[ID]")= 'Prog Info'!$C$2, ROW(INDIRECT($B$43&amp;"[ID]")) - ROW(INDEX(INDIRECT($B$43&amp;"[ID]"), 1,1))+1), $A69)),"")</f>
        <v/>
      </c>
      <c r="E69" s="607"/>
      <c r="F69" s="607" t="str" cm="1">
        <f t="array" aca="1" ref="F69" ca="1">IFERROR(INDEX(INDIRECT($B$43&amp;"["&amp;F$44&amp;"]"), SMALL(IF(INDIRECT($B$43&amp;"[ID]")= 'Prog Info'!$C$2, ROW(INDIRECT($B$43&amp;"[ID]")) - ROW(INDEX(INDIRECT($B$43&amp;"[ID]"), 1,1))+1), $A69)),"")</f>
        <v/>
      </c>
      <c r="G69" s="607"/>
      <c r="H69" s="607" t="str" cm="1">
        <f t="array" aca="1" ref="H69" ca="1">IFERROR(INDEX(INDIRECT($B$43&amp;"["&amp;H$44&amp;"]"), SMALL(IF(INDIRECT($B$43&amp;"[ID]")= 'Prog Info'!$C$2, ROW(INDIRECT($B$43&amp;"[ID]")) - ROW(INDEX(INDIRECT($B$43&amp;"[ID]"), 1,1))+1), $A69)),"")</f>
        <v/>
      </c>
      <c r="I69" s="612" t="str" cm="1">
        <f t="array" aca="1" ref="I69" ca="1">IFERROR(INDEX(INDIRECT($B$43&amp;"["&amp;I$44&amp;"]"), SMALL(IF(INDIRECT($B$43&amp;"[ID]")= 'Prog Info'!$C$2, ROW(INDIRECT($B$43&amp;"[ID]")) - ROW(INDEX(INDIRECT($B$43&amp;"[ID]"), 1,1))+1), $A69)),"")</f>
        <v/>
      </c>
      <c r="J69" s="613" t="str" cm="1">
        <f t="array" aca="1" ref="J69" ca="1">IFERROR(INDEX(INDIRECT($B$43&amp;"["&amp;J$44&amp;"]"), SMALL(IF(INDIRECT($B$43&amp;"[ID]")= 'Prog Info'!$C$2, ROW(INDIRECT($B$43&amp;"[ID]")) - ROW(INDEX(INDIRECT($B$43&amp;"[ID]"), 1,1))+1), $A69)),"")</f>
        <v/>
      </c>
      <c r="L69" s="599" t="str">
        <f t="shared" ca="1" si="6"/>
        <v/>
      </c>
      <c r="M69" s="593" t="str" cm="1">
        <f t="array" aca="1" ref="M69" ca="1">IFERROR(INDEX(INDIRECT($B$43&amp;"["&amp;B$44&amp;"]"), SMALL(IF(INDIRECT($B$43&amp;"[ID]")= 'Prog Info'!$C$2, ROW(INDIRECT($B$43&amp;"[ID]")) - ROW(INDEX(INDIRECT($B$43&amp;"[ID]"), 1,1))+1), $L69)),"")</f>
        <v/>
      </c>
      <c r="N69" s="607" t="str" cm="1">
        <f t="array" aca="1" ref="N69" ca="1">IFERROR(INDEX(INDIRECT($B$43&amp;"["&amp;C$44&amp;"]"), SMALL(IF(INDIRECT($B$43&amp;"[ID]")= 'Prog Info'!$C$2, ROW(INDIRECT($B$43&amp;"[ID]")) - ROW(INDEX(INDIRECT($B$43&amp;"[ID]"), 1,1))+1), $L69)),"")</f>
        <v/>
      </c>
      <c r="O69" s="607" t="str" cm="1">
        <f t="array" aca="1" ref="O69" ca="1">IFERROR(INDEX(INDIRECT($B$43&amp;"["&amp;D$44&amp;"]"), SMALL(IF(INDIRECT($B$43&amp;"[ID]")= 'Prog Info'!$C$2, ROW(INDIRECT($B$43&amp;"[ID]")) - ROW(INDEX(INDIRECT($B$43&amp;"[ID]"), 1,1))+1), $L69)),"")</f>
        <v/>
      </c>
      <c r="P69" s="607"/>
      <c r="Q69" s="607" t="str" cm="1">
        <f t="array" aca="1" ref="Q69" ca="1">IFERROR(INDEX(INDIRECT($B$43&amp;"["&amp;F$44&amp;"]"), SMALL(IF(INDIRECT($B$43&amp;"[ID]")= 'Prog Info'!$C$2, ROW(INDIRECT($B$43&amp;"[ID]")) - ROW(INDEX(INDIRECT($B$43&amp;"[ID]"), 1,1))+1), $L69)),"")</f>
        <v/>
      </c>
      <c r="R69" s="607"/>
      <c r="S69" s="612" t="str" cm="1">
        <f t="array" aca="1" ref="S69" ca="1">IFERROR(INDEX(INDIRECT($B$43&amp;"["&amp;I$44&amp;"]"), SMALL(IF(INDIRECT($B$43&amp;"[ID]")= 'Prog Info'!$C$2, ROW(INDIRECT($B$43&amp;"[ID]")) - ROW(INDEX(INDIRECT($B$43&amp;"[ID]"), 1,1))+1), $L69)),"")</f>
        <v/>
      </c>
      <c r="T69" s="613" t="str" cm="1">
        <f t="array" aca="1" ref="T69" ca="1">IFERROR(INDEX(INDIRECT($B$43&amp;"["&amp;J$44&amp;"]"), SMALL(IF(INDIRECT($B$43&amp;"[ID]")= 'Prog Info'!$C$2, ROW(INDIRECT($B$43&amp;"[ID]")) - ROW(INDEX(INDIRECT($B$43&amp;"[ID]"), 1,1))+1), $L69)),"")</f>
        <v/>
      </c>
    </row>
    <row r="70" spans="1:20" x14ac:dyDescent="0.25">
      <c r="A70" s="599" t="str">
        <f ca="1">IFERROR(IF((A69+1) &lt;=C$43, A69+1, ""), "")</f>
        <v/>
      </c>
      <c r="B70" s="593" t="str" cm="1">
        <f t="array" aca="1" ref="B70" ca="1">IFERROR(INDEX(INDIRECT($B$43&amp;"["&amp;B$44&amp;"]"), SMALL(IF(INDIRECT($B$43&amp;"[ID]")= 'Prog Info'!$C$2, ROW(INDIRECT($B$43&amp;"[ID]")) - ROW(INDEX(INDIRECT($B$43&amp;"[ID]"), 1,1))+1), $A70)),"")</f>
        <v/>
      </c>
      <c r="C70" s="607" t="str" cm="1">
        <f t="array" aca="1" ref="C70" ca="1">IFERROR(INDEX(INDIRECT($B$43&amp;"["&amp;C$44&amp;"]"), SMALL(IF(INDIRECT($B$43&amp;"[ID]")= 'Prog Info'!$C$2, ROW(INDIRECT($B$43&amp;"[ID]")) - ROW(INDEX(INDIRECT($B$43&amp;"[ID]"), 1,1))+1), $A70)),"")</f>
        <v/>
      </c>
      <c r="D70" s="607" t="str" cm="1">
        <f t="array" aca="1" ref="D70" ca="1">IFERROR(INDEX(INDIRECT($B$43&amp;"["&amp;D$44&amp;"]"), SMALL(IF(INDIRECT($B$43&amp;"[ID]")= 'Prog Info'!$C$2, ROW(INDIRECT($B$43&amp;"[ID]")) - ROW(INDEX(INDIRECT($B$43&amp;"[ID]"), 1,1))+1), $A70)),"")</f>
        <v/>
      </c>
      <c r="E70" s="607"/>
      <c r="F70" s="607" t="str" cm="1">
        <f t="array" aca="1" ref="F70" ca="1">IFERROR(INDEX(INDIRECT($B$43&amp;"["&amp;F$44&amp;"]"), SMALL(IF(INDIRECT($B$43&amp;"[ID]")= 'Prog Info'!$C$2, ROW(INDIRECT($B$43&amp;"[ID]")) - ROW(INDEX(INDIRECT($B$43&amp;"[ID]"), 1,1))+1), $A70)),"")</f>
        <v/>
      </c>
      <c r="G70" s="607"/>
      <c r="H70" s="607" t="str" cm="1">
        <f t="array" aca="1" ref="H70" ca="1">IFERROR(INDEX(INDIRECT($B$43&amp;"["&amp;H$44&amp;"]"), SMALL(IF(INDIRECT($B$43&amp;"[ID]")= 'Prog Info'!$C$2, ROW(INDIRECT($B$43&amp;"[ID]")) - ROW(INDEX(INDIRECT($B$43&amp;"[ID]"), 1,1))+1), $A70)),"")</f>
        <v/>
      </c>
      <c r="I70" s="612" t="str" cm="1">
        <f t="array" aca="1" ref="I70" ca="1">IFERROR(INDEX(INDIRECT($B$43&amp;"["&amp;I$44&amp;"]"), SMALL(IF(INDIRECT($B$43&amp;"[ID]")= 'Prog Info'!$C$2, ROW(INDIRECT($B$43&amp;"[ID]")) - ROW(INDEX(INDIRECT($B$43&amp;"[ID]"), 1,1))+1), $A70)),"")</f>
        <v/>
      </c>
      <c r="J70" s="613" t="str" cm="1">
        <f t="array" aca="1" ref="J70" ca="1">IFERROR(INDEX(INDIRECT($B$43&amp;"["&amp;J$44&amp;"]"), SMALL(IF(INDIRECT($B$43&amp;"[ID]")= 'Prog Info'!$C$2, ROW(INDIRECT($B$43&amp;"[ID]")) - ROW(INDEX(INDIRECT($B$43&amp;"[ID]"), 1,1))+1), $A70)),"")</f>
        <v/>
      </c>
      <c r="L70" s="599" t="str">
        <f t="shared" ca="1" si="6"/>
        <v/>
      </c>
      <c r="M70" s="593" t="str" cm="1">
        <f t="array" aca="1" ref="M70" ca="1">IFERROR(INDEX(INDIRECT($B$43&amp;"["&amp;B$44&amp;"]"), SMALL(IF(INDIRECT($B$43&amp;"[ID]")= 'Prog Info'!$C$2, ROW(INDIRECT($B$43&amp;"[ID]")) - ROW(INDEX(INDIRECT($B$43&amp;"[ID]"), 1,1))+1), $L70)),"")</f>
        <v/>
      </c>
      <c r="N70" s="607" t="str" cm="1">
        <f t="array" aca="1" ref="N70" ca="1">IFERROR(INDEX(INDIRECT($B$43&amp;"["&amp;C$44&amp;"]"), SMALL(IF(INDIRECT($B$43&amp;"[ID]")= 'Prog Info'!$C$2, ROW(INDIRECT($B$43&amp;"[ID]")) - ROW(INDEX(INDIRECT($B$43&amp;"[ID]"), 1,1))+1), $L70)),"")</f>
        <v/>
      </c>
      <c r="O70" s="607" t="str" cm="1">
        <f t="array" aca="1" ref="O70" ca="1">IFERROR(INDEX(INDIRECT($B$43&amp;"["&amp;D$44&amp;"]"), SMALL(IF(INDIRECT($B$43&amp;"[ID]")= 'Prog Info'!$C$2, ROW(INDIRECT($B$43&amp;"[ID]")) - ROW(INDEX(INDIRECT($B$43&amp;"[ID]"), 1,1))+1), $L70)),"")</f>
        <v/>
      </c>
      <c r="P70" s="607"/>
      <c r="Q70" s="607" t="str" cm="1">
        <f t="array" aca="1" ref="Q70" ca="1">IFERROR(INDEX(INDIRECT($B$43&amp;"["&amp;F$44&amp;"]"), SMALL(IF(INDIRECT($B$43&amp;"[ID]")= 'Prog Info'!$C$2, ROW(INDIRECT($B$43&amp;"[ID]")) - ROW(INDEX(INDIRECT($B$43&amp;"[ID]"), 1,1))+1), $L70)),"")</f>
        <v/>
      </c>
      <c r="R70" s="607"/>
      <c r="S70" s="612" t="str" cm="1">
        <f t="array" aca="1" ref="S70" ca="1">IFERROR(INDEX(INDIRECT($B$43&amp;"["&amp;I$44&amp;"]"), SMALL(IF(INDIRECT($B$43&amp;"[ID]")= 'Prog Info'!$C$2, ROW(INDIRECT($B$43&amp;"[ID]")) - ROW(INDEX(INDIRECT($B$43&amp;"[ID]"), 1,1))+1), $L70)),"")</f>
        <v/>
      </c>
      <c r="T70" s="613" t="str" cm="1">
        <f t="array" aca="1" ref="T70" ca="1">IFERROR(INDEX(INDIRECT($B$43&amp;"["&amp;J$44&amp;"]"), SMALL(IF(INDIRECT($B$43&amp;"[ID]")= 'Prog Info'!$C$2, ROW(INDIRECT($B$43&amp;"[ID]")) - ROW(INDEX(INDIRECT($B$43&amp;"[ID]"), 1,1))+1), $L70)),"")</f>
        <v/>
      </c>
    </row>
    <row r="71" spans="1:20" x14ac:dyDescent="0.25">
      <c r="A71" s="599" t="str">
        <f t="shared" ref="A71:A72" ca="1" si="7">IFERROR(IF((A70+1) &lt;=C$43, A70+1, ""), "")</f>
        <v/>
      </c>
      <c r="B71" s="593" t="str" cm="1">
        <f t="array" aca="1" ref="B71" ca="1">IFERROR(INDEX(INDIRECT($B$43&amp;"["&amp;B$44&amp;"]"), SMALL(IF(INDIRECT($B$43&amp;"[ID]")= 'Prog Info'!$C$2, ROW(INDIRECT($B$43&amp;"[ID]")) - ROW(INDEX(INDIRECT($B$43&amp;"[ID]"), 1,1))+1), $A71)),"")</f>
        <v/>
      </c>
      <c r="C71" s="607" t="str" cm="1">
        <f t="array" aca="1" ref="C71" ca="1">IFERROR(INDEX(INDIRECT($B$43&amp;"["&amp;C$44&amp;"]"), SMALL(IF(INDIRECT($B$43&amp;"[ID]")= 'Prog Info'!$C$2, ROW(INDIRECT($B$43&amp;"[ID]")) - ROW(INDEX(INDIRECT($B$43&amp;"[ID]"), 1,1))+1), $A71)),"")</f>
        <v/>
      </c>
      <c r="D71" s="607" t="str" cm="1">
        <f t="array" aca="1" ref="D71" ca="1">IFERROR(INDEX(INDIRECT($B$43&amp;"["&amp;D$44&amp;"]"), SMALL(IF(INDIRECT($B$43&amp;"[ID]")= 'Prog Info'!$C$2, ROW(INDIRECT($B$43&amp;"[ID]")) - ROW(INDEX(INDIRECT($B$43&amp;"[ID]"), 1,1))+1), $A71)),"")</f>
        <v/>
      </c>
      <c r="E71" s="607"/>
      <c r="F71" s="607" t="str" cm="1">
        <f t="array" aca="1" ref="F71" ca="1">IFERROR(INDEX(INDIRECT($B$43&amp;"["&amp;F$44&amp;"]"), SMALL(IF(INDIRECT($B$43&amp;"[ID]")= 'Prog Info'!$C$2, ROW(INDIRECT($B$43&amp;"[ID]")) - ROW(INDEX(INDIRECT($B$43&amp;"[ID]"), 1,1))+1), $A71)),"")</f>
        <v/>
      </c>
      <c r="G71" s="607"/>
      <c r="H71" s="607" t="str" cm="1">
        <f t="array" aca="1" ref="H71" ca="1">IFERROR(INDEX(INDIRECT($B$43&amp;"["&amp;H$44&amp;"]"), SMALL(IF(INDIRECT($B$43&amp;"[ID]")= 'Prog Info'!$C$2, ROW(INDIRECT($B$43&amp;"[ID]")) - ROW(INDEX(INDIRECT($B$43&amp;"[ID]"), 1,1))+1), $A71)),"")</f>
        <v/>
      </c>
      <c r="I71" s="612" t="str" cm="1">
        <f t="array" aca="1" ref="I71" ca="1">IFERROR(INDEX(INDIRECT($B$43&amp;"["&amp;I$44&amp;"]"), SMALL(IF(INDIRECT($B$43&amp;"[ID]")= 'Prog Info'!$C$2, ROW(INDIRECT($B$43&amp;"[ID]")) - ROW(INDEX(INDIRECT($B$43&amp;"[ID]"), 1,1))+1), $A71)),"")</f>
        <v/>
      </c>
      <c r="J71" s="613" t="str" cm="1">
        <f t="array" aca="1" ref="J71" ca="1">IFERROR(INDEX(INDIRECT($B$43&amp;"["&amp;J$44&amp;"]"), SMALL(IF(INDIRECT($B$43&amp;"[ID]")= 'Prog Info'!$C$2, ROW(INDIRECT($B$43&amp;"[ID]")) - ROW(INDEX(INDIRECT($B$43&amp;"[ID]"), 1,1))+1), $A71)),"")</f>
        <v/>
      </c>
      <c r="L71" s="599" t="str">
        <f t="shared" ca="1" si="6"/>
        <v/>
      </c>
      <c r="M71" s="593" t="str" cm="1">
        <f t="array" aca="1" ref="M71" ca="1">IFERROR(INDEX(INDIRECT($B$43&amp;"["&amp;B$44&amp;"]"), SMALL(IF(INDIRECT($B$43&amp;"[ID]")= 'Prog Info'!$C$2, ROW(INDIRECT($B$43&amp;"[ID]")) - ROW(INDEX(INDIRECT($B$43&amp;"[ID]"), 1,1))+1), $L71)),"")</f>
        <v/>
      </c>
      <c r="N71" s="607" t="str" cm="1">
        <f t="array" aca="1" ref="N71" ca="1">IFERROR(INDEX(INDIRECT($B$43&amp;"["&amp;C$44&amp;"]"), SMALL(IF(INDIRECT($B$43&amp;"[ID]")= 'Prog Info'!$C$2, ROW(INDIRECT($B$43&amp;"[ID]")) - ROW(INDEX(INDIRECT($B$43&amp;"[ID]"), 1,1))+1), $L71)),"")</f>
        <v/>
      </c>
      <c r="O71" s="607" t="str" cm="1">
        <f t="array" aca="1" ref="O71" ca="1">IFERROR(INDEX(INDIRECT($B$43&amp;"["&amp;D$44&amp;"]"), SMALL(IF(INDIRECT($B$43&amp;"[ID]")= 'Prog Info'!$C$2, ROW(INDIRECT($B$43&amp;"[ID]")) - ROW(INDEX(INDIRECT($B$43&amp;"[ID]"), 1,1))+1), $L71)),"")</f>
        <v/>
      </c>
      <c r="P71" s="607"/>
      <c r="Q71" s="607" t="str" cm="1">
        <f t="array" aca="1" ref="Q71" ca="1">IFERROR(INDEX(INDIRECT($B$43&amp;"["&amp;F$44&amp;"]"), SMALL(IF(INDIRECT($B$43&amp;"[ID]")= 'Prog Info'!$C$2, ROW(INDIRECT($B$43&amp;"[ID]")) - ROW(INDEX(INDIRECT($B$43&amp;"[ID]"), 1,1))+1), $L71)),"")</f>
        <v/>
      </c>
      <c r="R71" s="607"/>
      <c r="S71" s="612" t="str" cm="1">
        <f t="array" aca="1" ref="S71" ca="1">IFERROR(INDEX(INDIRECT($B$43&amp;"["&amp;I$44&amp;"]"), SMALL(IF(INDIRECT($B$43&amp;"[ID]")= 'Prog Info'!$C$2, ROW(INDIRECT($B$43&amp;"[ID]")) - ROW(INDEX(INDIRECT($B$43&amp;"[ID]"), 1,1))+1), $L71)),"")</f>
        <v/>
      </c>
      <c r="T71" s="613" t="str" cm="1">
        <f t="array" aca="1" ref="T71" ca="1">IFERROR(INDEX(INDIRECT($B$43&amp;"["&amp;J$44&amp;"]"), SMALL(IF(INDIRECT($B$43&amp;"[ID]")= 'Prog Info'!$C$2, ROW(INDIRECT($B$43&amp;"[ID]")) - ROW(INDEX(INDIRECT($B$43&amp;"[ID]"), 1,1))+1), $L71)),"")</f>
        <v/>
      </c>
    </row>
    <row r="72" spans="1:20" x14ac:dyDescent="0.25">
      <c r="A72" s="599" t="str">
        <f t="shared" ca="1" si="7"/>
        <v/>
      </c>
      <c r="B72" s="593" t="str" cm="1">
        <f t="array" aca="1" ref="B72" ca="1">IFERROR(INDEX(INDIRECT($B$43&amp;"["&amp;B$44&amp;"]"), SMALL(IF(INDIRECT($B$43&amp;"[ID]")= 'Prog Info'!$C$2, ROW(INDIRECT($B$43&amp;"[ID]")) - ROW(INDEX(INDIRECT($B$43&amp;"[ID]"), 1,1))+1), $A72)),"")</f>
        <v/>
      </c>
      <c r="C72" s="607" t="str" cm="1">
        <f t="array" aca="1" ref="C72" ca="1">IFERROR(INDEX(INDIRECT($B$43&amp;"["&amp;C$44&amp;"]"), SMALL(IF(INDIRECT($B$43&amp;"[ID]")= 'Prog Info'!$C$2, ROW(INDIRECT($B$43&amp;"[ID]")) - ROW(INDEX(INDIRECT($B$43&amp;"[ID]"), 1,1))+1), $A72)),"")</f>
        <v/>
      </c>
      <c r="D72" s="607" t="str" cm="1">
        <f t="array" aca="1" ref="D72" ca="1">IFERROR(INDEX(INDIRECT($B$43&amp;"["&amp;D$44&amp;"]"), SMALL(IF(INDIRECT($B$43&amp;"[ID]")= 'Prog Info'!$C$2, ROW(INDIRECT($B$43&amp;"[ID]")) - ROW(INDEX(INDIRECT($B$43&amp;"[ID]"), 1,1))+1), $A72)),"")</f>
        <v/>
      </c>
      <c r="E72" s="607"/>
      <c r="F72" s="607" t="str" cm="1">
        <f t="array" aca="1" ref="F72" ca="1">IFERROR(INDEX(INDIRECT($B$43&amp;"["&amp;F$44&amp;"]"), SMALL(IF(INDIRECT($B$43&amp;"[ID]")= 'Prog Info'!$C$2, ROW(INDIRECT($B$43&amp;"[ID]")) - ROW(INDEX(INDIRECT($B$43&amp;"[ID]"), 1,1))+1), $A72)),"")</f>
        <v/>
      </c>
      <c r="G72" s="607"/>
      <c r="H72" s="607" t="str" cm="1">
        <f t="array" aca="1" ref="H72" ca="1">IFERROR(INDEX(INDIRECT($B$43&amp;"["&amp;H$44&amp;"]"), SMALL(IF(INDIRECT($B$43&amp;"[ID]")= 'Prog Info'!$C$2, ROW(INDIRECT($B$43&amp;"[ID]")) - ROW(INDEX(INDIRECT($B$43&amp;"[ID]"), 1,1))+1), $A72)),"")</f>
        <v/>
      </c>
      <c r="I72" s="612" t="str" cm="1">
        <f t="array" aca="1" ref="I72" ca="1">IFERROR(INDEX(INDIRECT($B$43&amp;"["&amp;I$44&amp;"]"), SMALL(IF(INDIRECT($B$43&amp;"[ID]")= 'Prog Info'!$C$2, ROW(INDIRECT($B$43&amp;"[ID]")) - ROW(INDEX(INDIRECT($B$43&amp;"[ID]"), 1,1))+1), $A72)),"")</f>
        <v/>
      </c>
      <c r="J72" s="613" t="str" cm="1">
        <f t="array" aca="1" ref="J72" ca="1">IFERROR(INDEX(INDIRECT($B$43&amp;"["&amp;J$44&amp;"]"), SMALL(IF(INDIRECT($B$43&amp;"[ID]")= 'Prog Info'!$C$2, ROW(INDIRECT($B$43&amp;"[ID]")) - ROW(INDEX(INDIRECT($B$43&amp;"[ID]"), 1,1))+1), $A72)),"")</f>
        <v/>
      </c>
      <c r="L72" s="599" t="str">
        <f t="shared" ca="1" si="6"/>
        <v/>
      </c>
      <c r="M72" s="593" t="str" cm="1">
        <f t="array" aca="1" ref="M72" ca="1">IFERROR(INDEX(INDIRECT($B$43&amp;"["&amp;B$44&amp;"]"), SMALL(IF(INDIRECT($B$43&amp;"[ID]")= 'Prog Info'!$C$2, ROW(INDIRECT($B$43&amp;"[ID]")) - ROW(INDEX(INDIRECT($B$43&amp;"[ID]"), 1,1))+1), $L72)),"")</f>
        <v/>
      </c>
      <c r="N72" s="607" t="str" cm="1">
        <f t="array" aca="1" ref="N72" ca="1">IFERROR(INDEX(INDIRECT($B$43&amp;"["&amp;C$44&amp;"]"), SMALL(IF(INDIRECT($B$43&amp;"[ID]")= 'Prog Info'!$C$2, ROW(INDIRECT($B$43&amp;"[ID]")) - ROW(INDEX(INDIRECT($B$43&amp;"[ID]"), 1,1))+1), $L72)),"")</f>
        <v/>
      </c>
      <c r="O72" s="607" t="str" cm="1">
        <f t="array" aca="1" ref="O72" ca="1">IFERROR(INDEX(INDIRECT($B$43&amp;"["&amp;D$44&amp;"]"), SMALL(IF(INDIRECT($B$43&amp;"[ID]")= 'Prog Info'!$C$2, ROW(INDIRECT($B$43&amp;"[ID]")) - ROW(INDEX(INDIRECT($B$43&amp;"[ID]"), 1,1))+1), $L72)),"")</f>
        <v/>
      </c>
      <c r="P72" s="607"/>
      <c r="Q72" s="607" t="str" cm="1">
        <f t="array" aca="1" ref="Q72" ca="1">IFERROR(INDEX(INDIRECT($B$43&amp;"["&amp;F$44&amp;"]"), SMALL(IF(INDIRECT($B$43&amp;"[ID]")= 'Prog Info'!$C$2, ROW(INDIRECT($B$43&amp;"[ID]")) - ROW(INDEX(INDIRECT($B$43&amp;"[ID]"), 1,1))+1), $L72)),"")</f>
        <v/>
      </c>
      <c r="R72" s="607"/>
      <c r="S72" s="612" t="str" cm="1">
        <f t="array" aca="1" ref="S72" ca="1">IFERROR(INDEX(INDIRECT($B$43&amp;"["&amp;I$44&amp;"]"), SMALL(IF(INDIRECT($B$43&amp;"[ID]")= 'Prog Info'!$C$2, ROW(INDIRECT($B$43&amp;"[ID]")) - ROW(INDEX(INDIRECT($B$43&amp;"[ID]"), 1,1))+1), $L72)),"")</f>
        <v/>
      </c>
      <c r="T72" s="613" t="str" cm="1">
        <f t="array" aca="1" ref="T72" ca="1">IFERROR(INDEX(INDIRECT($B$43&amp;"["&amp;J$44&amp;"]"), SMALL(IF(INDIRECT($B$43&amp;"[ID]")= 'Prog Info'!$C$2, ROW(INDIRECT($B$43&amp;"[ID]")) - ROW(INDEX(INDIRECT($B$43&amp;"[ID]"), 1,1))+1), $L72)),"")</f>
        <v/>
      </c>
    </row>
    <row r="73" spans="1:20" x14ac:dyDescent="0.25">
      <c r="A73" s="599" t="str">
        <f ca="1">IFERROR(IF((A72+1) &lt;=C$43, A72+1, ""), "")</f>
        <v/>
      </c>
      <c r="B73" s="593" t="str" cm="1">
        <f t="array" aca="1" ref="B73" ca="1">IFERROR(INDEX(INDIRECT($B$43&amp;"["&amp;B$44&amp;"]"), SMALL(IF(INDIRECT($B$43&amp;"[ID]")= 'Prog Info'!$C$2, ROW(INDIRECT($B$43&amp;"[ID]")) - ROW(INDEX(INDIRECT($B$43&amp;"[ID]"), 1,1))+1), $A73)),"")</f>
        <v/>
      </c>
      <c r="C73" s="607" t="str" cm="1">
        <f t="array" aca="1" ref="C73" ca="1">IFERROR(INDEX(INDIRECT($B$43&amp;"["&amp;C$44&amp;"]"), SMALL(IF(INDIRECT($B$43&amp;"[ID]")= 'Prog Info'!$C$2, ROW(INDIRECT($B$43&amp;"[ID]")) - ROW(INDEX(INDIRECT($B$43&amp;"[ID]"), 1,1))+1), $A73)),"")</f>
        <v/>
      </c>
      <c r="D73" s="607" t="str" cm="1">
        <f t="array" aca="1" ref="D73" ca="1">IFERROR(INDEX(INDIRECT($B$43&amp;"["&amp;D$44&amp;"]"), SMALL(IF(INDIRECT($B$43&amp;"[ID]")= 'Prog Info'!$C$2, ROW(INDIRECT($B$43&amp;"[ID]")) - ROW(INDEX(INDIRECT($B$43&amp;"[ID]"), 1,1))+1), $A73)),"")</f>
        <v/>
      </c>
      <c r="E73" s="607"/>
      <c r="F73" s="607" t="str" cm="1">
        <f t="array" aca="1" ref="F73" ca="1">IFERROR(INDEX(INDIRECT($B$43&amp;"["&amp;F$44&amp;"]"), SMALL(IF(INDIRECT($B$43&amp;"[ID]")= 'Prog Info'!$C$2, ROW(INDIRECT($B$43&amp;"[ID]")) - ROW(INDEX(INDIRECT($B$43&amp;"[ID]"), 1,1))+1), $A73)),"")</f>
        <v/>
      </c>
      <c r="G73" s="607"/>
      <c r="H73" s="607" t="str" cm="1">
        <f t="array" aca="1" ref="H73" ca="1">IFERROR(INDEX(INDIRECT($B$43&amp;"["&amp;H$44&amp;"]"), SMALL(IF(INDIRECT($B$43&amp;"[ID]")= 'Prog Info'!$C$2, ROW(INDIRECT($B$43&amp;"[ID]")) - ROW(INDEX(INDIRECT($B$43&amp;"[ID]"), 1,1))+1), $A73)),"")</f>
        <v/>
      </c>
      <c r="I73" s="612" t="str" cm="1">
        <f t="array" aca="1" ref="I73" ca="1">IFERROR(INDEX(INDIRECT($B$43&amp;"["&amp;I$44&amp;"]"), SMALL(IF(INDIRECT($B$43&amp;"[ID]")= 'Prog Info'!$C$2, ROW(INDIRECT($B$43&amp;"[ID]")) - ROW(INDEX(INDIRECT($B$43&amp;"[ID]"), 1,1))+1), $A73)),"")</f>
        <v/>
      </c>
      <c r="J73" s="613" t="str" cm="1">
        <f t="array" aca="1" ref="J73" ca="1">IFERROR(INDEX(INDIRECT($B$43&amp;"["&amp;J$44&amp;"]"), SMALL(IF(INDIRECT($B$43&amp;"[ID]")= 'Prog Info'!$C$2, ROW(INDIRECT($B$43&amp;"[ID]")) - ROW(INDEX(INDIRECT($B$43&amp;"[ID]"), 1,1))+1), $A73)),"")</f>
        <v/>
      </c>
      <c r="L73" s="599" t="str">
        <f t="shared" ca="1" si="6"/>
        <v/>
      </c>
      <c r="M73" s="593" t="str" cm="1">
        <f t="array" aca="1" ref="M73" ca="1">IFERROR(INDEX(INDIRECT($B$43&amp;"["&amp;B$44&amp;"]"), SMALL(IF(INDIRECT($B$43&amp;"[ID]")= 'Prog Info'!$C$2, ROW(INDIRECT($B$43&amp;"[ID]")) - ROW(INDEX(INDIRECT($B$43&amp;"[ID]"), 1,1))+1), $L73)),"")</f>
        <v/>
      </c>
      <c r="N73" s="607" t="str" cm="1">
        <f t="array" aca="1" ref="N73" ca="1">IFERROR(INDEX(INDIRECT($B$43&amp;"["&amp;C$44&amp;"]"), SMALL(IF(INDIRECT($B$43&amp;"[ID]")= 'Prog Info'!$C$2, ROW(INDIRECT($B$43&amp;"[ID]")) - ROW(INDEX(INDIRECT($B$43&amp;"[ID]"), 1,1))+1), $L73)),"")</f>
        <v/>
      </c>
      <c r="O73" s="607" t="str" cm="1">
        <f t="array" aca="1" ref="O73" ca="1">IFERROR(INDEX(INDIRECT($B$43&amp;"["&amp;D$44&amp;"]"), SMALL(IF(INDIRECT($B$43&amp;"[ID]")= 'Prog Info'!$C$2, ROW(INDIRECT($B$43&amp;"[ID]")) - ROW(INDEX(INDIRECT($B$43&amp;"[ID]"), 1,1))+1), $L73)),"")</f>
        <v/>
      </c>
      <c r="P73" s="607"/>
      <c r="Q73" s="607" t="str" cm="1">
        <f t="array" aca="1" ref="Q73" ca="1">IFERROR(INDEX(INDIRECT($B$43&amp;"["&amp;F$44&amp;"]"), SMALL(IF(INDIRECT($B$43&amp;"[ID]")= 'Prog Info'!$C$2, ROW(INDIRECT($B$43&amp;"[ID]")) - ROW(INDEX(INDIRECT($B$43&amp;"[ID]"), 1,1))+1), $L73)),"")</f>
        <v/>
      </c>
      <c r="R73" s="607"/>
      <c r="S73" s="612" t="str" cm="1">
        <f t="array" aca="1" ref="S73" ca="1">IFERROR(INDEX(INDIRECT($B$43&amp;"["&amp;I$44&amp;"]"), SMALL(IF(INDIRECT($B$43&amp;"[ID]")= 'Prog Info'!$C$2, ROW(INDIRECT($B$43&amp;"[ID]")) - ROW(INDEX(INDIRECT($B$43&amp;"[ID]"), 1,1))+1), $L73)),"")</f>
        <v/>
      </c>
      <c r="T73" s="613" t="str" cm="1">
        <f t="array" aca="1" ref="T73" ca="1">IFERROR(INDEX(INDIRECT($B$43&amp;"["&amp;J$44&amp;"]"), SMALL(IF(INDIRECT($B$43&amp;"[ID]")= 'Prog Info'!$C$2, ROW(INDIRECT($B$43&amp;"[ID]")) - ROW(INDEX(INDIRECT($B$43&amp;"[ID]"), 1,1))+1), $L73)),"")</f>
        <v/>
      </c>
    </row>
    <row r="74" spans="1:20" x14ac:dyDescent="0.25">
      <c r="A74" s="599" t="str">
        <f t="shared" ref="A74" ca="1" si="8">IFERROR(IF((A73+1) &lt;=C$43, A73+1, ""), "")</f>
        <v/>
      </c>
      <c r="B74" s="593" t="str" cm="1">
        <f t="array" aca="1" ref="B74" ca="1">IFERROR(INDEX(INDIRECT($B$43&amp;"["&amp;B$44&amp;"]"), SMALL(IF(INDIRECT($B$43&amp;"[ID]")= 'Prog Info'!$C$2, ROW(INDIRECT($B$43&amp;"[ID]")) - ROW(INDEX(INDIRECT($B$43&amp;"[ID]"), 1,1))+1), $A74)),"")</f>
        <v/>
      </c>
      <c r="C74" s="607" t="str" cm="1">
        <f t="array" aca="1" ref="C74" ca="1">IFERROR(INDEX(INDIRECT($B$43&amp;"["&amp;C$44&amp;"]"), SMALL(IF(INDIRECT($B$43&amp;"[ID]")= 'Prog Info'!$C$2, ROW(INDIRECT($B$43&amp;"[ID]")) - ROW(INDEX(INDIRECT($B$43&amp;"[ID]"), 1,1))+1), $A74)),"")</f>
        <v/>
      </c>
      <c r="D74" s="607" t="str" cm="1">
        <f t="array" aca="1" ref="D74" ca="1">IFERROR(INDEX(INDIRECT($B$43&amp;"["&amp;D$44&amp;"]"), SMALL(IF(INDIRECT($B$43&amp;"[ID]")= 'Prog Info'!$C$2, ROW(INDIRECT($B$43&amp;"[ID]")) - ROW(INDEX(INDIRECT($B$43&amp;"[ID]"), 1,1))+1), $A74)),"")</f>
        <v/>
      </c>
      <c r="E74" s="607"/>
      <c r="F74" s="607" t="str" cm="1">
        <f t="array" aca="1" ref="F74" ca="1">IFERROR(INDEX(INDIRECT($B$43&amp;"["&amp;F$44&amp;"]"), SMALL(IF(INDIRECT($B$43&amp;"[ID]")= 'Prog Info'!$C$2, ROW(INDIRECT($B$43&amp;"[ID]")) - ROW(INDEX(INDIRECT($B$43&amp;"[ID]"), 1,1))+1), $A74)),"")</f>
        <v/>
      </c>
      <c r="G74" s="607"/>
      <c r="H74" s="607" t="str" cm="1">
        <f t="array" aca="1" ref="H74" ca="1">IFERROR(INDEX(INDIRECT($B$43&amp;"["&amp;H$44&amp;"]"), SMALL(IF(INDIRECT($B$43&amp;"[ID]")= 'Prog Info'!$C$2, ROW(INDIRECT($B$43&amp;"[ID]")) - ROW(INDEX(INDIRECT($B$43&amp;"[ID]"), 1,1))+1), $A74)),"")</f>
        <v/>
      </c>
      <c r="I74" s="612" t="str" cm="1">
        <f t="array" aca="1" ref="I74" ca="1">IFERROR(INDEX(INDIRECT($B$43&amp;"["&amp;I$44&amp;"]"), SMALL(IF(INDIRECT($B$43&amp;"[ID]")= 'Prog Info'!$C$2, ROW(INDIRECT($B$43&amp;"[ID]")) - ROW(INDEX(INDIRECT($B$43&amp;"[ID]"), 1,1))+1), $A74)),"")</f>
        <v/>
      </c>
      <c r="J74" s="613" t="str" cm="1">
        <f t="array" aca="1" ref="J74" ca="1">IFERROR(INDEX(INDIRECT($B$43&amp;"["&amp;J$44&amp;"]"), SMALL(IF(INDIRECT($B$43&amp;"[ID]")= 'Prog Info'!$C$2, ROW(INDIRECT($B$43&amp;"[ID]")) - ROW(INDEX(INDIRECT($B$43&amp;"[ID]"), 1,1))+1), $A74)),"")</f>
        <v/>
      </c>
      <c r="L74" s="599" t="str">
        <f t="shared" ca="1" si="6"/>
        <v/>
      </c>
      <c r="M74" s="593" t="str" cm="1">
        <f t="array" aca="1" ref="M74" ca="1">IFERROR(INDEX(INDIRECT($B$43&amp;"["&amp;B$44&amp;"]"), SMALL(IF(INDIRECT($B$43&amp;"[ID]")= 'Prog Info'!$C$2, ROW(INDIRECT($B$43&amp;"[ID]")) - ROW(INDEX(INDIRECT($B$43&amp;"[ID]"), 1,1))+1), $L74)),"")</f>
        <v/>
      </c>
      <c r="N74" s="607" t="str" cm="1">
        <f t="array" aca="1" ref="N74" ca="1">IFERROR(INDEX(INDIRECT($B$43&amp;"["&amp;C$44&amp;"]"), SMALL(IF(INDIRECT($B$43&amp;"[ID]")= 'Prog Info'!$C$2, ROW(INDIRECT($B$43&amp;"[ID]")) - ROW(INDEX(INDIRECT($B$43&amp;"[ID]"), 1,1))+1), $L74)),"")</f>
        <v/>
      </c>
      <c r="O74" s="607" t="str" cm="1">
        <f t="array" aca="1" ref="O74" ca="1">IFERROR(INDEX(INDIRECT($B$43&amp;"["&amp;D$44&amp;"]"), SMALL(IF(INDIRECT($B$43&amp;"[ID]")= 'Prog Info'!$C$2, ROW(INDIRECT($B$43&amp;"[ID]")) - ROW(INDEX(INDIRECT($B$43&amp;"[ID]"), 1,1))+1), $L74)),"")</f>
        <v/>
      </c>
      <c r="P74" s="607"/>
      <c r="Q74" s="607" t="str" cm="1">
        <f t="array" aca="1" ref="Q74" ca="1">IFERROR(INDEX(INDIRECT($B$43&amp;"["&amp;F$44&amp;"]"), SMALL(IF(INDIRECT($B$43&amp;"[ID]")= 'Prog Info'!$C$2, ROW(INDIRECT($B$43&amp;"[ID]")) - ROW(INDEX(INDIRECT($B$43&amp;"[ID]"), 1,1))+1), $L74)),"")</f>
        <v/>
      </c>
      <c r="R74" s="607"/>
      <c r="S74" s="612" t="str" cm="1">
        <f t="array" aca="1" ref="S74" ca="1">IFERROR(INDEX(INDIRECT($B$43&amp;"["&amp;I$44&amp;"]"), SMALL(IF(INDIRECT($B$43&amp;"[ID]")= 'Prog Info'!$C$2, ROW(INDIRECT($B$43&amp;"[ID]")) - ROW(INDEX(INDIRECT($B$43&amp;"[ID]"), 1,1))+1), $L74)),"")</f>
        <v/>
      </c>
      <c r="T74" s="613" t="str" cm="1">
        <f t="array" aca="1" ref="T74" ca="1">IFERROR(INDEX(INDIRECT($B$43&amp;"["&amp;J$44&amp;"]"), SMALL(IF(INDIRECT($B$43&amp;"[ID]")= 'Prog Info'!$C$2, ROW(INDIRECT($B$43&amp;"[ID]")) - ROW(INDEX(INDIRECT($B$43&amp;"[ID]"), 1,1))+1), $L74)),"")</f>
        <v/>
      </c>
    </row>
    <row r="75" spans="1:20" x14ac:dyDescent="0.25">
      <c r="A75" s="599" t="str">
        <f ca="1">IFERROR(IF((A74+1) &lt;=C$43, A74+1, ""), "")</f>
        <v/>
      </c>
      <c r="B75" s="593" t="str" cm="1">
        <f t="array" aca="1" ref="B75" ca="1">IFERROR(INDEX(INDIRECT($B$43&amp;"["&amp;B$44&amp;"]"), SMALL(IF(INDIRECT($B$43&amp;"[ID]")= 'Prog Info'!$C$2, ROW(INDIRECT($B$43&amp;"[ID]")) - ROW(INDEX(INDIRECT($B$43&amp;"[ID]"), 1,1))+1), $A75)),"")</f>
        <v/>
      </c>
      <c r="C75" s="607" t="str" cm="1">
        <f t="array" aca="1" ref="C75" ca="1">IFERROR(INDEX(INDIRECT($B$43&amp;"["&amp;C$44&amp;"]"), SMALL(IF(INDIRECT($B$43&amp;"[ID]")= 'Prog Info'!$C$2, ROW(INDIRECT($B$43&amp;"[ID]")) - ROW(INDEX(INDIRECT($B$43&amp;"[ID]"), 1,1))+1), $A75)),"")</f>
        <v/>
      </c>
      <c r="D75" s="607" t="str" cm="1">
        <f t="array" aca="1" ref="D75" ca="1">IFERROR(INDEX(INDIRECT($B$43&amp;"["&amp;D$44&amp;"]"), SMALL(IF(INDIRECT($B$43&amp;"[ID]")= 'Prog Info'!$C$2, ROW(INDIRECT($B$43&amp;"[ID]")) - ROW(INDEX(INDIRECT($B$43&amp;"[ID]"), 1,1))+1), $A75)),"")</f>
        <v/>
      </c>
      <c r="E75" s="607"/>
      <c r="F75" s="607" t="str" cm="1">
        <f t="array" aca="1" ref="F75" ca="1">IFERROR(INDEX(INDIRECT($B$43&amp;"["&amp;F$44&amp;"]"), SMALL(IF(INDIRECT($B$43&amp;"[ID]")= 'Prog Info'!$C$2, ROW(INDIRECT($B$43&amp;"[ID]")) - ROW(INDEX(INDIRECT($B$43&amp;"[ID]"), 1,1))+1), $A75)),"")</f>
        <v/>
      </c>
      <c r="G75" s="607"/>
      <c r="H75" s="607" t="str" cm="1">
        <f t="array" aca="1" ref="H75" ca="1">IFERROR(INDEX(INDIRECT($B$43&amp;"["&amp;H$44&amp;"]"), SMALL(IF(INDIRECT($B$43&amp;"[ID]")= 'Prog Info'!$C$2, ROW(INDIRECT($B$43&amp;"[ID]")) - ROW(INDEX(INDIRECT($B$43&amp;"[ID]"), 1,1))+1), $A75)),"")</f>
        <v/>
      </c>
      <c r="I75" s="612" t="str" cm="1">
        <f t="array" aca="1" ref="I75" ca="1">IFERROR(INDEX(INDIRECT($B$43&amp;"["&amp;I$44&amp;"]"), SMALL(IF(INDIRECT($B$43&amp;"[ID]")= 'Prog Info'!$C$2, ROW(INDIRECT($B$43&amp;"[ID]")) - ROW(INDEX(INDIRECT($B$43&amp;"[ID]"), 1,1))+1), $A75)),"")</f>
        <v/>
      </c>
      <c r="J75" s="613" t="str" cm="1">
        <f t="array" aca="1" ref="J75" ca="1">IFERROR(INDEX(INDIRECT($B$43&amp;"["&amp;J$44&amp;"]"), SMALL(IF(INDIRECT($B$43&amp;"[ID]")= 'Prog Info'!$C$2, ROW(INDIRECT($B$43&amp;"[ID]")) - ROW(INDEX(INDIRECT($B$43&amp;"[ID]"), 1,1))+1), $A75)),"")</f>
        <v/>
      </c>
      <c r="L75" s="599" t="str">
        <f t="shared" ca="1" si="6"/>
        <v/>
      </c>
      <c r="M75" s="593" t="str" cm="1">
        <f t="array" aca="1" ref="M75" ca="1">IFERROR(INDEX(INDIRECT($B$43&amp;"["&amp;B$44&amp;"]"), SMALL(IF(INDIRECT($B$43&amp;"[ID]")= 'Prog Info'!$C$2, ROW(INDIRECT($B$43&amp;"[ID]")) - ROW(INDEX(INDIRECT($B$43&amp;"[ID]"), 1,1))+1), $L75)),"")</f>
        <v/>
      </c>
      <c r="N75" s="607" t="str" cm="1">
        <f t="array" aca="1" ref="N75" ca="1">IFERROR(INDEX(INDIRECT($B$43&amp;"["&amp;C$44&amp;"]"), SMALL(IF(INDIRECT($B$43&amp;"[ID]")= 'Prog Info'!$C$2, ROW(INDIRECT($B$43&amp;"[ID]")) - ROW(INDEX(INDIRECT($B$43&amp;"[ID]"), 1,1))+1), $L75)),"")</f>
        <v/>
      </c>
      <c r="O75" s="607" t="str" cm="1">
        <f t="array" aca="1" ref="O75" ca="1">IFERROR(INDEX(INDIRECT($B$43&amp;"["&amp;D$44&amp;"]"), SMALL(IF(INDIRECT($B$43&amp;"[ID]")= 'Prog Info'!$C$2, ROW(INDIRECT($B$43&amp;"[ID]")) - ROW(INDEX(INDIRECT($B$43&amp;"[ID]"), 1,1))+1), $L75)),"")</f>
        <v/>
      </c>
      <c r="P75" s="607"/>
      <c r="Q75" s="607" t="str" cm="1">
        <f t="array" aca="1" ref="Q75" ca="1">IFERROR(INDEX(INDIRECT($B$43&amp;"["&amp;F$44&amp;"]"), SMALL(IF(INDIRECT($B$43&amp;"[ID]")= 'Prog Info'!$C$2, ROW(INDIRECT($B$43&amp;"[ID]")) - ROW(INDEX(INDIRECT($B$43&amp;"[ID]"), 1,1))+1), $L75)),"")</f>
        <v/>
      </c>
      <c r="R75" s="607"/>
      <c r="S75" s="612" t="str" cm="1">
        <f t="array" aca="1" ref="S75" ca="1">IFERROR(INDEX(INDIRECT($B$43&amp;"["&amp;I$44&amp;"]"), SMALL(IF(INDIRECT($B$43&amp;"[ID]")= 'Prog Info'!$C$2, ROW(INDIRECT($B$43&amp;"[ID]")) - ROW(INDEX(INDIRECT($B$43&amp;"[ID]"), 1,1))+1), $L75)),"")</f>
        <v/>
      </c>
      <c r="T75" s="613" t="str" cm="1">
        <f t="array" aca="1" ref="T75" ca="1">IFERROR(INDEX(INDIRECT($B$43&amp;"["&amp;J$44&amp;"]"), SMALL(IF(INDIRECT($B$43&amp;"[ID]")= 'Prog Info'!$C$2, ROW(INDIRECT($B$43&amp;"[ID]")) - ROW(INDEX(INDIRECT($B$43&amp;"[ID]"), 1,1))+1), $L75)),"")</f>
        <v/>
      </c>
    </row>
  </sheetData>
  <dataValidations count="1">
    <dataValidation type="list" allowBlank="1" showInputMessage="1" showErrorMessage="1" sqref="C10:C34" xr:uid="{0261BD51-9614-42BE-A7FE-0989D29C80D2}">
      <formula1>INDIRECT("TableTranche[Tranche]")</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8BC4-5A0E-4352-AF58-68C7D9C908F8}">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1251</v>
      </c>
      <c r="D7" t="s">
        <v>829</v>
      </c>
      <c r="E7" t="s">
        <v>817</v>
      </c>
      <c r="F7" s="513">
        <v>170488.64</v>
      </c>
      <c r="G7" s="513">
        <v>59654.95</v>
      </c>
      <c r="H7" s="513">
        <v>83683.099999999991</v>
      </c>
      <c r="I7" s="513">
        <v>83683.099999999991</v>
      </c>
      <c r="J7" s="513"/>
      <c r="K7" s="513"/>
      <c r="L7" s="513"/>
      <c r="M7" s="513"/>
      <c r="N7" s="513"/>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7823-8299-40A7-9435-63BF3F7FD8BA}">
  <dimension ref="A2:D86"/>
  <sheetViews>
    <sheetView showGridLines="0" workbookViewId="0">
      <selection activeCell="C86" sqref="C86"/>
    </sheetView>
  </sheetViews>
  <sheetFormatPr defaultRowHeight="15" x14ac:dyDescent="0.25"/>
  <cols>
    <col min="1" max="1" width="25.42578125" customWidth="1"/>
    <col min="2" max="2" width="7.5703125" bestFit="1" customWidth="1"/>
    <col min="3" max="3" width="17" bestFit="1" customWidth="1"/>
    <col min="4" max="4" width="27.140625" bestFit="1" customWidth="1"/>
  </cols>
  <sheetData>
    <row r="2" spans="1:4" x14ac:dyDescent="0.25">
      <c r="A2" s="357" t="s">
        <v>899</v>
      </c>
      <c r="B2" t="s">
        <v>1011</v>
      </c>
    </row>
    <row r="3" spans="1:4" x14ac:dyDescent="0.25">
      <c r="A3" s="357" t="s">
        <v>900</v>
      </c>
      <c r="B3" t="s">
        <v>902</v>
      </c>
    </row>
    <row r="4" spans="1:4" x14ac:dyDescent="0.25">
      <c r="A4" s="357" t="s">
        <v>904</v>
      </c>
      <c r="B4" t="s">
        <v>905</v>
      </c>
    </row>
    <row r="5" spans="1:4" x14ac:dyDescent="0.25">
      <c r="A5" s="357" t="s">
        <v>991</v>
      </c>
      <c r="B5" t="s">
        <v>1018</v>
      </c>
    </row>
    <row r="7" spans="1:4" x14ac:dyDescent="0.25">
      <c r="A7" s="375" t="s">
        <v>833</v>
      </c>
      <c r="B7" s="375" t="s">
        <v>916</v>
      </c>
      <c r="C7" s="375" t="s">
        <v>917</v>
      </c>
    </row>
    <row r="8" spans="1:4" x14ac:dyDescent="0.25">
      <c r="A8" s="34" t="s">
        <v>483</v>
      </c>
      <c r="B8" s="34" t="s">
        <v>481</v>
      </c>
      <c r="C8" s="34">
        <v>9</v>
      </c>
      <c r="D8" s="19"/>
    </row>
    <row r="9" spans="1:4" x14ac:dyDescent="0.25">
      <c r="A9" s="34" t="s">
        <v>483</v>
      </c>
      <c r="B9" s="34" t="s">
        <v>482</v>
      </c>
      <c r="C9" s="34">
        <v>29</v>
      </c>
    </row>
    <row r="10" spans="1:4" x14ac:dyDescent="0.25">
      <c r="A10" s="34" t="s">
        <v>483</v>
      </c>
      <c r="B10" s="34" t="s">
        <v>887</v>
      </c>
      <c r="C10" s="34">
        <v>3</v>
      </c>
    </row>
    <row r="11" spans="1:4" x14ac:dyDescent="0.25">
      <c r="A11" s="34" t="s">
        <v>483</v>
      </c>
      <c r="B11" s="34" t="s">
        <v>888</v>
      </c>
      <c r="C11" s="34">
        <v>0</v>
      </c>
    </row>
    <row r="12" spans="1:4" x14ac:dyDescent="0.25">
      <c r="A12" s="375" t="s">
        <v>918</v>
      </c>
      <c r="B12" s="375"/>
      <c r="C12" s="375">
        <v>41</v>
      </c>
      <c r="D12" s="19"/>
    </row>
    <row r="13" spans="1:4" x14ac:dyDescent="0.25">
      <c r="A13" s="34" t="s">
        <v>479</v>
      </c>
      <c r="B13" s="34" t="s">
        <v>481</v>
      </c>
      <c r="C13" s="34">
        <v>31</v>
      </c>
    </row>
    <row r="14" spans="1:4" x14ac:dyDescent="0.25">
      <c r="A14" s="34" t="s">
        <v>479</v>
      </c>
      <c r="B14" s="34" t="s">
        <v>482</v>
      </c>
      <c r="C14" s="34">
        <v>15</v>
      </c>
    </row>
    <row r="15" spans="1:4" x14ac:dyDescent="0.25">
      <c r="A15" s="34" t="s">
        <v>479</v>
      </c>
      <c r="B15" s="34" t="s">
        <v>887</v>
      </c>
      <c r="C15" s="34">
        <v>87</v>
      </c>
    </row>
    <row r="16" spans="1:4" x14ac:dyDescent="0.25">
      <c r="A16" s="34" t="s">
        <v>479</v>
      </c>
      <c r="B16" s="34" t="s">
        <v>888</v>
      </c>
      <c r="C16" s="34">
        <v>19</v>
      </c>
    </row>
    <row r="17" spans="1:4" x14ac:dyDescent="0.25">
      <c r="A17" s="375" t="s">
        <v>919</v>
      </c>
      <c r="B17" s="375"/>
      <c r="C17" s="375">
        <v>152</v>
      </c>
      <c r="D17" s="19"/>
    </row>
    <row r="18" spans="1:4" x14ac:dyDescent="0.25">
      <c r="A18" s="34" t="s">
        <v>478</v>
      </c>
      <c r="B18" s="34" t="s">
        <v>481</v>
      </c>
      <c r="C18" s="34">
        <v>11</v>
      </c>
    </row>
    <row r="19" spans="1:4" x14ac:dyDescent="0.25">
      <c r="A19" s="34" t="s">
        <v>478</v>
      </c>
      <c r="B19" s="34" t="s">
        <v>482</v>
      </c>
      <c r="C19" s="34">
        <v>4</v>
      </c>
    </row>
    <row r="20" spans="1:4" x14ac:dyDescent="0.25">
      <c r="A20" s="34" t="s">
        <v>478</v>
      </c>
      <c r="B20" s="34" t="s">
        <v>887</v>
      </c>
      <c r="C20" s="34">
        <v>22</v>
      </c>
    </row>
    <row r="21" spans="1:4" x14ac:dyDescent="0.25">
      <c r="A21" s="34" t="s">
        <v>478</v>
      </c>
      <c r="B21" s="34" t="s">
        <v>888</v>
      </c>
      <c r="C21" s="34">
        <v>10</v>
      </c>
    </row>
    <row r="22" spans="1:4" x14ac:dyDescent="0.25">
      <c r="A22" s="375" t="s">
        <v>920</v>
      </c>
      <c r="B22" s="375"/>
      <c r="C22" s="375">
        <v>47</v>
      </c>
      <c r="D22" s="19"/>
    </row>
    <row r="23" spans="1:4" x14ac:dyDescent="0.25">
      <c r="A23" s="34" t="s">
        <v>473</v>
      </c>
      <c r="B23" s="34" t="s">
        <v>481</v>
      </c>
      <c r="C23" s="34">
        <v>38</v>
      </c>
    </row>
    <row r="24" spans="1:4" x14ac:dyDescent="0.25">
      <c r="A24" s="34" t="s">
        <v>473</v>
      </c>
      <c r="B24" s="34" t="s">
        <v>482</v>
      </c>
      <c r="C24" s="34">
        <v>103</v>
      </c>
    </row>
    <row r="25" spans="1:4" x14ac:dyDescent="0.25">
      <c r="A25" s="34" t="s">
        <v>473</v>
      </c>
      <c r="B25" s="34" t="s">
        <v>887</v>
      </c>
      <c r="C25" s="34">
        <v>65</v>
      </c>
    </row>
    <row r="26" spans="1:4" x14ac:dyDescent="0.25">
      <c r="A26" s="34" t="s">
        <v>473</v>
      </c>
      <c r="B26" s="34" t="s">
        <v>888</v>
      </c>
      <c r="C26" s="34">
        <v>18</v>
      </c>
    </row>
    <row r="27" spans="1:4" x14ac:dyDescent="0.25">
      <c r="A27" s="375" t="s">
        <v>921</v>
      </c>
      <c r="B27" s="375"/>
      <c r="C27" s="375">
        <v>224</v>
      </c>
      <c r="D27" s="19"/>
    </row>
    <row r="28" spans="1:4" x14ac:dyDescent="0.25">
      <c r="A28" s="402" t="s">
        <v>480</v>
      </c>
      <c r="B28" s="402" t="s">
        <v>481</v>
      </c>
      <c r="C28" s="402">
        <v>0</v>
      </c>
      <c r="D28" s="19"/>
    </row>
    <row r="29" spans="1:4" x14ac:dyDescent="0.25">
      <c r="A29" s="402" t="s">
        <v>480</v>
      </c>
      <c r="B29" s="402" t="s">
        <v>482</v>
      </c>
      <c r="C29" s="402">
        <v>0</v>
      </c>
      <c r="D29" s="19"/>
    </row>
    <row r="30" spans="1:4" x14ac:dyDescent="0.25">
      <c r="A30" s="402" t="s">
        <v>480</v>
      </c>
      <c r="B30" s="402" t="s">
        <v>887</v>
      </c>
      <c r="C30" s="402">
        <v>0</v>
      </c>
      <c r="D30" s="19"/>
    </row>
    <row r="31" spans="1:4" x14ac:dyDescent="0.25">
      <c r="A31" s="402" t="s">
        <v>480</v>
      </c>
      <c r="B31" s="402" t="s">
        <v>888</v>
      </c>
      <c r="C31" s="402">
        <v>0</v>
      </c>
      <c r="D31" s="19"/>
    </row>
    <row r="32" spans="1:4" x14ac:dyDescent="0.25">
      <c r="A32" s="375" t="s">
        <v>922</v>
      </c>
      <c r="B32" s="375"/>
      <c r="C32" s="375">
        <v>0</v>
      </c>
      <c r="D32" s="19"/>
    </row>
    <row r="33" spans="1:4" x14ac:dyDescent="0.25">
      <c r="A33" s="375" t="s">
        <v>923</v>
      </c>
      <c r="B33" s="375"/>
      <c r="C33" s="375">
        <v>464</v>
      </c>
    </row>
    <row r="36" spans="1:4" x14ac:dyDescent="0.25">
      <c r="A36" s="16" t="s">
        <v>993</v>
      </c>
    </row>
    <row r="38" spans="1:4" x14ac:dyDescent="0.25">
      <c r="A38" s="34" t="s">
        <v>473</v>
      </c>
      <c r="B38" s="34" t="s">
        <v>481</v>
      </c>
      <c r="C38" s="34">
        <v>38</v>
      </c>
    </row>
    <row r="39" spans="1:4" x14ac:dyDescent="0.25">
      <c r="A39" s="34" t="s">
        <v>473</v>
      </c>
      <c r="B39" s="34" t="s">
        <v>482</v>
      </c>
      <c r="C39" s="34">
        <v>103</v>
      </c>
    </row>
    <row r="40" spans="1:4" x14ac:dyDescent="0.25">
      <c r="A40" s="34" t="s">
        <v>473</v>
      </c>
      <c r="B40" s="34" t="s">
        <v>887</v>
      </c>
      <c r="C40" s="34">
        <v>65</v>
      </c>
    </row>
    <row r="41" spans="1:4" x14ac:dyDescent="0.25">
      <c r="A41" s="34" t="s">
        <v>473</v>
      </c>
      <c r="B41" s="34" t="s">
        <v>888</v>
      </c>
      <c r="C41" s="34">
        <v>18</v>
      </c>
    </row>
    <row r="42" spans="1:4" x14ac:dyDescent="0.25">
      <c r="A42" s="375" t="s">
        <v>921</v>
      </c>
      <c r="B42" s="375"/>
      <c r="C42" s="375">
        <v>224</v>
      </c>
    </row>
    <row r="44" spans="1:4" x14ac:dyDescent="0.25">
      <c r="A44" s="375" t="s">
        <v>833</v>
      </c>
      <c r="B44" s="375" t="s">
        <v>916</v>
      </c>
      <c r="C44" s="375" t="s">
        <v>917</v>
      </c>
      <c r="D44" s="401" t="s">
        <v>994</v>
      </c>
    </row>
    <row r="45" spans="1:4" x14ac:dyDescent="0.25">
      <c r="A45" s="34" t="s">
        <v>483</v>
      </c>
      <c r="B45" s="34" t="s">
        <v>481</v>
      </c>
      <c r="C45" s="34">
        <v>9</v>
      </c>
      <c r="D45" s="368">
        <f>C45/SUM(C$45,C$49,C$53,C$57)</f>
        <v>0.17647058823529413</v>
      </c>
    </row>
    <row r="46" spans="1:4" x14ac:dyDescent="0.25">
      <c r="A46" s="34" t="s">
        <v>483</v>
      </c>
      <c r="B46" s="34" t="s">
        <v>482</v>
      </c>
      <c r="C46" s="34">
        <v>29</v>
      </c>
      <c r="D46" s="368">
        <f>C46/SUM(C$46,C$50,C$54,C$58)</f>
        <v>0.60416666666666663</v>
      </c>
    </row>
    <row r="47" spans="1:4" x14ac:dyDescent="0.25">
      <c r="A47" s="34" t="s">
        <v>483</v>
      </c>
      <c r="B47" s="34" t="s">
        <v>887</v>
      </c>
      <c r="C47" s="34">
        <v>3</v>
      </c>
      <c r="D47" s="368">
        <f>C47/SUM(C$47,C$51,C$55,C$59)</f>
        <v>2.6785714285714284E-2</v>
      </c>
    </row>
    <row r="48" spans="1:4" x14ac:dyDescent="0.25">
      <c r="A48" s="34" t="s">
        <v>483</v>
      </c>
      <c r="B48" s="34" t="s">
        <v>888</v>
      </c>
      <c r="C48" s="34">
        <v>0</v>
      </c>
      <c r="D48" s="368">
        <f>C48/SUM(C$48,C$52,C$56,C$60)</f>
        <v>0</v>
      </c>
    </row>
    <row r="49" spans="1:4" x14ac:dyDescent="0.25">
      <c r="A49" s="34" t="s">
        <v>479</v>
      </c>
      <c r="B49" s="34" t="s">
        <v>481</v>
      </c>
      <c r="C49" s="34">
        <v>31</v>
      </c>
      <c r="D49" s="368">
        <f t="shared" ref="D49" si="0">C49/SUM(C$45,C$49,C$53,C$57)</f>
        <v>0.60784313725490191</v>
      </c>
    </row>
    <row r="50" spans="1:4" x14ac:dyDescent="0.25">
      <c r="A50" s="34" t="s">
        <v>479</v>
      </c>
      <c r="B50" s="34" t="s">
        <v>482</v>
      </c>
      <c r="C50" s="34">
        <v>15</v>
      </c>
      <c r="D50" s="368">
        <f t="shared" ref="D50" si="1">C50/SUM(C$46,C$50,C$54,C$58)</f>
        <v>0.3125</v>
      </c>
    </row>
    <row r="51" spans="1:4" x14ac:dyDescent="0.25">
      <c r="A51" s="34" t="s">
        <v>479</v>
      </c>
      <c r="B51" s="34" t="s">
        <v>887</v>
      </c>
      <c r="C51" s="34">
        <v>87</v>
      </c>
      <c r="D51" s="368">
        <f t="shared" ref="D51" si="2">C51/SUM(C$47,C$51,C$55,C$59)</f>
        <v>0.7767857142857143</v>
      </c>
    </row>
    <row r="52" spans="1:4" x14ac:dyDescent="0.25">
      <c r="A52" s="34" t="s">
        <v>479</v>
      </c>
      <c r="B52" s="34" t="s">
        <v>888</v>
      </c>
      <c r="C52" s="34">
        <v>19</v>
      </c>
      <c r="D52" s="368">
        <f t="shared" ref="D52" si="3">C52/SUM(C$48,C$52,C$56,C$60)</f>
        <v>0.65517241379310343</v>
      </c>
    </row>
    <row r="53" spans="1:4" x14ac:dyDescent="0.25">
      <c r="A53" s="34" t="s">
        <v>478</v>
      </c>
      <c r="B53" s="34" t="s">
        <v>481</v>
      </c>
      <c r="C53" s="34">
        <v>11</v>
      </c>
      <c r="D53" s="368">
        <f t="shared" ref="D53" si="4">C53/SUM(C$45,C$49,C$53,C$57)</f>
        <v>0.21568627450980393</v>
      </c>
    </row>
    <row r="54" spans="1:4" x14ac:dyDescent="0.25">
      <c r="A54" s="34" t="s">
        <v>478</v>
      </c>
      <c r="B54" s="34" t="s">
        <v>482</v>
      </c>
      <c r="C54" s="34">
        <v>4</v>
      </c>
      <c r="D54" s="368">
        <f t="shared" ref="D54" si="5">C54/SUM(C$46,C$50,C$54,C$58)</f>
        <v>8.3333333333333329E-2</v>
      </c>
    </row>
    <row r="55" spans="1:4" x14ac:dyDescent="0.25">
      <c r="A55" s="34" t="s">
        <v>478</v>
      </c>
      <c r="B55" s="34" t="s">
        <v>887</v>
      </c>
      <c r="C55" s="34">
        <v>22</v>
      </c>
      <c r="D55" s="368">
        <f t="shared" ref="D55" si="6">C55/SUM(C$47,C$51,C$55,C$59)</f>
        <v>0.19642857142857142</v>
      </c>
    </row>
    <row r="56" spans="1:4" x14ac:dyDescent="0.25">
      <c r="A56" s="34" t="s">
        <v>478</v>
      </c>
      <c r="B56" s="34" t="s">
        <v>888</v>
      </c>
      <c r="C56" s="34">
        <v>10</v>
      </c>
      <c r="D56" s="368">
        <f t="shared" ref="D56" si="7">C56/SUM(C$48,C$52,C$56,C$60)</f>
        <v>0.34482758620689657</v>
      </c>
    </row>
    <row r="57" spans="1:4" x14ac:dyDescent="0.25">
      <c r="A57" s="34" t="s">
        <v>480</v>
      </c>
      <c r="B57" s="34" t="s">
        <v>481</v>
      </c>
      <c r="C57" s="34">
        <v>0</v>
      </c>
      <c r="D57" s="403">
        <f t="shared" ref="D57" si="8">C57/SUM(C$45,C$49,C$53,C$57)</f>
        <v>0</v>
      </c>
    </row>
    <row r="58" spans="1:4" x14ac:dyDescent="0.25">
      <c r="A58" s="34" t="s">
        <v>480</v>
      </c>
      <c r="B58" s="34" t="s">
        <v>482</v>
      </c>
      <c r="C58" s="34">
        <v>0</v>
      </c>
      <c r="D58" s="403">
        <f t="shared" ref="D58" si="9">C58/SUM(C$46,C$50,C$54,C$58)</f>
        <v>0</v>
      </c>
    </row>
    <row r="59" spans="1:4" x14ac:dyDescent="0.25">
      <c r="A59" s="34" t="s">
        <v>480</v>
      </c>
      <c r="B59" s="34" t="s">
        <v>887</v>
      </c>
      <c r="C59" s="34">
        <v>0</v>
      </c>
      <c r="D59" s="403">
        <f t="shared" ref="D59" si="10">C59/SUM(C$47,C$51,C$55,C$59)</f>
        <v>0</v>
      </c>
    </row>
    <row r="60" spans="1:4" x14ac:dyDescent="0.25">
      <c r="A60" s="34" t="s">
        <v>480</v>
      </c>
      <c r="B60" s="34" t="s">
        <v>888</v>
      </c>
      <c r="C60" s="34">
        <v>0</v>
      </c>
      <c r="D60" s="403">
        <f t="shared" ref="D60" si="11">C60/SUM(C$48,C$52,C$56,C$60)</f>
        <v>0</v>
      </c>
    </row>
    <row r="63" spans="1:4" x14ac:dyDescent="0.25">
      <c r="A63" s="16" t="s">
        <v>995</v>
      </c>
    </row>
    <row r="65" spans="1:3" x14ac:dyDescent="0.25">
      <c r="A65" s="375" t="s">
        <v>833</v>
      </c>
      <c r="B65" s="375" t="s">
        <v>916</v>
      </c>
      <c r="C65" s="374" t="s">
        <v>917</v>
      </c>
    </row>
    <row r="66" spans="1:3" x14ac:dyDescent="0.25">
      <c r="A66" s="34" t="s">
        <v>483</v>
      </c>
      <c r="B66" s="34" t="s">
        <v>481</v>
      </c>
      <c r="C66" s="33">
        <f>C8+(C38*D45)</f>
        <v>15.705882352941178</v>
      </c>
    </row>
    <row r="67" spans="1:3" x14ac:dyDescent="0.25">
      <c r="A67" s="34" t="s">
        <v>483</v>
      </c>
      <c r="B67" s="34" t="s">
        <v>482</v>
      </c>
      <c r="C67" s="33">
        <f>C9+(C39*D46)</f>
        <v>91.229166666666657</v>
      </c>
    </row>
    <row r="68" spans="1:3" x14ac:dyDescent="0.25">
      <c r="A68" s="34" t="s">
        <v>483</v>
      </c>
      <c r="B68" s="34" t="s">
        <v>887</v>
      </c>
      <c r="C68" s="33">
        <f>C10+(C40*D47)</f>
        <v>4.7410714285714288</v>
      </c>
    </row>
    <row r="69" spans="1:3" x14ac:dyDescent="0.25">
      <c r="A69" s="34" t="s">
        <v>483</v>
      </c>
      <c r="B69" s="34" t="s">
        <v>888</v>
      </c>
      <c r="C69" s="33">
        <f>C11+(C41*D48)</f>
        <v>0</v>
      </c>
    </row>
    <row r="70" spans="1:3" x14ac:dyDescent="0.25">
      <c r="A70" s="375" t="s">
        <v>918</v>
      </c>
      <c r="B70" s="375"/>
      <c r="C70" s="374">
        <f>SUM(C66:C69)</f>
        <v>111.67612044817926</v>
      </c>
    </row>
    <row r="71" spans="1:3" x14ac:dyDescent="0.25">
      <c r="A71" s="34" t="s">
        <v>479</v>
      </c>
      <c r="B71" s="34" t="s">
        <v>481</v>
      </c>
      <c r="C71" s="33">
        <f>C13+(C38*D49)</f>
        <v>54.098039215686271</v>
      </c>
    </row>
    <row r="72" spans="1:3" x14ac:dyDescent="0.25">
      <c r="A72" s="34" t="s">
        <v>479</v>
      </c>
      <c r="B72" s="34" t="s">
        <v>482</v>
      </c>
      <c r="C72" s="33">
        <f>C14+(C39*D50)</f>
        <v>47.1875</v>
      </c>
    </row>
    <row r="73" spans="1:3" x14ac:dyDescent="0.25">
      <c r="A73" s="34" t="s">
        <v>479</v>
      </c>
      <c r="B73" s="34" t="s">
        <v>887</v>
      </c>
      <c r="C73" s="33">
        <f>C15+(C40*D51)</f>
        <v>137.49107142857144</v>
      </c>
    </row>
    <row r="74" spans="1:3" x14ac:dyDescent="0.25">
      <c r="A74" s="34" t="s">
        <v>479</v>
      </c>
      <c r="B74" s="34" t="s">
        <v>888</v>
      </c>
      <c r="C74" s="33">
        <f>C16+(C41*D52)</f>
        <v>30.793103448275861</v>
      </c>
    </row>
    <row r="75" spans="1:3" x14ac:dyDescent="0.25">
      <c r="A75" s="375" t="s">
        <v>919</v>
      </c>
      <c r="B75" s="375"/>
      <c r="C75" s="374">
        <f>SUM(C71:C74)</f>
        <v>269.56971409253356</v>
      </c>
    </row>
    <row r="76" spans="1:3" x14ac:dyDescent="0.25">
      <c r="A76" s="34" t="s">
        <v>478</v>
      </c>
      <c r="B76" s="34" t="s">
        <v>481</v>
      </c>
      <c r="C76" s="33">
        <f>C18+(C38*D53)</f>
        <v>19.196078431372548</v>
      </c>
    </row>
    <row r="77" spans="1:3" x14ac:dyDescent="0.25">
      <c r="A77" s="34" t="s">
        <v>478</v>
      </c>
      <c r="B77" s="34" t="s">
        <v>482</v>
      </c>
      <c r="C77" s="33">
        <f>C19+(C39*D54)</f>
        <v>12.583333333333332</v>
      </c>
    </row>
    <row r="78" spans="1:3" x14ac:dyDescent="0.25">
      <c r="A78" s="34" t="s">
        <v>478</v>
      </c>
      <c r="B78" s="34" t="s">
        <v>887</v>
      </c>
      <c r="C78" s="33">
        <f>C20+(C40*D55)</f>
        <v>34.767857142857139</v>
      </c>
    </row>
    <row r="79" spans="1:3" x14ac:dyDescent="0.25">
      <c r="A79" s="34" t="s">
        <v>478</v>
      </c>
      <c r="B79" s="34" t="s">
        <v>888</v>
      </c>
      <c r="C79" s="33">
        <f>C21+(C41*D56)</f>
        <v>16.206896551724139</v>
      </c>
    </row>
    <row r="80" spans="1:3" x14ac:dyDescent="0.25">
      <c r="A80" s="375" t="s">
        <v>920</v>
      </c>
      <c r="B80" s="375"/>
      <c r="C80" s="374">
        <f>SUM(C76:C79)</f>
        <v>82.754165459287165</v>
      </c>
    </row>
    <row r="81" spans="1:3" x14ac:dyDescent="0.25">
      <c r="A81" s="34" t="s">
        <v>480</v>
      </c>
      <c r="B81" s="34" t="s">
        <v>481</v>
      </c>
      <c r="C81" s="33">
        <f>C28+(C38*D57)</f>
        <v>0</v>
      </c>
    </row>
    <row r="82" spans="1:3" x14ac:dyDescent="0.25">
      <c r="A82" s="34" t="s">
        <v>480</v>
      </c>
      <c r="B82" s="34" t="s">
        <v>482</v>
      </c>
      <c r="C82" s="33">
        <f t="shared" ref="C82:C84" si="12">C29+(C39*D58)</f>
        <v>0</v>
      </c>
    </row>
    <row r="83" spans="1:3" x14ac:dyDescent="0.25">
      <c r="A83" s="34" t="s">
        <v>480</v>
      </c>
      <c r="B83" s="34" t="s">
        <v>887</v>
      </c>
      <c r="C83" s="33">
        <f t="shared" si="12"/>
        <v>0</v>
      </c>
    </row>
    <row r="84" spans="1:3" x14ac:dyDescent="0.25">
      <c r="A84" s="34" t="s">
        <v>480</v>
      </c>
      <c r="B84" s="34" t="s">
        <v>888</v>
      </c>
      <c r="C84" s="33">
        <f t="shared" si="12"/>
        <v>0</v>
      </c>
    </row>
    <row r="85" spans="1:3" x14ac:dyDescent="0.25">
      <c r="A85" s="375" t="s">
        <v>922</v>
      </c>
      <c r="B85" s="375"/>
      <c r="C85" s="374">
        <f>SUM(C81:C84)</f>
        <v>0</v>
      </c>
    </row>
    <row r="86" spans="1:3" x14ac:dyDescent="0.25">
      <c r="A86" s="375" t="s">
        <v>923</v>
      </c>
      <c r="B86" s="375"/>
      <c r="C86" s="374">
        <f>SUM(C85,C80,C75,C70)</f>
        <v>464</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6FB1A-F96B-4903-B3F1-D83238530CDA}">
  <sheetPr codeName="Sheet16"/>
  <dimension ref="A1:S57"/>
  <sheetViews>
    <sheetView showGridLines="0" zoomScale="80" zoomScaleNormal="80" workbookViewId="0">
      <selection activeCell="C18" activeCellId="1" sqref="C9 C18"/>
    </sheetView>
  </sheetViews>
  <sheetFormatPr defaultColWidth="11.42578125" defaultRowHeight="15" outlineLevelCol="1" x14ac:dyDescent="0.25"/>
  <cols>
    <col min="1" max="1" width="38.140625" customWidth="1"/>
    <col min="2" max="2" width="23" bestFit="1" customWidth="1"/>
    <col min="3" max="4" width="15.7109375" customWidth="1"/>
    <col min="5" max="5" width="18" customWidth="1"/>
    <col min="6" max="6" width="19.28515625" customWidth="1"/>
    <col min="7" max="7" width="21.42578125" customWidth="1"/>
    <col min="8" max="8" width="20.85546875" customWidth="1"/>
    <col min="9" max="9" width="21" customWidth="1"/>
    <col min="10" max="14" width="20.7109375" customWidth="1"/>
    <col min="15" max="16" width="20.7109375" customWidth="1" outlineLevel="1"/>
    <col min="17" max="17" width="20.7109375" style="299" customWidth="1"/>
    <col min="18" max="19" width="20.7109375" customWidth="1" outlineLevel="1"/>
  </cols>
  <sheetData>
    <row r="1" spans="1:19" s="298" customFormat="1" ht="66.75" customHeight="1" x14ac:dyDescent="0.35">
      <c r="A1" s="361" t="s">
        <v>1013</v>
      </c>
      <c r="G1" s="362"/>
      <c r="H1" s="362"/>
      <c r="J1" s="649"/>
      <c r="K1" s="649"/>
      <c r="L1" s="649"/>
      <c r="Q1" s="296"/>
    </row>
    <row r="2" spans="1:19" s="298" customFormat="1" ht="27" customHeight="1" x14ac:dyDescent="0.35">
      <c r="A2"/>
      <c r="B2"/>
      <c r="C2" t="s">
        <v>999</v>
      </c>
      <c r="D2"/>
      <c r="E2"/>
      <c r="F2"/>
      <c r="G2"/>
      <c r="H2"/>
      <c r="I2" s="418" t="s">
        <v>1000</v>
      </c>
      <c r="J2" s="301">
        <v>1</v>
      </c>
      <c r="K2" s="301">
        <v>1</v>
      </c>
      <c r="L2" s="301">
        <v>1</v>
      </c>
      <c r="M2"/>
      <c r="N2" s="419" t="s">
        <v>1001</v>
      </c>
      <c r="O2" s="44"/>
      <c r="P2"/>
      <c r="Q2" s="304">
        <v>2.4675324675324677E-2</v>
      </c>
      <c r="R2"/>
      <c r="S2"/>
    </row>
    <row r="3" spans="1:19" s="298" customFormat="1" ht="62.25" customHeight="1" x14ac:dyDescent="0.35">
      <c r="A3" s="365" t="s">
        <v>876</v>
      </c>
      <c r="B3" s="420" t="s">
        <v>1002</v>
      </c>
      <c r="C3" s="365" t="s">
        <v>903</v>
      </c>
      <c r="D3" s="365" t="s">
        <v>878</v>
      </c>
      <c r="E3" s="365" t="s">
        <v>1019</v>
      </c>
      <c r="F3" s="365" t="s">
        <v>879</v>
      </c>
      <c r="G3" s="365" t="s">
        <v>880</v>
      </c>
      <c r="H3" s="365" t="s">
        <v>907</v>
      </c>
      <c r="I3" s="365" t="s">
        <v>997</v>
      </c>
      <c r="J3" s="366" t="s">
        <v>881</v>
      </c>
      <c r="K3" s="366" t="s">
        <v>909</v>
      </c>
      <c r="L3" s="365" t="s">
        <v>882</v>
      </c>
      <c r="M3" s="365" t="s">
        <v>883</v>
      </c>
      <c r="N3" s="365" t="s">
        <v>884</v>
      </c>
      <c r="O3" s="365" t="s">
        <v>910</v>
      </c>
      <c r="P3" s="305" t="s">
        <v>885</v>
      </c>
      <c r="Q3" s="365" t="s">
        <v>886</v>
      </c>
      <c r="R3" s="365" t="s">
        <v>911</v>
      </c>
    </row>
    <row r="4" spans="1:19" s="298" customFormat="1" ht="15.75" customHeight="1" x14ac:dyDescent="0.35">
      <c r="A4" s="375" t="s">
        <v>481</v>
      </c>
      <c r="B4" s="643">
        <f>BowTie!F80</f>
        <v>13220.510000000002</v>
      </c>
      <c r="C4" s="33">
        <f>'7.3.4.12_Effectiveness_Source'!C66</f>
        <v>15.705882352941178</v>
      </c>
      <c r="D4" s="368">
        <f>C4/C$9</f>
        <v>0.11548442906574395</v>
      </c>
      <c r="E4" s="369">
        <f>C4/($B$4)/$F$4</f>
        <v>1.4849921025116631E-3</v>
      </c>
      <c r="F4" s="638">
        <f>4/5</f>
        <v>0.8</v>
      </c>
      <c r="G4" s="638">
        <f t="shared" ref="G4:H4" si="0">4/5</f>
        <v>0.8</v>
      </c>
      <c r="H4" s="638">
        <f t="shared" si="0"/>
        <v>0.8</v>
      </c>
      <c r="I4" s="33">
        <f t="shared" ref="I4:K8" si="1">$E4*J$11*$B$4*F$4</f>
        <v>15.705882352941178</v>
      </c>
      <c r="J4" s="33">
        <f t="shared" si="1"/>
        <v>15.705882352941178</v>
      </c>
      <c r="K4" s="33">
        <f t="shared" si="1"/>
        <v>15.705882352941178</v>
      </c>
      <c r="L4" s="368">
        <v>0.7</v>
      </c>
      <c r="M4" s="370">
        <f>I4*$L4</f>
        <v>10.994117647058824</v>
      </c>
      <c r="N4" s="370">
        <f t="shared" ref="M4:O8" si="2">J4*$L4</f>
        <v>10.994117647058824</v>
      </c>
      <c r="O4" s="370">
        <f t="shared" si="2"/>
        <v>10.994117647058824</v>
      </c>
      <c r="P4" s="309">
        <f>M4*$Q$2</f>
        <v>0.27128342245989306</v>
      </c>
      <c r="Q4" s="33">
        <f t="shared" ref="P4:R8" si="3">N4*$Q$2</f>
        <v>0.27128342245989306</v>
      </c>
      <c r="R4" s="33">
        <f t="shared" si="3"/>
        <v>0.27128342245989306</v>
      </c>
    </row>
    <row r="5" spans="1:19" s="298" customFormat="1" ht="18" customHeight="1" x14ac:dyDescent="0.35">
      <c r="A5" s="375" t="s">
        <v>482</v>
      </c>
      <c r="B5" s="644"/>
      <c r="C5" s="33">
        <f>'7.3.4.12_Effectiveness_Source'!C67</f>
        <v>91.229166666666657</v>
      </c>
      <c r="D5" s="368">
        <f>C5/C$9</f>
        <v>0.67080269607843135</v>
      </c>
      <c r="E5" s="369">
        <f>C5/($B$4)/$F$4</f>
        <v>8.6257230873342475E-3</v>
      </c>
      <c r="F5" s="639"/>
      <c r="G5" s="639"/>
      <c r="H5" s="639"/>
      <c r="I5" s="33">
        <f t="shared" si="1"/>
        <v>91.229166666666657</v>
      </c>
      <c r="J5" s="33">
        <f t="shared" si="1"/>
        <v>91.229166666666657</v>
      </c>
      <c r="K5" s="33">
        <f t="shared" si="1"/>
        <v>91.229166666666657</v>
      </c>
      <c r="L5" s="368">
        <v>0.5</v>
      </c>
      <c r="M5" s="370">
        <f t="shared" si="2"/>
        <v>45.614583333333329</v>
      </c>
      <c r="N5" s="370">
        <f t="shared" si="2"/>
        <v>45.614583333333329</v>
      </c>
      <c r="O5" s="370">
        <f t="shared" si="2"/>
        <v>45.614583333333329</v>
      </c>
      <c r="P5" s="309">
        <f t="shared" si="3"/>
        <v>1.1255546536796537</v>
      </c>
      <c r="Q5" s="33">
        <f t="shared" si="3"/>
        <v>1.1255546536796537</v>
      </c>
      <c r="R5" s="33">
        <f t="shared" si="3"/>
        <v>1.1255546536796537</v>
      </c>
    </row>
    <row r="6" spans="1:19" s="298" customFormat="1" ht="15" customHeight="1" x14ac:dyDescent="0.35">
      <c r="A6" s="375" t="s">
        <v>887</v>
      </c>
      <c r="B6" s="644"/>
      <c r="C6" s="33">
        <f>'7.3.4.12_Effectiveness_Source'!C68</f>
        <v>4.7410714285714288</v>
      </c>
      <c r="D6" s="368">
        <f t="shared" ref="D6:D8" si="4">C6/C$9</f>
        <v>3.4860819327731093E-2</v>
      </c>
      <c r="E6" s="369">
        <f>C6/($B$4)/$F$4</f>
        <v>4.4826858311171694E-4</v>
      </c>
      <c r="F6" s="639"/>
      <c r="G6" s="639"/>
      <c r="H6" s="639"/>
      <c r="I6" s="33">
        <f t="shared" si="1"/>
        <v>4.7410714285714288</v>
      </c>
      <c r="J6" s="33">
        <f t="shared" si="1"/>
        <v>4.7410714285714288</v>
      </c>
      <c r="K6" s="33">
        <f t="shared" si="1"/>
        <v>4.7410714285714288</v>
      </c>
      <c r="L6" s="368">
        <v>0.01</v>
      </c>
      <c r="M6" s="370">
        <f t="shared" si="2"/>
        <v>4.7410714285714292E-2</v>
      </c>
      <c r="N6" s="370">
        <f t="shared" si="2"/>
        <v>4.7410714285714292E-2</v>
      </c>
      <c r="O6" s="370">
        <f t="shared" si="2"/>
        <v>4.7410714285714292E-2</v>
      </c>
      <c r="P6" s="309">
        <f t="shared" si="3"/>
        <v>1.1698747680890539E-3</v>
      </c>
      <c r="Q6" s="33">
        <f t="shared" si="3"/>
        <v>1.1698747680890539E-3</v>
      </c>
      <c r="R6" s="33">
        <f t="shared" si="3"/>
        <v>1.1698747680890539E-3</v>
      </c>
    </row>
    <row r="7" spans="1:19" s="298" customFormat="1" ht="15" customHeight="1" x14ac:dyDescent="0.35">
      <c r="A7" s="375" t="s">
        <v>888</v>
      </c>
      <c r="B7" s="644"/>
      <c r="C7" s="33">
        <f>'7.3.4.12_Effectiveness_Source'!C69</f>
        <v>0</v>
      </c>
      <c r="D7" s="368">
        <f t="shared" si="4"/>
        <v>0</v>
      </c>
      <c r="E7" s="369">
        <f t="shared" ref="E7:E8" si="5">C7/($B$4)/$F$4</f>
        <v>0</v>
      </c>
      <c r="F7" s="639"/>
      <c r="G7" s="639"/>
      <c r="H7" s="639"/>
      <c r="I7" s="33">
        <f t="shared" si="1"/>
        <v>0</v>
      </c>
      <c r="J7" s="33">
        <f t="shared" si="1"/>
        <v>0</v>
      </c>
      <c r="K7" s="33">
        <f t="shared" si="1"/>
        <v>0</v>
      </c>
      <c r="L7" s="368">
        <v>0.01</v>
      </c>
      <c r="M7" s="370">
        <f t="shared" si="2"/>
        <v>0</v>
      </c>
      <c r="N7" s="370">
        <f t="shared" si="2"/>
        <v>0</v>
      </c>
      <c r="O7" s="370">
        <f t="shared" si="2"/>
        <v>0</v>
      </c>
      <c r="P7" s="309">
        <f t="shared" si="3"/>
        <v>0</v>
      </c>
      <c r="Q7" s="33">
        <f t="shared" si="3"/>
        <v>0</v>
      </c>
      <c r="R7" s="33">
        <f t="shared" si="3"/>
        <v>0</v>
      </c>
    </row>
    <row r="8" spans="1:19" s="298" customFormat="1" ht="15" customHeight="1" x14ac:dyDescent="0.35">
      <c r="A8" s="375" t="s">
        <v>889</v>
      </c>
      <c r="B8" s="645"/>
      <c r="C8" s="33">
        <v>0</v>
      </c>
      <c r="D8" s="368">
        <f t="shared" si="4"/>
        <v>0</v>
      </c>
      <c r="E8" s="369">
        <f t="shared" si="5"/>
        <v>0</v>
      </c>
      <c r="F8" s="640"/>
      <c r="G8" s="640"/>
      <c r="H8" s="640"/>
      <c r="I8" s="33">
        <f t="shared" si="1"/>
        <v>0</v>
      </c>
      <c r="J8" s="33">
        <f t="shared" si="1"/>
        <v>0</v>
      </c>
      <c r="K8" s="33">
        <f t="shared" si="1"/>
        <v>0</v>
      </c>
      <c r="L8" s="368">
        <v>0.01</v>
      </c>
      <c r="M8" s="370">
        <f t="shared" si="2"/>
        <v>0</v>
      </c>
      <c r="N8" s="370">
        <f t="shared" si="2"/>
        <v>0</v>
      </c>
      <c r="O8" s="370">
        <f t="shared" si="2"/>
        <v>0</v>
      </c>
      <c r="P8" s="309">
        <f t="shared" si="3"/>
        <v>0</v>
      </c>
      <c r="Q8" s="33">
        <f t="shared" si="3"/>
        <v>0</v>
      </c>
      <c r="R8" s="33">
        <f t="shared" si="3"/>
        <v>0</v>
      </c>
    </row>
    <row r="9" spans="1:19" s="298" customFormat="1" ht="15" customHeight="1" x14ac:dyDescent="0.35">
      <c r="A9" s="375" t="s">
        <v>890</v>
      </c>
      <c r="B9" s="371">
        <f>B4/B20</f>
        <v>0.74670969024604317</v>
      </c>
      <c r="C9" s="372">
        <v>136</v>
      </c>
      <c r="D9" s="372"/>
      <c r="E9" s="373">
        <f>C9/B4</f>
        <v>1.0287046415002143E-2</v>
      </c>
      <c r="F9" s="34"/>
      <c r="G9" s="34"/>
      <c r="H9" s="34"/>
      <c r="I9" s="374">
        <f>SUM(I4:I8)</f>
        <v>111.67612044817926</v>
      </c>
      <c r="J9" s="374">
        <f t="shared" ref="J9:K9" si="6">SUM(J4:J8)</f>
        <v>111.67612044817926</v>
      </c>
      <c r="K9" s="374">
        <f t="shared" si="6"/>
        <v>111.67612044817926</v>
      </c>
      <c r="L9" s="375"/>
      <c r="M9" s="376">
        <f>SUM(M4:M8)</f>
        <v>56.656111694677861</v>
      </c>
      <c r="N9" s="376">
        <f t="shared" ref="N9:O9" si="7">SUM(N4:N8)</f>
        <v>56.656111694677861</v>
      </c>
      <c r="O9" s="376">
        <f t="shared" si="7"/>
        <v>56.656111694677861</v>
      </c>
      <c r="P9" s="316">
        <f>SUM(P4:P8)</f>
        <v>1.3980079509076357</v>
      </c>
      <c r="Q9" s="372">
        <f t="shared" ref="Q9:R9" si="8">SUM(Q4:Q8)</f>
        <v>1.3980079509076357</v>
      </c>
      <c r="R9" s="372">
        <f t="shared" si="8"/>
        <v>1.3980079509076357</v>
      </c>
    </row>
    <row r="11" spans="1:19" ht="20.25" customHeight="1" x14ac:dyDescent="0.25">
      <c r="C11" t="s">
        <v>999</v>
      </c>
      <c r="G11" s="340"/>
      <c r="I11" s="418" t="s">
        <v>1000</v>
      </c>
      <c r="J11" s="301">
        <v>1</v>
      </c>
      <c r="K11" s="301">
        <v>1</v>
      </c>
      <c r="L11" s="301">
        <v>1</v>
      </c>
      <c r="N11" s="419" t="s">
        <v>1001</v>
      </c>
      <c r="O11" s="44"/>
      <c r="Q11" s="304">
        <v>2.4675324675324677E-2</v>
      </c>
    </row>
    <row r="12" spans="1:19" s="321" customFormat="1" ht="56.25" customHeight="1" x14ac:dyDescent="0.25">
      <c r="A12" s="365" t="s">
        <v>913</v>
      </c>
      <c r="B12" s="420" t="s">
        <v>1002</v>
      </c>
      <c r="C12" s="365" t="s">
        <v>903</v>
      </c>
      <c r="D12" s="365" t="s">
        <v>878</v>
      </c>
      <c r="E12" s="365" t="s">
        <v>1019</v>
      </c>
      <c r="F12" s="365" t="s">
        <v>879</v>
      </c>
      <c r="G12" s="365" t="s">
        <v>880</v>
      </c>
      <c r="H12" s="365" t="s">
        <v>907</v>
      </c>
      <c r="I12" s="365" t="s">
        <v>997</v>
      </c>
      <c r="J12" s="366" t="s">
        <v>881</v>
      </c>
      <c r="K12" s="366" t="s">
        <v>909</v>
      </c>
      <c r="L12" s="365" t="s">
        <v>882</v>
      </c>
      <c r="M12" s="365" t="s">
        <v>883</v>
      </c>
      <c r="N12" s="365" t="s">
        <v>884</v>
      </c>
      <c r="O12" s="365" t="s">
        <v>910</v>
      </c>
      <c r="P12" s="305" t="s">
        <v>885</v>
      </c>
      <c r="Q12" s="365" t="s">
        <v>886</v>
      </c>
      <c r="R12" s="365" t="s">
        <v>911</v>
      </c>
    </row>
    <row r="13" spans="1:19" x14ac:dyDescent="0.25">
      <c r="A13" s="375" t="s">
        <v>481</v>
      </c>
      <c r="B13" s="643">
        <f>SUM(BowTie!F81,BowTie!F83)</f>
        <v>4484.51</v>
      </c>
      <c r="C13" s="33">
        <f>SUM('7.3.4.12_Effectiveness_Source'!C71,'7.3.4.12_Effectiveness_Source'!C76,'7.3.4.12_Effectiveness_Source'!C81)</f>
        <v>73.294117647058812</v>
      </c>
      <c r="D13" s="368">
        <f>C13/C$18</f>
        <v>2.2210338680926913</v>
      </c>
      <c r="E13" s="369">
        <f>C13/($B$13)/$F$13</f>
        <v>2.4515761247179337E-2</v>
      </c>
      <c r="F13" s="638">
        <f>2/3</f>
        <v>0.66666666666666663</v>
      </c>
      <c r="G13" s="638">
        <f t="shared" ref="G13:H13" si="9">2/3</f>
        <v>0.66666666666666663</v>
      </c>
      <c r="H13" s="638">
        <f t="shared" si="9"/>
        <v>0.66666666666666663</v>
      </c>
      <c r="I13" s="33">
        <f>$E13*J$11*$B$13*F$13</f>
        <v>73.294117647058812</v>
      </c>
      <c r="J13" s="33">
        <f>$E13*J$11*$B$13*G$13</f>
        <v>73.294117647058812</v>
      </c>
      <c r="K13" s="33">
        <f>$E13*J$11*$B$13*H$13</f>
        <v>73.294117647058812</v>
      </c>
      <c r="L13" s="368">
        <v>0.7</v>
      </c>
      <c r="M13" s="370">
        <f t="shared" ref="M13:O17" si="10">I13*$L13</f>
        <v>51.305882352941168</v>
      </c>
      <c r="N13" s="370">
        <f t="shared" si="10"/>
        <v>51.305882352941168</v>
      </c>
      <c r="O13" s="370">
        <f t="shared" si="10"/>
        <v>51.305882352941168</v>
      </c>
      <c r="P13" s="309">
        <f t="shared" ref="P13:R17" si="11">M13*$Q$2</f>
        <v>1.2659893048128341</v>
      </c>
      <c r="Q13" s="33">
        <f t="shared" si="11"/>
        <v>1.2659893048128341</v>
      </c>
      <c r="R13" s="33">
        <f t="shared" si="11"/>
        <v>1.2659893048128341</v>
      </c>
    </row>
    <row r="14" spans="1:19" x14ac:dyDescent="0.25">
      <c r="A14" s="375" t="s">
        <v>482</v>
      </c>
      <c r="B14" s="644"/>
      <c r="C14" s="33">
        <f>SUM('7.3.4.12_Effectiveness_Source'!C72,'7.3.4.12_Effectiveness_Source'!C77,'7.3.4.12_Effectiveness_Source'!C82)</f>
        <v>59.770833333333329</v>
      </c>
      <c r="D14" s="368">
        <f t="shared" ref="D14:D17" si="12">C14/C$18</f>
        <v>1.8112373737373737</v>
      </c>
      <c r="E14" s="369">
        <f>C14/($B$13)/$F$13</f>
        <v>1.9992429496199136E-2</v>
      </c>
      <c r="F14" s="639"/>
      <c r="G14" s="639"/>
      <c r="H14" s="639"/>
      <c r="I14" s="33">
        <f>$E14*J$11*$B$13*F$13</f>
        <v>59.770833333333329</v>
      </c>
      <c r="J14" s="33">
        <f t="shared" ref="J14:K17" si="13">$E14*K$11*$B$13*G$13</f>
        <v>59.770833333333329</v>
      </c>
      <c r="K14" s="33">
        <f t="shared" si="13"/>
        <v>59.770833333333329</v>
      </c>
      <c r="L14" s="368">
        <v>0.5</v>
      </c>
      <c r="M14" s="370">
        <f t="shared" si="10"/>
        <v>29.885416666666664</v>
      </c>
      <c r="N14" s="370">
        <f t="shared" si="10"/>
        <v>29.885416666666664</v>
      </c>
      <c r="O14" s="370">
        <f t="shared" si="10"/>
        <v>29.885416666666664</v>
      </c>
      <c r="P14" s="309">
        <f t="shared" si="11"/>
        <v>0.73743235930735929</v>
      </c>
      <c r="Q14" s="33">
        <f t="shared" si="11"/>
        <v>0.73743235930735929</v>
      </c>
      <c r="R14" s="33">
        <f t="shared" si="11"/>
        <v>0.73743235930735929</v>
      </c>
    </row>
    <row r="15" spans="1:19" x14ac:dyDescent="0.25">
      <c r="A15" s="375" t="s">
        <v>887</v>
      </c>
      <c r="B15" s="644"/>
      <c r="C15" s="33">
        <f>SUM('7.3.4.12_Effectiveness_Source'!C73,'7.3.4.12_Effectiveness_Source'!C78,'7.3.4.12_Effectiveness_Source'!C83)</f>
        <v>172.25892857142858</v>
      </c>
      <c r="D15" s="368">
        <f t="shared" si="12"/>
        <v>5.2199675324675328</v>
      </c>
      <c r="E15" s="369">
        <f>C15/($B$13)/$F$13</f>
        <v>5.7617976737066673E-2</v>
      </c>
      <c r="F15" s="639"/>
      <c r="G15" s="639"/>
      <c r="H15" s="639"/>
      <c r="I15" s="33">
        <f>$E15*J$11*$B$13*F$13</f>
        <v>172.25892857142858</v>
      </c>
      <c r="J15" s="33">
        <f t="shared" si="13"/>
        <v>172.25892857142858</v>
      </c>
      <c r="K15" s="33">
        <f t="shared" si="13"/>
        <v>172.25892857142858</v>
      </c>
      <c r="L15" s="368">
        <v>0.01</v>
      </c>
      <c r="M15" s="370">
        <f t="shared" si="10"/>
        <v>1.7225892857142859</v>
      </c>
      <c r="N15" s="370">
        <f t="shared" si="10"/>
        <v>1.7225892857142859</v>
      </c>
      <c r="O15" s="370">
        <f t="shared" si="10"/>
        <v>1.7225892857142859</v>
      </c>
      <c r="P15" s="309">
        <f t="shared" si="11"/>
        <v>4.2505449907235628E-2</v>
      </c>
      <c r="Q15" s="33">
        <f t="shared" si="11"/>
        <v>4.2505449907235628E-2</v>
      </c>
      <c r="R15" s="33">
        <f t="shared" si="11"/>
        <v>4.2505449907235628E-2</v>
      </c>
    </row>
    <row r="16" spans="1:19" x14ac:dyDescent="0.25">
      <c r="A16" s="375" t="s">
        <v>888</v>
      </c>
      <c r="B16" s="644"/>
      <c r="C16" s="33">
        <f>SUM('7.3.4.12_Effectiveness_Source'!C74,'7.3.4.12_Effectiveness_Source'!C79,'7.3.4.12_Effectiveness_Source'!C84)</f>
        <v>47</v>
      </c>
      <c r="D16" s="368">
        <f t="shared" si="12"/>
        <v>1.4242424242424243</v>
      </c>
      <c r="E16" s="369">
        <f>C16/($B$13)/$F$13</f>
        <v>1.5720781088680816E-2</v>
      </c>
      <c r="F16" s="639"/>
      <c r="G16" s="639"/>
      <c r="H16" s="639"/>
      <c r="I16" s="33">
        <f>$E16*J$11*$B$13*F$13</f>
        <v>47.000000000000007</v>
      </c>
      <c r="J16" s="33">
        <f t="shared" si="13"/>
        <v>47.000000000000007</v>
      </c>
      <c r="K16" s="33">
        <f t="shared" si="13"/>
        <v>47.000000000000007</v>
      </c>
      <c r="L16" s="368">
        <v>0.01</v>
      </c>
      <c r="M16" s="370">
        <f t="shared" si="10"/>
        <v>0.47000000000000008</v>
      </c>
      <c r="N16" s="370">
        <f t="shared" si="10"/>
        <v>0.47000000000000008</v>
      </c>
      <c r="O16" s="370">
        <f t="shared" si="10"/>
        <v>0.47000000000000008</v>
      </c>
      <c r="P16" s="309">
        <f t="shared" si="11"/>
        <v>1.1597402597402599E-2</v>
      </c>
      <c r="Q16" s="33">
        <f t="shared" si="11"/>
        <v>1.1597402597402599E-2</v>
      </c>
      <c r="R16" s="33">
        <f t="shared" si="11"/>
        <v>1.1597402597402599E-2</v>
      </c>
    </row>
    <row r="17" spans="1:18" x14ac:dyDescent="0.25">
      <c r="A17" s="375" t="s">
        <v>889</v>
      </c>
      <c r="B17" s="645"/>
      <c r="C17" s="33">
        <v>0</v>
      </c>
      <c r="D17" s="368">
        <f t="shared" si="12"/>
        <v>0</v>
      </c>
      <c r="E17" s="369">
        <f>C17/($B$13)/$F$13</f>
        <v>0</v>
      </c>
      <c r="F17" s="640"/>
      <c r="G17" s="640"/>
      <c r="H17" s="640"/>
      <c r="I17" s="33">
        <f>$E17*J$11*$B$13*F$13</f>
        <v>0</v>
      </c>
      <c r="J17" s="33">
        <f t="shared" si="13"/>
        <v>0</v>
      </c>
      <c r="K17" s="33">
        <f t="shared" si="13"/>
        <v>0</v>
      </c>
      <c r="L17" s="368">
        <v>0.01</v>
      </c>
      <c r="M17" s="370">
        <f t="shared" si="10"/>
        <v>0</v>
      </c>
      <c r="N17" s="370">
        <f t="shared" si="10"/>
        <v>0</v>
      </c>
      <c r="O17" s="370">
        <f t="shared" si="10"/>
        <v>0</v>
      </c>
      <c r="P17" s="309">
        <f t="shared" si="11"/>
        <v>0</v>
      </c>
      <c r="Q17" s="33">
        <f t="shared" si="11"/>
        <v>0</v>
      </c>
      <c r="R17" s="33">
        <f t="shared" si="11"/>
        <v>0</v>
      </c>
    </row>
    <row r="18" spans="1:18" x14ac:dyDescent="0.25">
      <c r="A18" s="375" t="s">
        <v>890</v>
      </c>
      <c r="B18" s="371">
        <f>B13/B20</f>
        <v>0.25329030975395672</v>
      </c>
      <c r="C18" s="372">
        <v>33</v>
      </c>
      <c r="D18" s="372"/>
      <c r="E18" s="372">
        <f>C18/B13</f>
        <v>7.3586634883186786E-3</v>
      </c>
      <c r="F18" s="34"/>
      <c r="G18" s="34"/>
      <c r="H18" s="34"/>
      <c r="I18" s="374">
        <f>SUM(I13:I17)</f>
        <v>352.32387955182071</v>
      </c>
      <c r="J18" s="374">
        <f t="shared" ref="J18:K18" si="14">SUM(J13:J17)</f>
        <v>352.32387955182071</v>
      </c>
      <c r="K18" s="374">
        <f t="shared" si="14"/>
        <v>352.32387955182071</v>
      </c>
      <c r="L18" s="375"/>
      <c r="M18" s="376">
        <f>SUM(M13:M17)</f>
        <v>83.383888305322131</v>
      </c>
      <c r="N18" s="376">
        <f t="shared" ref="N18:O18" si="15">SUM(N13:N17)</f>
        <v>83.383888305322131</v>
      </c>
      <c r="O18" s="376">
        <f t="shared" si="15"/>
        <v>83.383888305322131</v>
      </c>
      <c r="P18" s="316">
        <f>SUM(P13:P17)</f>
        <v>2.0575245166248317</v>
      </c>
      <c r="Q18" s="372">
        <f t="shared" ref="Q18:R18" si="16">SUM(Q13:Q17)</f>
        <v>2.0575245166248317</v>
      </c>
      <c r="R18" s="372">
        <f t="shared" si="16"/>
        <v>2.0575245166248317</v>
      </c>
    </row>
    <row r="19" spans="1:18" ht="17.25" customHeight="1" x14ac:dyDescent="0.25">
      <c r="A19" s="378" t="s">
        <v>893</v>
      </c>
      <c r="B19" s="421">
        <f>B13</f>
        <v>4484.51</v>
      </c>
      <c r="C19" s="43"/>
      <c r="D19" s="43"/>
      <c r="E19" s="382"/>
      <c r="F19" s="40">
        <f>(F13*B13)+(F4*B4)</f>
        <v>13566.081333333335</v>
      </c>
      <c r="G19" t="s">
        <v>1014</v>
      </c>
      <c r="I19" s="383"/>
      <c r="J19" s="383"/>
      <c r="K19" s="383"/>
      <c r="L19" s="45"/>
      <c r="M19" s="351"/>
      <c r="N19" s="351"/>
      <c r="O19" s="351"/>
      <c r="P19" s="328"/>
      <c r="Q19" s="384"/>
      <c r="R19" s="384"/>
    </row>
    <row r="20" spans="1:18" ht="29.25" customHeight="1" x14ac:dyDescent="0.25">
      <c r="A20" s="385" t="s">
        <v>1006</v>
      </c>
      <c r="B20" s="386">
        <f>B13+B4</f>
        <v>17705.020000000004</v>
      </c>
      <c r="F20" s="400">
        <f>F19/B20</f>
        <v>0.76622795869947236</v>
      </c>
      <c r="G20" t="s">
        <v>1015</v>
      </c>
    </row>
    <row r="21" spans="1:18" ht="29.25" customHeight="1" x14ac:dyDescent="0.25">
      <c r="A21" s="21"/>
      <c r="B21" s="388"/>
      <c r="F21" s="400"/>
    </row>
    <row r="22" spans="1:18" ht="56.25" x14ac:dyDescent="0.3">
      <c r="A22" s="390" t="s">
        <v>1016</v>
      </c>
      <c r="B22" s="339">
        <f>5.66*F20</f>
        <v>4.3368502462390133</v>
      </c>
      <c r="C22" s="299" t="s">
        <v>1017</v>
      </c>
      <c r="E22" s="341"/>
      <c r="F22" s="341"/>
      <c r="G22" s="341"/>
      <c r="P22" s="299"/>
      <c r="Q22"/>
    </row>
    <row r="23" spans="1:18" x14ac:dyDescent="0.25">
      <c r="E23" s="343"/>
      <c r="F23" s="343"/>
      <c r="G23" s="343"/>
      <c r="P23" s="299"/>
      <c r="Q23"/>
    </row>
    <row r="24" spans="1:18" ht="18.75" x14ac:dyDescent="0.3">
      <c r="A24" s="342"/>
      <c r="B24" s="344">
        <v>2021</v>
      </c>
      <c r="C24" s="344">
        <v>2022</v>
      </c>
      <c r="D24" s="344">
        <v>2023</v>
      </c>
      <c r="E24" s="344"/>
      <c r="G24" s="44"/>
      <c r="P24" s="299"/>
      <c r="Q24"/>
    </row>
    <row r="25" spans="1:18" ht="37.5" x14ac:dyDescent="0.3">
      <c r="A25" s="390" t="s">
        <v>1010</v>
      </c>
      <c r="B25" s="392">
        <f>F$13*$B13+$F4*$B$4</f>
        <v>13566.081333333335</v>
      </c>
      <c r="C25" s="392">
        <f>G$13*$B13+$F4*$B$4</f>
        <v>13566.081333333335</v>
      </c>
      <c r="D25" s="392">
        <f>H$13*$B13+$F4*$B$4</f>
        <v>13566.081333333335</v>
      </c>
      <c r="E25" s="346"/>
      <c r="H25" s="342"/>
      <c r="I25" s="342"/>
      <c r="J25" s="342"/>
      <c r="K25" s="342"/>
      <c r="P25" s="299"/>
      <c r="Q25"/>
    </row>
    <row r="26" spans="1:18" ht="18.75" x14ac:dyDescent="0.3">
      <c r="A26" s="390" t="s">
        <v>895</v>
      </c>
      <c r="B26" s="393">
        <f>(I18)+I9</f>
        <v>464</v>
      </c>
      <c r="C26" s="393">
        <f>(J18)+J9</f>
        <v>464</v>
      </c>
      <c r="D26" s="393">
        <f>(K18)+K9</f>
        <v>464</v>
      </c>
      <c r="E26" s="347"/>
      <c r="F26" s="348"/>
      <c r="P26" s="299"/>
      <c r="Q26"/>
    </row>
    <row r="27" spans="1:18" ht="18.75" x14ac:dyDescent="0.3">
      <c r="A27" s="390" t="s">
        <v>896</v>
      </c>
      <c r="B27" s="394">
        <f>P18+P9</f>
        <v>3.4555324675324677</v>
      </c>
      <c r="C27" s="394">
        <f>Q18+Q9</f>
        <v>3.4555324675324677</v>
      </c>
      <c r="D27" s="394">
        <f>R18+R9</f>
        <v>3.4555324675324677</v>
      </c>
      <c r="E27" s="350"/>
      <c r="M27" s="351"/>
      <c r="N27" s="351"/>
      <c r="O27" s="351"/>
      <c r="P27" s="299"/>
      <c r="Q27"/>
    </row>
    <row r="28" spans="1:18" ht="22.5" customHeight="1" x14ac:dyDescent="0.3">
      <c r="A28" s="390" t="s">
        <v>914</v>
      </c>
      <c r="B28" s="394">
        <f>B22+B27</f>
        <v>7.792382713771481</v>
      </c>
      <c r="C28" s="392" t="s">
        <v>897</v>
      </c>
      <c r="D28" s="346"/>
      <c r="E28" s="346"/>
      <c r="H28" s="342"/>
      <c r="I28" s="342"/>
      <c r="J28" s="342"/>
      <c r="K28" s="342"/>
      <c r="P28" s="299"/>
      <c r="Q28"/>
    </row>
    <row r="29" spans="1:18" ht="18.75" x14ac:dyDescent="0.25">
      <c r="A29" s="390" t="s">
        <v>898</v>
      </c>
      <c r="B29" s="573">
        <f>B27/B28</f>
        <v>0.44345004531483084</v>
      </c>
      <c r="C29" s="396" t="s">
        <v>915</v>
      </c>
      <c r="P29" s="299"/>
      <c r="Q29"/>
    </row>
    <row r="30" spans="1:18" x14ac:dyDescent="0.25">
      <c r="D30" s="299"/>
      <c r="Q30"/>
    </row>
    <row r="31" spans="1:18" x14ac:dyDescent="0.25">
      <c r="D31" s="299"/>
      <c r="Q31"/>
    </row>
    <row r="32" spans="1:18" x14ac:dyDescent="0.25">
      <c r="D32" s="299"/>
      <c r="Q32"/>
    </row>
    <row r="33" spans="4:17" x14ac:dyDescent="0.25">
      <c r="D33" s="299"/>
      <c r="Q33"/>
    </row>
    <row r="34" spans="4:17" x14ac:dyDescent="0.25">
      <c r="D34" s="299"/>
      <c r="Q34"/>
    </row>
    <row r="35" spans="4:17" x14ac:dyDescent="0.25">
      <c r="D35" s="299"/>
      <c r="Q35"/>
    </row>
    <row r="36" spans="4:17" x14ac:dyDescent="0.25">
      <c r="D36" s="299"/>
      <c r="Q36"/>
    </row>
    <row r="37" spans="4:17" x14ac:dyDescent="0.25">
      <c r="D37" s="299"/>
      <c r="Q37"/>
    </row>
    <row r="38" spans="4:17" x14ac:dyDescent="0.25">
      <c r="D38" s="299"/>
      <c r="Q38"/>
    </row>
    <row r="39" spans="4:17" x14ac:dyDescent="0.25">
      <c r="D39" s="299"/>
      <c r="Q39"/>
    </row>
    <row r="40" spans="4:17" x14ac:dyDescent="0.25">
      <c r="D40" s="299"/>
      <c r="Q40"/>
    </row>
    <row r="41" spans="4:17" x14ac:dyDescent="0.25">
      <c r="D41" s="299"/>
      <c r="Q41"/>
    </row>
    <row r="42" spans="4:17" x14ac:dyDescent="0.25">
      <c r="D42" s="299"/>
      <c r="Q42"/>
    </row>
    <row r="43" spans="4:17" x14ac:dyDescent="0.25">
      <c r="D43" s="299"/>
      <c r="Q43"/>
    </row>
    <row r="44" spans="4:17" x14ac:dyDescent="0.25">
      <c r="D44" s="299"/>
      <c r="Q44"/>
    </row>
    <row r="45" spans="4:17" x14ac:dyDescent="0.25">
      <c r="D45" s="299"/>
      <c r="Q45"/>
    </row>
    <row r="46" spans="4:17" x14ac:dyDescent="0.25">
      <c r="D46" s="299"/>
      <c r="Q46"/>
    </row>
    <row r="47" spans="4:17" x14ac:dyDescent="0.25">
      <c r="D47" s="299"/>
      <c r="Q47"/>
    </row>
    <row r="48" spans="4:17" x14ac:dyDescent="0.25">
      <c r="D48" s="299"/>
      <c r="Q48"/>
    </row>
    <row r="49" spans="4:17" x14ac:dyDescent="0.25">
      <c r="D49" s="299"/>
      <c r="Q49"/>
    </row>
    <row r="50" spans="4:17" x14ac:dyDescent="0.25">
      <c r="D50" s="299"/>
      <c r="Q50"/>
    </row>
    <row r="51" spans="4:17" x14ac:dyDescent="0.25">
      <c r="D51" s="299"/>
      <c r="Q51"/>
    </row>
    <row r="52" spans="4:17" x14ac:dyDescent="0.25">
      <c r="D52" s="299"/>
      <c r="Q52"/>
    </row>
    <row r="53" spans="4:17" x14ac:dyDescent="0.25">
      <c r="D53" s="299"/>
      <c r="Q53"/>
    </row>
    <row r="54" spans="4:17" x14ac:dyDescent="0.25">
      <c r="D54" s="299"/>
      <c r="Q54"/>
    </row>
    <row r="55" spans="4:17" x14ac:dyDescent="0.25">
      <c r="D55" s="299"/>
      <c r="Q55"/>
    </row>
    <row r="56" spans="4:17" x14ac:dyDescent="0.25">
      <c r="D56" s="299"/>
      <c r="Q56"/>
    </row>
    <row r="57" spans="4:17" x14ac:dyDescent="0.25">
      <c r="D57" s="299"/>
      <c r="Q57"/>
    </row>
  </sheetData>
  <mergeCells count="9">
    <mergeCell ref="B13:B17"/>
    <mergeCell ref="F13:F17"/>
    <mergeCell ref="G13:G17"/>
    <mergeCell ref="H13:H17"/>
    <mergeCell ref="J1:L1"/>
    <mergeCell ref="B4:B8"/>
    <mergeCell ref="F4:F8"/>
    <mergeCell ref="G4:G8"/>
    <mergeCell ref="H4:H8"/>
  </mergeCells>
  <hyperlinks>
    <hyperlink ref="A53" r:id="rId1" display="WMP Table 1" xr:uid="{355E266C-D260-491E-9D76-3A8C975D3058}"/>
  </hyperlinks>
  <pageMargins left="0.7" right="0.7" top="0.75" bottom="0.75" header="0.3" footer="0.3"/>
  <pageSetup orientation="portrait"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6575-DB2E-4905-A0DC-93AB70DCBB82}">
  <dimension ref="A1:S110"/>
  <sheetViews>
    <sheetView showGridLines="0" zoomScaleNormal="100" workbookViewId="0">
      <selection activeCell="B60" sqref="B60"/>
    </sheetView>
  </sheetViews>
  <sheetFormatPr defaultRowHeight="15" x14ac:dyDescent="0.25"/>
  <cols>
    <col min="1" max="1" width="21.85546875" customWidth="1"/>
    <col min="2" max="5" width="11.140625" customWidth="1"/>
    <col min="6" max="6" width="12.42578125" customWidth="1"/>
    <col min="7" max="7" width="11.28515625" bestFit="1" customWidth="1"/>
    <col min="8" max="8" width="23.5703125" customWidth="1"/>
    <col min="9" max="9" width="9.5703125" bestFit="1" customWidth="1"/>
    <col min="10" max="11" width="9.42578125" bestFit="1" customWidth="1"/>
    <col min="12" max="12" width="23.42578125" customWidth="1"/>
    <col min="13" max="13" width="10.28515625" customWidth="1"/>
    <col min="16" max="16" width="11.28515625" bestFit="1" customWidth="1"/>
    <col min="20" max="20" width="9.85546875" bestFit="1" customWidth="1"/>
    <col min="21" max="21" width="9.5703125" customWidth="1"/>
  </cols>
  <sheetData>
    <row r="1" spans="1:19" x14ac:dyDescent="0.25">
      <c r="K1" s="466"/>
      <c r="L1" s="466"/>
    </row>
    <row r="2" spans="1:19" x14ac:dyDescent="0.25">
      <c r="A2" s="575" t="s">
        <v>899</v>
      </c>
      <c r="B2" s="466" t="s">
        <v>1111</v>
      </c>
      <c r="C2" s="466"/>
      <c r="D2" s="467"/>
      <c r="E2" s="467"/>
      <c r="F2" s="260"/>
      <c r="G2" s="260"/>
      <c r="H2" s="260"/>
      <c r="I2" s="260"/>
      <c r="J2" s="260"/>
      <c r="K2" s="260"/>
      <c r="L2" s="260"/>
      <c r="M2" s="260"/>
      <c r="N2" s="260"/>
      <c r="O2" s="260"/>
      <c r="P2" s="260"/>
      <c r="Q2" s="260"/>
      <c r="R2" s="260"/>
      <c r="S2" s="260"/>
    </row>
    <row r="3" spans="1:19" x14ac:dyDescent="0.25">
      <c r="A3" s="575" t="s">
        <v>900</v>
      </c>
      <c r="B3" s="466" t="s">
        <v>1112</v>
      </c>
      <c r="C3" s="466"/>
      <c r="D3" s="260"/>
      <c r="E3" s="260"/>
      <c r="F3" s="260"/>
      <c r="G3" s="260"/>
      <c r="H3" s="260"/>
      <c r="I3" s="260"/>
      <c r="J3" s="260"/>
      <c r="K3" s="260"/>
      <c r="L3" s="260"/>
      <c r="M3" s="260"/>
      <c r="N3" s="260"/>
      <c r="O3" s="260"/>
      <c r="P3" s="260"/>
      <c r="Q3" s="260"/>
      <c r="R3" s="260"/>
      <c r="S3" s="260"/>
    </row>
    <row r="4" spans="1:19" x14ac:dyDescent="0.25">
      <c r="A4" s="576" t="s">
        <v>1116</v>
      </c>
      <c r="B4" s="467" t="s">
        <v>1117</v>
      </c>
      <c r="C4" s="467"/>
      <c r="D4" s="260"/>
      <c r="E4" s="260"/>
      <c r="F4" s="260"/>
      <c r="G4" s="260"/>
      <c r="H4" s="260"/>
      <c r="I4" s="260"/>
      <c r="J4" s="260"/>
      <c r="K4" s="260"/>
      <c r="L4" s="260"/>
      <c r="M4" s="260"/>
      <c r="N4" s="260"/>
      <c r="O4" s="260"/>
      <c r="P4" s="260"/>
      <c r="Q4" s="260"/>
      <c r="R4" s="260"/>
      <c r="S4" s="260"/>
    </row>
    <row r="5" spans="1:19" x14ac:dyDescent="0.25">
      <c r="A5" s="576"/>
      <c r="B5" s="467"/>
      <c r="C5" s="467"/>
      <c r="D5" s="260"/>
      <c r="E5" s="260"/>
      <c r="F5" s="260"/>
      <c r="G5" s="260"/>
      <c r="H5" s="260"/>
      <c r="I5" s="260"/>
      <c r="J5" s="260"/>
      <c r="K5" s="260"/>
      <c r="L5" s="260"/>
      <c r="M5" s="260"/>
      <c r="N5" s="260"/>
      <c r="O5" s="260"/>
      <c r="P5" s="260"/>
      <c r="Q5" s="260"/>
      <c r="R5" s="260"/>
      <c r="S5" s="260"/>
    </row>
    <row r="6" spans="1:19" x14ac:dyDescent="0.25">
      <c r="A6" s="576"/>
      <c r="B6" s="467"/>
      <c r="C6" s="467"/>
      <c r="D6" s="260"/>
      <c r="E6" s="260"/>
      <c r="F6" s="260"/>
      <c r="G6" s="260"/>
      <c r="H6" s="260"/>
      <c r="I6" s="260"/>
      <c r="J6" s="260"/>
      <c r="K6" s="260"/>
      <c r="L6" s="260"/>
      <c r="M6" s="260"/>
      <c r="N6" s="260"/>
      <c r="O6" s="260"/>
      <c r="P6" s="260"/>
      <c r="Q6" s="260"/>
      <c r="R6" s="260"/>
      <c r="S6" s="260"/>
    </row>
    <row r="7" spans="1:19" x14ac:dyDescent="0.25">
      <c r="A7" s="574" t="s">
        <v>1254</v>
      </c>
      <c r="B7" s="467"/>
      <c r="C7" s="467"/>
      <c r="D7" s="260"/>
      <c r="E7" s="260"/>
      <c r="F7" s="260"/>
      <c r="G7" s="260"/>
      <c r="H7" s="260"/>
      <c r="I7" s="260"/>
      <c r="J7" s="260"/>
      <c r="K7" s="260"/>
      <c r="L7" s="260"/>
      <c r="M7" s="260"/>
      <c r="N7" s="260"/>
      <c r="O7" s="260"/>
      <c r="P7" s="260"/>
      <c r="Q7" s="260"/>
      <c r="R7" s="260"/>
      <c r="S7" s="260"/>
    </row>
    <row r="8" spans="1:19" x14ac:dyDescent="0.25">
      <c r="A8" s="260"/>
      <c r="B8" s="260"/>
      <c r="C8" s="260"/>
      <c r="D8" s="260"/>
      <c r="E8" s="260"/>
      <c r="F8" s="260"/>
      <c r="G8" s="260"/>
      <c r="H8" s="260"/>
      <c r="I8" s="260"/>
      <c r="J8" s="260"/>
      <c r="K8" s="260"/>
      <c r="L8" s="260"/>
      <c r="M8" s="260"/>
      <c r="N8" s="260"/>
      <c r="O8" s="260"/>
      <c r="P8" s="260"/>
      <c r="Q8" s="260"/>
      <c r="R8" s="260"/>
      <c r="S8" s="260"/>
    </row>
    <row r="9" spans="1:19" x14ac:dyDescent="0.25">
      <c r="A9" s="38" t="s">
        <v>1022</v>
      </c>
      <c r="B9" s="34" t="s">
        <v>1099</v>
      </c>
      <c r="C9" s="34" t="s">
        <v>1100</v>
      </c>
      <c r="D9" s="34" t="s">
        <v>1101</v>
      </c>
      <c r="E9" s="34" t="s">
        <v>1102</v>
      </c>
      <c r="F9" s="490" t="s">
        <v>923</v>
      </c>
      <c r="G9" s="449"/>
      <c r="H9" s="449"/>
      <c r="I9" s="449"/>
      <c r="J9" s="260"/>
      <c r="K9" s="260"/>
      <c r="L9" s="260"/>
      <c r="M9" s="260"/>
      <c r="N9" s="260"/>
      <c r="O9" s="451"/>
      <c r="P9" s="451"/>
      <c r="Q9" s="451"/>
      <c r="R9" s="451"/>
      <c r="S9" s="260"/>
    </row>
    <row r="10" spans="1:19" x14ac:dyDescent="0.25">
      <c r="A10" s="38" t="s">
        <v>419</v>
      </c>
      <c r="B10" s="34"/>
      <c r="C10" s="34"/>
      <c r="D10" s="34">
        <v>1</v>
      </c>
      <c r="E10" s="34"/>
      <c r="F10" s="34">
        <v>1</v>
      </c>
      <c r="G10" s="452"/>
      <c r="H10" s="452"/>
      <c r="I10" s="452"/>
      <c r="J10" s="260"/>
      <c r="K10" s="260"/>
      <c r="L10" s="260"/>
      <c r="M10" s="260"/>
      <c r="N10" s="260"/>
      <c r="O10" s="451"/>
      <c r="P10" s="451"/>
      <c r="Q10" s="451"/>
      <c r="R10" s="451"/>
      <c r="S10" s="260"/>
    </row>
    <row r="11" spans="1:19" x14ac:dyDescent="0.25">
      <c r="A11" s="38" t="s">
        <v>1103</v>
      </c>
      <c r="B11" s="34">
        <v>533</v>
      </c>
      <c r="C11" s="34">
        <v>4</v>
      </c>
      <c r="D11" s="34">
        <v>3</v>
      </c>
      <c r="E11" s="34">
        <v>124</v>
      </c>
      <c r="F11" s="34">
        <v>664</v>
      </c>
      <c r="G11" s="260"/>
      <c r="H11" s="260"/>
      <c r="I11" s="260"/>
      <c r="J11" s="260"/>
      <c r="K11" s="260"/>
      <c r="L11" s="260"/>
      <c r="M11" s="260"/>
      <c r="N11" s="260"/>
      <c r="O11" s="451"/>
      <c r="P11" s="451"/>
      <c r="Q11" s="451"/>
      <c r="R11" s="451"/>
      <c r="S11" s="260"/>
    </row>
    <row r="12" spans="1:19" x14ac:dyDescent="0.25">
      <c r="A12" s="34" t="s">
        <v>1104</v>
      </c>
      <c r="B12" s="34">
        <v>103</v>
      </c>
      <c r="C12" s="34">
        <v>26</v>
      </c>
      <c r="D12" s="34">
        <v>1</v>
      </c>
      <c r="E12" s="34">
        <v>23</v>
      </c>
      <c r="F12" s="34">
        <v>153</v>
      </c>
      <c r="G12" s="449"/>
      <c r="H12" s="449"/>
      <c r="I12" s="449"/>
      <c r="J12" s="260"/>
      <c r="K12" s="260"/>
      <c r="L12" s="260"/>
      <c r="M12" s="260"/>
      <c r="N12" s="431"/>
      <c r="O12" s="450"/>
      <c r="P12" s="450"/>
      <c r="Q12" s="450"/>
      <c r="R12" s="450"/>
      <c r="S12" s="260"/>
    </row>
    <row r="13" spans="1:19" x14ac:dyDescent="0.25">
      <c r="A13" s="34" t="s">
        <v>1027</v>
      </c>
      <c r="B13" s="34">
        <v>53</v>
      </c>
      <c r="C13" s="34"/>
      <c r="D13" s="34"/>
      <c r="E13" s="34">
        <v>15</v>
      </c>
      <c r="F13" s="34">
        <v>68</v>
      </c>
      <c r="G13" s="449"/>
      <c r="H13" s="449"/>
      <c r="I13" s="449"/>
      <c r="J13" s="260"/>
      <c r="K13" s="260"/>
      <c r="L13" s="260"/>
      <c r="M13" s="260"/>
      <c r="N13" s="260"/>
      <c r="O13" s="451"/>
      <c r="P13" s="451"/>
      <c r="Q13" s="451"/>
      <c r="R13" s="451"/>
      <c r="S13" s="260"/>
    </row>
    <row r="14" spans="1:19" x14ac:dyDescent="0.25">
      <c r="A14" s="34" t="s">
        <v>1105</v>
      </c>
      <c r="B14" s="34">
        <v>33</v>
      </c>
      <c r="C14" s="34">
        <v>10</v>
      </c>
      <c r="D14" s="34">
        <v>1</v>
      </c>
      <c r="E14" s="34">
        <v>6</v>
      </c>
      <c r="F14" s="34">
        <v>50</v>
      </c>
      <c r="J14" s="260"/>
      <c r="K14" s="260"/>
      <c r="L14" s="260"/>
      <c r="M14" s="260"/>
      <c r="N14" s="260"/>
      <c r="O14" s="451"/>
      <c r="P14" s="451"/>
      <c r="Q14" s="451"/>
      <c r="R14" s="451"/>
      <c r="S14" s="260"/>
    </row>
    <row r="15" spans="1:19" x14ac:dyDescent="0.25">
      <c r="A15" s="34" t="s">
        <v>923</v>
      </c>
      <c r="B15" s="34">
        <v>722</v>
      </c>
      <c r="C15" s="34">
        <v>40</v>
      </c>
      <c r="D15" s="34">
        <v>6</v>
      </c>
      <c r="E15" s="34">
        <v>168</v>
      </c>
      <c r="F15" s="34">
        <v>936</v>
      </c>
      <c r="J15" s="260"/>
      <c r="K15" s="260"/>
      <c r="L15" s="260"/>
      <c r="M15" s="260"/>
      <c r="N15" s="260"/>
      <c r="O15" s="451"/>
      <c r="P15" s="451"/>
      <c r="Q15" s="451"/>
      <c r="R15" s="451"/>
      <c r="S15" s="260"/>
    </row>
    <row r="16" spans="1:19" x14ac:dyDescent="0.25">
      <c r="A16" s="260"/>
      <c r="B16" s="260"/>
      <c r="C16" s="260"/>
      <c r="D16" s="260"/>
      <c r="E16" s="260"/>
      <c r="F16" s="260"/>
      <c r="J16" s="260"/>
      <c r="K16" s="260"/>
      <c r="L16" s="260"/>
      <c r="M16" s="260"/>
      <c r="N16" s="260"/>
      <c r="O16" s="451"/>
      <c r="P16" s="451"/>
      <c r="Q16" s="451"/>
      <c r="R16" s="451"/>
      <c r="S16" s="260"/>
    </row>
    <row r="17" spans="1:19" x14ac:dyDescent="0.25">
      <c r="A17" s="260"/>
      <c r="B17" s="260"/>
      <c r="C17" s="260"/>
      <c r="G17" s="260"/>
      <c r="H17" s="260"/>
      <c r="I17" s="260"/>
      <c r="J17" s="260"/>
      <c r="K17" s="260"/>
      <c r="L17" s="260"/>
      <c r="M17" s="260"/>
      <c r="N17" s="260"/>
      <c r="O17" s="260"/>
      <c r="P17" s="260"/>
      <c r="Q17" s="260"/>
      <c r="R17" s="260"/>
      <c r="S17" s="260"/>
    </row>
    <row r="18" spans="1:19" x14ac:dyDescent="0.25">
      <c r="A18" s="574" t="s">
        <v>1255</v>
      </c>
      <c r="B18" s="260"/>
      <c r="C18" s="260"/>
      <c r="G18" s="260"/>
      <c r="H18" s="260"/>
      <c r="I18" s="260"/>
      <c r="J18" s="260"/>
      <c r="K18" s="260"/>
      <c r="L18" s="260"/>
      <c r="M18" s="260"/>
      <c r="N18" s="260"/>
      <c r="O18" s="260"/>
      <c r="P18" s="260"/>
      <c r="Q18" s="260"/>
      <c r="R18" s="260"/>
      <c r="S18" s="260"/>
    </row>
    <row r="19" spans="1:19" x14ac:dyDescent="0.25">
      <c r="G19" s="453"/>
      <c r="H19" s="453"/>
      <c r="I19" s="453"/>
      <c r="J19" s="453"/>
      <c r="K19" s="260"/>
      <c r="L19" s="260"/>
      <c r="M19" s="260"/>
      <c r="N19" s="260"/>
      <c r="O19" s="260"/>
      <c r="P19" s="260"/>
      <c r="Q19" s="260"/>
      <c r="R19" s="260"/>
      <c r="S19" s="260"/>
    </row>
    <row r="20" spans="1:19" x14ac:dyDescent="0.25">
      <c r="A20" s="34" t="s">
        <v>1043</v>
      </c>
      <c r="B20" s="34" t="s">
        <v>1057</v>
      </c>
      <c r="C20" s="34" t="s">
        <v>1058</v>
      </c>
      <c r="Q20" s="260"/>
      <c r="R20" s="260"/>
      <c r="S20" s="260"/>
    </row>
    <row r="21" spans="1:19" x14ac:dyDescent="0.25">
      <c r="A21" s="34" t="s">
        <v>1044</v>
      </c>
      <c r="B21" s="34">
        <f>B11</f>
        <v>533</v>
      </c>
      <c r="C21" s="368">
        <f>B21/B31</f>
        <v>0.81126331811263319</v>
      </c>
    </row>
    <row r="22" spans="1:19" x14ac:dyDescent="0.25">
      <c r="A22" s="34" t="s">
        <v>1045</v>
      </c>
      <c r="B22" s="34">
        <f>B12+B13</f>
        <v>156</v>
      </c>
      <c r="C22" s="368">
        <f>B22/B32</f>
        <v>0.80412371134020622</v>
      </c>
    </row>
    <row r="23" spans="1:19" x14ac:dyDescent="0.25">
      <c r="A23" s="34" t="s">
        <v>1046</v>
      </c>
      <c r="B23" s="34">
        <f>B14</f>
        <v>33</v>
      </c>
      <c r="C23" s="368">
        <f>B23/B33</f>
        <v>0.84615384615384615</v>
      </c>
    </row>
    <row r="24" spans="1:19" x14ac:dyDescent="0.25">
      <c r="A24" s="34" t="s">
        <v>1047</v>
      </c>
      <c r="B24" s="34">
        <f>SUM(B22:B23)</f>
        <v>189</v>
      </c>
      <c r="C24" s="368">
        <f>B24/B34</f>
        <v>0.81115879828326176</v>
      </c>
    </row>
    <row r="25" spans="1:19" x14ac:dyDescent="0.25">
      <c r="A25" s="34"/>
      <c r="B25" s="34"/>
      <c r="C25" s="368"/>
    </row>
    <row r="26" spans="1:19" x14ac:dyDescent="0.25">
      <c r="A26" s="34" t="s">
        <v>1048</v>
      </c>
      <c r="B26" s="34">
        <f>E11</f>
        <v>124</v>
      </c>
      <c r="C26" s="368">
        <f>B26/B31</f>
        <v>0.18873668188736681</v>
      </c>
    </row>
    <row r="27" spans="1:19" x14ac:dyDescent="0.25">
      <c r="A27" s="34" t="s">
        <v>1049</v>
      </c>
      <c r="B27" s="34">
        <f>E12+E13</f>
        <v>38</v>
      </c>
      <c r="C27" s="368">
        <f t="shared" ref="C27" si="0">B27/B32</f>
        <v>0.19587628865979381</v>
      </c>
    </row>
    <row r="28" spans="1:19" x14ac:dyDescent="0.25">
      <c r="A28" s="34" t="s">
        <v>1050</v>
      </c>
      <c r="B28" s="34">
        <f>E14</f>
        <v>6</v>
      </c>
      <c r="C28" s="368">
        <f>B28/B33</f>
        <v>0.15384615384615385</v>
      </c>
    </row>
    <row r="29" spans="1:19" x14ac:dyDescent="0.25">
      <c r="A29" s="34" t="s">
        <v>1051</v>
      </c>
      <c r="B29" s="34">
        <f>SUM(B27:B28)</f>
        <v>44</v>
      </c>
      <c r="C29" s="368">
        <f>B29/B34</f>
        <v>0.18884120171673821</v>
      </c>
    </row>
    <row r="30" spans="1:19" x14ac:dyDescent="0.25">
      <c r="A30" s="34"/>
      <c r="B30" s="34"/>
      <c r="C30" s="34"/>
    </row>
    <row r="31" spans="1:19" x14ac:dyDescent="0.25">
      <c r="A31" s="34" t="s">
        <v>1052</v>
      </c>
      <c r="B31" s="34">
        <f>SUM(B21,B26)</f>
        <v>657</v>
      </c>
      <c r="C31" s="34"/>
    </row>
    <row r="32" spans="1:19" x14ac:dyDescent="0.25">
      <c r="A32" s="34" t="s">
        <v>1053</v>
      </c>
      <c r="B32" s="34">
        <f t="shared" ref="B32:B34" si="1">SUM(B22,B27)</f>
        <v>194</v>
      </c>
      <c r="C32" s="34"/>
    </row>
    <row r="33" spans="1:11" x14ac:dyDescent="0.25">
      <c r="A33" s="34" t="s">
        <v>1054</v>
      </c>
      <c r="B33" s="34">
        <f t="shared" si="1"/>
        <v>39</v>
      </c>
      <c r="C33" s="34"/>
    </row>
    <row r="34" spans="1:11" x14ac:dyDescent="0.25">
      <c r="A34" s="34" t="s">
        <v>1055</v>
      </c>
      <c r="B34" s="34">
        <f t="shared" si="1"/>
        <v>233</v>
      </c>
      <c r="C34" s="34"/>
    </row>
    <row r="35" spans="1:11" x14ac:dyDescent="0.25">
      <c r="A35" s="34" t="s">
        <v>1056</v>
      </c>
      <c r="B35" s="34">
        <f>SUM(B31:B33)</f>
        <v>890</v>
      </c>
      <c r="C35" s="34"/>
    </row>
    <row r="37" spans="1:11" x14ac:dyDescent="0.25">
      <c r="K37" s="468"/>
    </row>
    <row r="38" spans="1:11" x14ac:dyDescent="0.25">
      <c r="A38" s="16" t="s">
        <v>1106</v>
      </c>
      <c r="C38" s="453"/>
      <c r="D38" s="453"/>
      <c r="E38" s="453"/>
      <c r="F38" s="453"/>
    </row>
    <row r="39" spans="1:11" x14ac:dyDescent="0.25">
      <c r="A39" s="16" t="s">
        <v>1059</v>
      </c>
    </row>
    <row r="41" spans="1:11" x14ac:dyDescent="0.25">
      <c r="A41" s="34" t="s">
        <v>1052</v>
      </c>
      <c r="B41" s="491">
        <v>117</v>
      </c>
      <c r="C41" s="491">
        <v>114</v>
      </c>
      <c r="D41" s="491">
        <v>114</v>
      </c>
      <c r="E41" s="491">
        <v>114</v>
      </c>
    </row>
    <row r="42" spans="1:11" x14ac:dyDescent="0.25">
      <c r="A42" s="34" t="s">
        <v>1053</v>
      </c>
      <c r="B42" s="491">
        <v>33</v>
      </c>
      <c r="C42" s="491">
        <v>42</v>
      </c>
      <c r="D42" s="491">
        <v>42</v>
      </c>
      <c r="E42" s="491">
        <v>42</v>
      </c>
    </row>
    <row r="43" spans="1:11" x14ac:dyDescent="0.25">
      <c r="A43" s="34" t="s">
        <v>1054</v>
      </c>
      <c r="B43" s="491">
        <v>42</v>
      </c>
      <c r="C43" s="491">
        <v>38</v>
      </c>
      <c r="D43" s="491">
        <v>38</v>
      </c>
      <c r="E43" s="491">
        <v>38</v>
      </c>
    </row>
    <row r="44" spans="1:11" x14ac:dyDescent="0.25">
      <c r="A44" s="34" t="s">
        <v>1055</v>
      </c>
      <c r="B44" s="492">
        <f>B42+B43</f>
        <v>75</v>
      </c>
      <c r="C44" s="492">
        <f t="shared" ref="C44:E44" si="2">C42+C43</f>
        <v>80</v>
      </c>
      <c r="D44" s="492">
        <f t="shared" si="2"/>
        <v>80</v>
      </c>
      <c r="E44" s="492">
        <f t="shared" si="2"/>
        <v>80</v>
      </c>
    </row>
    <row r="45" spans="1:11" x14ac:dyDescent="0.25">
      <c r="A45" s="34" t="s">
        <v>1056</v>
      </c>
      <c r="B45" s="493">
        <f>SUM(B41:B43)</f>
        <v>192</v>
      </c>
      <c r="C45" s="493">
        <f t="shared" ref="C45:E45" si="3">SUM(C41:C43)</f>
        <v>194</v>
      </c>
      <c r="D45" s="493">
        <f t="shared" si="3"/>
        <v>194</v>
      </c>
      <c r="E45" s="493">
        <f t="shared" si="3"/>
        <v>194</v>
      </c>
    </row>
    <row r="47" spans="1:11" x14ac:dyDescent="0.25">
      <c r="A47" s="53" t="s">
        <v>1113</v>
      </c>
      <c r="B47" s="53"/>
      <c r="C47" s="53"/>
      <c r="D47" s="53"/>
      <c r="E47" s="53"/>
      <c r="F47" s="468"/>
    </row>
    <row r="48" spans="1:11" x14ac:dyDescent="0.25">
      <c r="A48" s="53" t="s">
        <v>1114</v>
      </c>
    </row>
    <row r="51" spans="1:6" x14ac:dyDescent="0.25">
      <c r="A51" s="650" t="s">
        <v>1256</v>
      </c>
      <c r="B51" s="650"/>
      <c r="C51" s="650"/>
      <c r="D51" s="650"/>
      <c r="E51" s="650"/>
    </row>
    <row r="53" spans="1:6" x14ac:dyDescent="0.25">
      <c r="A53" s="430"/>
      <c r="B53" s="579">
        <v>2020</v>
      </c>
      <c r="C53" s="579">
        <v>2021</v>
      </c>
      <c r="D53" s="579">
        <v>2022</v>
      </c>
      <c r="E53" s="579">
        <v>2023</v>
      </c>
    </row>
    <row r="54" spans="1:6" x14ac:dyDescent="0.25">
      <c r="A54" s="494" t="s">
        <v>1060</v>
      </c>
      <c r="B54" s="577">
        <f>($C21*B41)/$B31</f>
        <v>0.14447154980087989</v>
      </c>
      <c r="C54" s="577">
        <f>($C21*C41)/$B31</f>
        <v>0.14076715108803681</v>
      </c>
      <c r="D54" s="577">
        <f>($C21*D41)/$B31</f>
        <v>0.14076715108803681</v>
      </c>
      <c r="E54" s="577">
        <f>($C21*E41)/$B31</f>
        <v>0.14076715108803681</v>
      </c>
      <c r="F54" s="53" t="s">
        <v>1107</v>
      </c>
    </row>
    <row r="55" spans="1:6" x14ac:dyDescent="0.25">
      <c r="A55" s="490"/>
      <c r="B55" s="577"/>
      <c r="C55" s="578"/>
      <c r="D55" s="578"/>
      <c r="E55" s="578"/>
    </row>
    <row r="56" spans="1:6" x14ac:dyDescent="0.25">
      <c r="A56" s="34" t="s">
        <v>1061</v>
      </c>
      <c r="B56" s="578">
        <f>($C24*B44)/$B34</f>
        <v>0.26110261747315289</v>
      </c>
      <c r="C56" s="578">
        <f>($C24*C44)/$B34</f>
        <v>0.27850945863802978</v>
      </c>
      <c r="D56" s="578">
        <f>($C24*D44)/$B34</f>
        <v>0.27850945863802978</v>
      </c>
      <c r="E56" s="578">
        <f>($C24*E44)/$B34</f>
        <v>0.27850945863802978</v>
      </c>
    </row>
    <row r="57" spans="1:6" x14ac:dyDescent="0.25">
      <c r="A57" s="34"/>
      <c r="B57" s="578"/>
      <c r="C57" s="578"/>
      <c r="D57" s="578"/>
      <c r="E57" s="578"/>
    </row>
    <row r="58" spans="1:6" x14ac:dyDescent="0.25">
      <c r="A58" s="494" t="s">
        <v>1062</v>
      </c>
      <c r="B58" s="577">
        <f>($C26*B41)/$B31</f>
        <v>3.3610641979942034E-2</v>
      </c>
      <c r="C58" s="577">
        <f>($C26*C41)/$B31</f>
        <v>3.2748830647123008E-2</v>
      </c>
      <c r="D58" s="577">
        <f>($C26*D41)/$B31</f>
        <v>3.2748830647123008E-2</v>
      </c>
      <c r="E58" s="577">
        <f>($C26*E41)/$B31</f>
        <v>3.2748830647123008E-2</v>
      </c>
    </row>
    <row r="59" spans="1:6" x14ac:dyDescent="0.25">
      <c r="A59" s="34"/>
      <c r="B59" s="578"/>
      <c r="C59" s="578"/>
      <c r="D59" s="578"/>
      <c r="E59" s="578"/>
    </row>
    <row r="60" spans="1:6" x14ac:dyDescent="0.25">
      <c r="A60" s="34" t="s">
        <v>1063</v>
      </c>
      <c r="B60" s="578">
        <f>($C29*B44)/$B34</f>
        <v>6.0785794544014449E-2</v>
      </c>
      <c r="C60" s="578">
        <f>($C29*C44)/$B34</f>
        <v>6.4838180846948743E-2</v>
      </c>
      <c r="D60" s="578">
        <f>($C29*D44)/$B34</f>
        <v>6.4838180846948743E-2</v>
      </c>
      <c r="E60" s="578">
        <f>($C29*E44)/$B34</f>
        <v>6.4838180846948743E-2</v>
      </c>
    </row>
    <row r="63" spans="1:6" x14ac:dyDescent="0.25">
      <c r="A63" s="34" t="s">
        <v>1257</v>
      </c>
      <c r="B63" s="370">
        <f>(B42*$C22)+(B43*$C23)</f>
        <v>62.074544012688349</v>
      </c>
      <c r="C63" s="370">
        <f t="shared" ref="C63:E63" si="4">(C42*$C22)+(C43*$C23)</f>
        <v>65.927042030134814</v>
      </c>
      <c r="D63" s="370">
        <f t="shared" si="4"/>
        <v>65.927042030134814</v>
      </c>
      <c r="E63" s="370">
        <f t="shared" si="4"/>
        <v>65.927042030134814</v>
      </c>
    </row>
    <row r="64" spans="1:6" x14ac:dyDescent="0.25">
      <c r="A64" s="34" t="s">
        <v>1258</v>
      </c>
      <c r="B64" s="370">
        <f>B41*$C21</f>
        <v>94.917808219178085</v>
      </c>
      <c r="C64" s="370">
        <f t="shared" ref="C64:E64" si="5">C41*$C21</f>
        <v>92.484018264840188</v>
      </c>
      <c r="D64" s="370">
        <f t="shared" si="5"/>
        <v>92.484018264840188</v>
      </c>
      <c r="E64" s="370">
        <f t="shared" si="5"/>
        <v>92.484018264840188</v>
      </c>
    </row>
    <row r="67" spans="1:5" x14ac:dyDescent="0.25">
      <c r="A67" t="s">
        <v>1044</v>
      </c>
      <c r="B67" s="399">
        <f>(B41*$C21)/$B21</f>
        <v>0.17808219178082194</v>
      </c>
      <c r="C67" s="399">
        <f t="shared" ref="C67:E67" si="6">(C41*$C21)/$B21</f>
        <v>0.17351598173515984</v>
      </c>
      <c r="D67" s="399">
        <f t="shared" si="6"/>
        <v>0.17351598173515984</v>
      </c>
      <c r="E67" s="399">
        <f t="shared" si="6"/>
        <v>0.17351598173515984</v>
      </c>
    </row>
    <row r="68" spans="1:5" x14ac:dyDescent="0.25">
      <c r="A68" t="s">
        <v>1045</v>
      </c>
      <c r="B68" s="399">
        <f>(B42*$C22)/$B22</f>
        <v>0.17010309278350516</v>
      </c>
      <c r="C68" s="399">
        <f t="shared" ref="C68:E68" si="7">(C42*$C22)/$B22</f>
        <v>0.21649484536082475</v>
      </c>
      <c r="D68" s="399">
        <f t="shared" si="7"/>
        <v>0.21649484536082475</v>
      </c>
      <c r="E68" s="399">
        <f t="shared" si="7"/>
        <v>0.21649484536082475</v>
      </c>
    </row>
    <row r="69" spans="1:5" x14ac:dyDescent="0.25">
      <c r="A69" t="s">
        <v>1046</v>
      </c>
      <c r="B69" s="584">
        <v>1</v>
      </c>
      <c r="C69" s="584">
        <v>1</v>
      </c>
      <c r="D69" s="584">
        <v>1</v>
      </c>
      <c r="E69" s="584">
        <v>1</v>
      </c>
    </row>
    <row r="72" spans="1:5" x14ac:dyDescent="0.25">
      <c r="A72" t="s">
        <v>1048</v>
      </c>
      <c r="B72" s="399">
        <f>(B41*$C26)/$B26</f>
        <v>0.17808219178082191</v>
      </c>
      <c r="C72" s="399">
        <f t="shared" ref="C72:E72" si="8">(C41*$C26)/$B26</f>
        <v>0.17351598173515981</v>
      </c>
      <c r="D72" s="399">
        <f t="shared" si="8"/>
        <v>0.17351598173515981</v>
      </c>
      <c r="E72" s="399">
        <f t="shared" si="8"/>
        <v>0.17351598173515981</v>
      </c>
    </row>
    <row r="73" spans="1:5" x14ac:dyDescent="0.25">
      <c r="A73" t="s">
        <v>1049</v>
      </c>
      <c r="B73" s="399">
        <f>(B42*$C27)/$B27</f>
        <v>0.17010309278350516</v>
      </c>
      <c r="C73" s="399">
        <f t="shared" ref="C73:E73" si="9">(C42*$C27)/$B27</f>
        <v>0.21649484536082472</v>
      </c>
      <c r="D73" s="399">
        <f t="shared" si="9"/>
        <v>0.21649484536082472</v>
      </c>
      <c r="E73" s="399">
        <f t="shared" si="9"/>
        <v>0.21649484536082472</v>
      </c>
    </row>
    <row r="74" spans="1:5" x14ac:dyDescent="0.25">
      <c r="A74" t="s">
        <v>1050</v>
      </c>
      <c r="B74" s="584">
        <v>1</v>
      </c>
      <c r="C74" s="584">
        <v>1</v>
      </c>
      <c r="D74" s="584">
        <v>1</v>
      </c>
      <c r="E74" s="584">
        <v>1</v>
      </c>
    </row>
    <row r="81" spans="1:2" x14ac:dyDescent="0.25">
      <c r="A81" t="s">
        <v>1098</v>
      </c>
    </row>
    <row r="82" spans="1:2" x14ac:dyDescent="0.25">
      <c r="A82" t="s">
        <v>1085</v>
      </c>
    </row>
    <row r="83" spans="1:2" x14ac:dyDescent="0.25">
      <c r="A83" t="s">
        <v>1020</v>
      </c>
      <c r="B83" t="s">
        <v>1021</v>
      </c>
    </row>
    <row r="84" spans="1:2" x14ac:dyDescent="0.25">
      <c r="A84" s="34" t="s">
        <v>1022</v>
      </c>
      <c r="B84" s="34" t="s">
        <v>1023</v>
      </c>
    </row>
    <row r="85" spans="1:2" x14ac:dyDescent="0.25">
      <c r="A85" s="34" t="s">
        <v>1025</v>
      </c>
      <c r="B85" s="33">
        <v>2</v>
      </c>
    </row>
    <row r="86" spans="1:2" x14ac:dyDescent="0.25">
      <c r="A86" s="34" t="s">
        <v>1070</v>
      </c>
      <c r="B86" s="33">
        <v>2</v>
      </c>
    </row>
    <row r="87" spans="1:2" x14ac:dyDescent="0.25">
      <c r="A87" s="375" t="s">
        <v>1026</v>
      </c>
      <c r="B87" s="374">
        <v>9365.888323951478</v>
      </c>
    </row>
    <row r="88" spans="1:2" x14ac:dyDescent="0.25">
      <c r="A88" s="34" t="s">
        <v>1071</v>
      </c>
      <c r="B88" s="33">
        <v>423.18738404452688</v>
      </c>
    </row>
    <row r="89" spans="1:2" x14ac:dyDescent="0.25">
      <c r="A89" s="34" t="s">
        <v>1072</v>
      </c>
      <c r="B89" s="33">
        <v>2862.9954581886186</v>
      </c>
    </row>
    <row r="90" spans="1:2" x14ac:dyDescent="0.25">
      <c r="A90" s="34" t="s">
        <v>1070</v>
      </c>
      <c r="B90" s="33">
        <v>5985.4637514384349</v>
      </c>
    </row>
    <row r="91" spans="1:2" x14ac:dyDescent="0.25">
      <c r="A91" s="34" t="s">
        <v>1073</v>
      </c>
      <c r="B91" s="33">
        <v>94.241730279898221</v>
      </c>
    </row>
    <row r="92" spans="1:2" x14ac:dyDescent="0.25">
      <c r="A92" s="375" t="s">
        <v>1027</v>
      </c>
      <c r="B92" s="374">
        <v>1393.0122253066997</v>
      </c>
    </row>
    <row r="93" spans="1:2" x14ac:dyDescent="0.25">
      <c r="A93" s="34" t="s">
        <v>1071</v>
      </c>
      <c r="B93" s="33">
        <v>45.153988868274581</v>
      </c>
    </row>
    <row r="94" spans="1:2" x14ac:dyDescent="0.25">
      <c r="A94" s="34" t="s">
        <v>1072</v>
      </c>
      <c r="B94" s="33">
        <v>314.05824205183006</v>
      </c>
    </row>
    <row r="95" spans="1:2" x14ac:dyDescent="0.25">
      <c r="A95" s="34" t="s">
        <v>1070</v>
      </c>
      <c r="B95" s="33">
        <v>1023.7756041426927</v>
      </c>
    </row>
    <row r="96" spans="1:2" x14ac:dyDescent="0.25">
      <c r="A96" s="34" t="s">
        <v>1073</v>
      </c>
      <c r="B96" s="33">
        <v>10.024390243902438</v>
      </c>
    </row>
    <row r="97" spans="1:2" x14ac:dyDescent="0.25">
      <c r="A97" s="375" t="s">
        <v>1028</v>
      </c>
      <c r="B97" s="374">
        <v>1554.3025445449457</v>
      </c>
    </row>
    <row r="98" spans="1:2" x14ac:dyDescent="0.25">
      <c r="A98" s="34" t="s">
        <v>1071</v>
      </c>
      <c r="B98" s="33">
        <v>73.506493506493513</v>
      </c>
    </row>
    <row r="99" spans="1:2" x14ac:dyDescent="0.25">
      <c r="A99" s="34" t="s">
        <v>1072</v>
      </c>
      <c r="B99" s="33">
        <v>405.23644135720008</v>
      </c>
    </row>
    <row r="100" spans="1:2" x14ac:dyDescent="0.25">
      <c r="A100" s="34" t="s">
        <v>1070</v>
      </c>
      <c r="B100" s="33">
        <v>1054.3970080552358</v>
      </c>
    </row>
    <row r="101" spans="1:2" x14ac:dyDescent="0.25">
      <c r="A101" s="34" t="s">
        <v>1073</v>
      </c>
      <c r="B101" s="33">
        <v>21.162601626016261</v>
      </c>
    </row>
    <row r="102" spans="1:2" x14ac:dyDescent="0.25">
      <c r="A102" s="375" t="s">
        <v>1029</v>
      </c>
      <c r="B102" s="374">
        <v>1036.5533169913188</v>
      </c>
    </row>
    <row r="103" spans="1:2" x14ac:dyDescent="0.25">
      <c r="A103" s="34" t="s">
        <v>1071</v>
      </c>
      <c r="B103" s="33">
        <v>24.152133580705009</v>
      </c>
    </row>
    <row r="104" spans="1:2" x14ac:dyDescent="0.25">
      <c r="A104" s="34" t="s">
        <v>1072</v>
      </c>
      <c r="B104" s="33">
        <v>204.64440288538606</v>
      </c>
    </row>
    <row r="105" spans="1:2" x14ac:dyDescent="0.25">
      <c r="A105" s="34" t="s">
        <v>1070</v>
      </c>
      <c r="B105" s="33">
        <v>803.3014959723821</v>
      </c>
    </row>
    <row r="106" spans="1:2" x14ac:dyDescent="0.25">
      <c r="A106" s="34" t="s">
        <v>1073</v>
      </c>
      <c r="B106" s="33">
        <v>4.4552845528455283</v>
      </c>
    </row>
    <row r="107" spans="1:2" x14ac:dyDescent="0.25">
      <c r="A107" s="375" t="s">
        <v>480</v>
      </c>
      <c r="B107" s="374">
        <v>8</v>
      </c>
    </row>
    <row r="108" spans="1:2" x14ac:dyDescent="0.25">
      <c r="A108" s="34" t="s">
        <v>1072</v>
      </c>
      <c r="B108" s="33">
        <v>5.0655430711610485</v>
      </c>
    </row>
    <row r="109" spans="1:2" x14ac:dyDescent="0.25">
      <c r="A109" s="34" t="s">
        <v>1070</v>
      </c>
      <c r="B109" s="33">
        <v>3.0621618510417865</v>
      </c>
    </row>
    <row r="110" spans="1:2" x14ac:dyDescent="0.25">
      <c r="A110" s="401" t="s">
        <v>923</v>
      </c>
      <c r="B110" s="372">
        <f>SUM(B87,B92,B97,B102,B107)</f>
        <v>13357.756410794442</v>
      </c>
    </row>
  </sheetData>
  <mergeCells count="1">
    <mergeCell ref="A51:E5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0E93-66B8-44B6-BCB4-2FE69726D627}">
  <dimension ref="A2:N7"/>
  <sheetViews>
    <sheetView showGridLines="0" workbookViewId="0">
      <selection activeCell="B2" sqref="B2"/>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1261</v>
      </c>
      <c r="D7" t="s">
        <v>832</v>
      </c>
      <c r="E7" t="s">
        <v>1262</v>
      </c>
      <c r="F7" s="513">
        <v>6888384</v>
      </c>
      <c r="G7" s="513">
        <v>3251776</v>
      </c>
      <c r="H7" s="513">
        <v>4397304.4005799945</v>
      </c>
      <c r="I7" s="513">
        <v>4397304.4005799945</v>
      </c>
      <c r="J7" s="513"/>
      <c r="K7" s="513"/>
      <c r="L7" s="513"/>
      <c r="M7" s="513"/>
      <c r="N7" s="513"/>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0AEE-7CC6-467C-8C91-776858222720}">
  <dimension ref="A1:F15"/>
  <sheetViews>
    <sheetView workbookViewId="0">
      <selection activeCell="C14" sqref="C14"/>
    </sheetView>
  </sheetViews>
  <sheetFormatPr defaultRowHeight="15" x14ac:dyDescent="0.25"/>
  <cols>
    <col min="6" max="6" width="11.28515625" customWidth="1"/>
  </cols>
  <sheetData>
    <row r="1" spans="1:6" x14ac:dyDescent="0.25">
      <c r="A1" s="466" t="s">
        <v>899</v>
      </c>
      <c r="C1" t="s">
        <v>1118</v>
      </c>
    </row>
    <row r="2" spans="1:6" x14ac:dyDescent="0.25">
      <c r="A2" s="466" t="s">
        <v>900</v>
      </c>
      <c r="C2" t="s">
        <v>902</v>
      </c>
    </row>
    <row r="3" spans="1:6" x14ac:dyDescent="0.25">
      <c r="A3" s="467" t="s">
        <v>1116</v>
      </c>
      <c r="C3" t="s">
        <v>1119</v>
      </c>
    </row>
    <row r="7" spans="1:6" x14ac:dyDescent="0.25">
      <c r="A7" t="s">
        <v>1037</v>
      </c>
      <c r="B7" t="s">
        <v>1038</v>
      </c>
    </row>
    <row r="8" spans="1:6" x14ac:dyDescent="0.25">
      <c r="A8" t="s">
        <v>828</v>
      </c>
      <c r="B8" t="s">
        <v>1039</v>
      </c>
    </row>
    <row r="9" spans="1:6" x14ac:dyDescent="0.25">
      <c r="A9" s="34" t="s">
        <v>917</v>
      </c>
      <c r="B9" s="34" t="s">
        <v>1021</v>
      </c>
      <c r="C9" s="34"/>
      <c r="D9" s="34"/>
      <c r="E9" s="34"/>
      <c r="F9" s="34"/>
    </row>
    <row r="10" spans="1:6" x14ac:dyDescent="0.25">
      <c r="A10" s="34" t="s">
        <v>1022</v>
      </c>
      <c r="B10" s="34" t="s">
        <v>1040</v>
      </c>
      <c r="C10" s="34" t="s">
        <v>1041</v>
      </c>
      <c r="D10" s="34" t="s">
        <v>1042</v>
      </c>
      <c r="E10" s="34" t="s">
        <v>480</v>
      </c>
      <c r="F10" s="34" t="s">
        <v>923</v>
      </c>
    </row>
    <row r="11" spans="1:6" x14ac:dyDescent="0.25">
      <c r="A11" s="34" t="s">
        <v>481</v>
      </c>
      <c r="B11" s="34">
        <v>4</v>
      </c>
      <c r="C11" s="34">
        <v>2</v>
      </c>
      <c r="D11" s="34">
        <v>2</v>
      </c>
      <c r="E11" s="34">
        <v>9</v>
      </c>
      <c r="F11" s="34">
        <v>17</v>
      </c>
    </row>
    <row r="12" spans="1:6" x14ac:dyDescent="0.25">
      <c r="A12" s="34" t="s">
        <v>482</v>
      </c>
      <c r="B12" s="34">
        <v>10</v>
      </c>
      <c r="C12" s="34"/>
      <c r="D12" s="34">
        <v>2</v>
      </c>
      <c r="E12" s="34">
        <v>19</v>
      </c>
      <c r="F12" s="34">
        <v>31</v>
      </c>
    </row>
    <row r="13" spans="1:6" x14ac:dyDescent="0.25">
      <c r="A13" s="34" t="s">
        <v>887</v>
      </c>
      <c r="B13" s="34">
        <v>2</v>
      </c>
      <c r="C13" s="34">
        <v>5</v>
      </c>
      <c r="D13" s="34">
        <v>3</v>
      </c>
      <c r="E13" s="34">
        <v>2</v>
      </c>
      <c r="F13" s="34">
        <v>12</v>
      </c>
    </row>
    <row r="14" spans="1:6" x14ac:dyDescent="0.25">
      <c r="A14" s="34" t="s">
        <v>888</v>
      </c>
      <c r="B14" s="34"/>
      <c r="C14" s="34">
        <v>1</v>
      </c>
      <c r="D14" s="34">
        <v>1</v>
      </c>
      <c r="E14" s="34"/>
      <c r="F14" s="34">
        <v>2</v>
      </c>
    </row>
    <row r="15" spans="1:6" x14ac:dyDescent="0.25">
      <c r="A15" s="34" t="s">
        <v>923</v>
      </c>
      <c r="B15" s="34">
        <v>16</v>
      </c>
      <c r="C15" s="34">
        <v>8</v>
      </c>
      <c r="D15" s="34">
        <v>8</v>
      </c>
      <c r="E15" s="34">
        <v>30</v>
      </c>
      <c r="F15" s="34">
        <v>62</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9F75-7E6F-45E4-92F7-D42E9A83028D}">
  <sheetPr codeName="Sheet11"/>
  <dimension ref="A1:R37"/>
  <sheetViews>
    <sheetView showGridLines="0" zoomScale="80" zoomScaleNormal="80" workbookViewId="0">
      <selection activeCell="B31" sqref="B31"/>
    </sheetView>
  </sheetViews>
  <sheetFormatPr defaultColWidth="11.42578125" defaultRowHeight="15" outlineLevelCol="1" x14ac:dyDescent="0.25"/>
  <cols>
    <col min="1" max="1" width="56.140625" customWidth="1"/>
    <col min="2" max="2" width="24.5703125" customWidth="1"/>
    <col min="3" max="3" width="19.28515625" customWidth="1"/>
    <col min="4" max="4" width="14.85546875" customWidth="1"/>
    <col min="5" max="5" width="20" bestFit="1" customWidth="1"/>
    <col min="6" max="7" width="18.5703125" customWidth="1"/>
    <col min="8" max="8" width="38.7109375" customWidth="1"/>
    <col min="9" max="11" width="14.85546875" customWidth="1"/>
    <col min="12" max="12" width="18.5703125" bestFit="1" customWidth="1"/>
    <col min="13" max="13" width="23.140625" customWidth="1"/>
    <col min="14" max="15" width="23" customWidth="1" outlineLevel="1"/>
    <col min="16" max="16" width="18.85546875" customWidth="1"/>
    <col min="17" max="17" width="20.42578125" customWidth="1" outlineLevel="1"/>
    <col min="18" max="18" width="20.140625" customWidth="1" outlineLevel="1"/>
  </cols>
  <sheetData>
    <row r="1" spans="1:18" s="298" customFormat="1" ht="66.75" customHeight="1" x14ac:dyDescent="0.35">
      <c r="A1" s="361" t="s">
        <v>1082</v>
      </c>
      <c r="G1" s="362"/>
      <c r="H1" s="362"/>
      <c r="I1" s="649"/>
      <c r="J1" s="649"/>
      <c r="K1" s="649"/>
    </row>
    <row r="2" spans="1:18" s="296" customFormat="1" ht="27" customHeight="1" x14ac:dyDescent="0.35">
      <c r="A2" s="297"/>
      <c r="B2" s="299"/>
      <c r="C2" s="299" t="s">
        <v>874</v>
      </c>
      <c r="D2" s="299"/>
      <c r="E2" s="299"/>
      <c r="F2" s="299"/>
      <c r="G2" s="299"/>
      <c r="H2" s="299"/>
      <c r="I2" s="301">
        <v>1</v>
      </c>
      <c r="J2" s="301">
        <v>1</v>
      </c>
      <c r="K2" s="301">
        <v>1</v>
      </c>
      <c r="L2" s="299"/>
      <c r="M2" s="580" t="s">
        <v>1263</v>
      </c>
      <c r="N2" s="303"/>
      <c r="O2" s="299"/>
      <c r="P2" s="304">
        <f>2/342</f>
        <v>5.8479532163742687E-3</v>
      </c>
      <c r="Q2" s="299"/>
      <c r="R2" s="299"/>
    </row>
    <row r="3" spans="1:18" s="298" customFormat="1" ht="45" x14ac:dyDescent="0.35">
      <c r="A3" s="365" t="s">
        <v>876</v>
      </c>
      <c r="B3" s="420" t="s">
        <v>1083</v>
      </c>
      <c r="C3" s="365" t="s">
        <v>1122</v>
      </c>
      <c r="D3" s="365" t="s">
        <v>878</v>
      </c>
      <c r="E3" s="365" t="s">
        <v>1067</v>
      </c>
      <c r="F3" s="365" t="s">
        <v>1124</v>
      </c>
      <c r="G3" s="365" t="s">
        <v>879</v>
      </c>
      <c r="H3" s="365" t="s">
        <v>880</v>
      </c>
      <c r="I3" s="366" t="s">
        <v>1127</v>
      </c>
      <c r="J3" s="366" t="s">
        <v>1068</v>
      </c>
      <c r="K3" s="366" t="s">
        <v>1069</v>
      </c>
      <c r="L3" s="365" t="s">
        <v>882</v>
      </c>
      <c r="M3" s="365" t="s">
        <v>1125</v>
      </c>
      <c r="N3" s="365" t="s">
        <v>883</v>
      </c>
      <c r="O3" s="365" t="s">
        <v>884</v>
      </c>
      <c r="P3" s="365" t="s">
        <v>1126</v>
      </c>
      <c r="Q3" s="365" t="s">
        <v>885</v>
      </c>
      <c r="R3" s="365" t="s">
        <v>886</v>
      </c>
    </row>
    <row r="4" spans="1:18" s="298" customFormat="1" ht="15.75" customHeight="1" x14ac:dyDescent="0.35">
      <c r="A4" s="534" t="s">
        <v>481</v>
      </c>
      <c r="B4" s="643">
        <f>'7.3.4.15_Exposure'!B11</f>
        <v>533</v>
      </c>
      <c r="C4" s="33">
        <v>451.8736681887367</v>
      </c>
      <c r="D4" s="368">
        <f>C4/C$9</f>
        <v>0.25022461814914648</v>
      </c>
      <c r="E4" s="33">
        <f>C4/($B$4)/$F$4</f>
        <v>4.7606837606837606</v>
      </c>
      <c r="F4" s="651">
        <f>'7.3.4.15_Exposure'!B67</f>
        <v>0.17808219178082194</v>
      </c>
      <c r="G4" s="651">
        <f>'7.3.4.15_Exposure'!C67</f>
        <v>0.17351598173515984</v>
      </c>
      <c r="H4" s="651">
        <f>'7.3.4.15_Exposure'!D67</f>
        <v>0.17351598173515984</v>
      </c>
      <c r="I4" s="33">
        <f>$E4*I$2*$B$4*F$4</f>
        <v>451.8736681887367</v>
      </c>
      <c r="J4" s="33">
        <f t="shared" ref="I4:K8" si="0">$E4*J$2*$B$4*G$4</f>
        <v>440.287163876205</v>
      </c>
      <c r="K4" s="33">
        <f t="shared" si="0"/>
        <v>440.287163876205</v>
      </c>
      <c r="L4" s="368">
        <v>0.7</v>
      </c>
      <c r="M4" s="370">
        <f>I4*$L4</f>
        <v>316.31156773211569</v>
      </c>
      <c r="N4" s="370">
        <f t="shared" ref="M4:O8" si="1">J4*$L4</f>
        <v>308.20101471334345</v>
      </c>
      <c r="O4" s="370">
        <f t="shared" si="1"/>
        <v>308.20101471334345</v>
      </c>
      <c r="P4" s="33">
        <f>M4*$P$2</f>
        <v>1.8497752498954132</v>
      </c>
      <c r="Q4" s="33">
        <f>N4*$P$2</f>
        <v>1.8023451152827101</v>
      </c>
      <c r="R4" s="33">
        <f t="shared" ref="P4:R8" si="2">O4*$P$2</f>
        <v>1.8023451152827101</v>
      </c>
    </row>
    <row r="5" spans="1:18" s="298" customFormat="1" ht="18" customHeight="1" x14ac:dyDescent="0.35">
      <c r="A5" s="534" t="s">
        <v>482</v>
      </c>
      <c r="B5" s="644"/>
      <c r="C5" s="33">
        <v>1353.9984779299848</v>
      </c>
      <c r="D5" s="368">
        <f>C5/C$9</f>
        <v>0.74977538185085357</v>
      </c>
      <c r="E5" s="33">
        <f>C5/($B$4)/$F$4</f>
        <v>14.264957264957264</v>
      </c>
      <c r="F5" s="652"/>
      <c r="G5" s="652"/>
      <c r="H5" s="652"/>
      <c r="I5" s="33">
        <f>$E5*I$2*$B$4*F$4</f>
        <v>1353.9984779299848</v>
      </c>
      <c r="J5" s="33">
        <f t="shared" si="0"/>
        <v>1319.2805682394724</v>
      </c>
      <c r="K5" s="33">
        <f t="shared" si="0"/>
        <v>1319.2805682394724</v>
      </c>
      <c r="L5" s="368">
        <v>0.5</v>
      </c>
      <c r="M5" s="370">
        <f t="shared" si="1"/>
        <v>676.9992389649924</v>
      </c>
      <c r="N5" s="370">
        <f t="shared" si="1"/>
        <v>659.64028411973618</v>
      </c>
      <c r="O5" s="370">
        <f t="shared" si="1"/>
        <v>659.64028411973618</v>
      </c>
      <c r="P5" s="33">
        <f t="shared" si="2"/>
        <v>3.9590598769882592</v>
      </c>
      <c r="Q5" s="33">
        <f t="shared" si="2"/>
        <v>3.8575455211680478</v>
      </c>
      <c r="R5" s="33">
        <f t="shared" si="2"/>
        <v>3.8575455211680478</v>
      </c>
    </row>
    <row r="6" spans="1:18" s="298" customFormat="1" ht="15" customHeight="1" x14ac:dyDescent="0.35">
      <c r="A6" s="534" t="s">
        <v>887</v>
      </c>
      <c r="B6" s="644"/>
      <c r="C6" s="33">
        <v>0</v>
      </c>
      <c r="D6" s="368"/>
      <c r="E6" s="33">
        <f>C6/($B$4)/$F$4</f>
        <v>0</v>
      </c>
      <c r="F6" s="652"/>
      <c r="G6" s="652"/>
      <c r="H6" s="652"/>
      <c r="I6" s="33">
        <f t="shared" si="0"/>
        <v>0</v>
      </c>
      <c r="J6" s="33">
        <f t="shared" si="0"/>
        <v>0</v>
      </c>
      <c r="K6" s="33">
        <f t="shared" si="0"/>
        <v>0</v>
      </c>
      <c r="L6" s="368">
        <v>0.01</v>
      </c>
      <c r="M6" s="370">
        <f t="shared" si="1"/>
        <v>0</v>
      </c>
      <c r="N6" s="370">
        <f t="shared" si="1"/>
        <v>0</v>
      </c>
      <c r="O6" s="370">
        <f t="shared" si="1"/>
        <v>0</v>
      </c>
      <c r="P6" s="33">
        <f t="shared" si="2"/>
        <v>0</v>
      </c>
      <c r="Q6" s="33">
        <f t="shared" si="2"/>
        <v>0</v>
      </c>
      <c r="R6" s="33">
        <f t="shared" si="2"/>
        <v>0</v>
      </c>
    </row>
    <row r="7" spans="1:18" s="298" customFormat="1" ht="15" customHeight="1" x14ac:dyDescent="0.35">
      <c r="A7" s="534" t="s">
        <v>888</v>
      </c>
      <c r="B7" s="644"/>
      <c r="C7" s="33">
        <v>0</v>
      </c>
      <c r="D7" s="368"/>
      <c r="E7" s="33">
        <f>C7/($B$4)/$F$4</f>
        <v>0</v>
      </c>
      <c r="F7" s="652"/>
      <c r="G7" s="652"/>
      <c r="H7" s="652"/>
      <c r="I7" s="33">
        <f t="shared" si="0"/>
        <v>0</v>
      </c>
      <c r="J7" s="33">
        <f t="shared" si="0"/>
        <v>0</v>
      </c>
      <c r="K7" s="33">
        <f t="shared" si="0"/>
        <v>0</v>
      </c>
      <c r="L7" s="368">
        <v>0.01</v>
      </c>
      <c r="M7" s="370">
        <f t="shared" si="1"/>
        <v>0</v>
      </c>
      <c r="N7" s="370">
        <f t="shared" si="1"/>
        <v>0</v>
      </c>
      <c r="O7" s="370">
        <f t="shared" si="1"/>
        <v>0</v>
      </c>
      <c r="P7" s="33">
        <f t="shared" si="2"/>
        <v>0</v>
      </c>
      <c r="Q7" s="33">
        <f t="shared" si="2"/>
        <v>0</v>
      </c>
      <c r="R7" s="33">
        <f t="shared" si="2"/>
        <v>0</v>
      </c>
    </row>
    <row r="8" spans="1:18" s="298" customFormat="1" ht="15" customHeight="1" x14ac:dyDescent="0.35">
      <c r="A8" s="534" t="s">
        <v>889</v>
      </c>
      <c r="B8" s="645"/>
      <c r="C8" s="33">
        <v>0</v>
      </c>
      <c r="D8" s="368"/>
      <c r="E8" s="33">
        <f>C8/($B$4)/$F$4</f>
        <v>0</v>
      </c>
      <c r="F8" s="653"/>
      <c r="G8" s="653"/>
      <c r="H8" s="653"/>
      <c r="I8" s="33">
        <f t="shared" si="0"/>
        <v>0</v>
      </c>
      <c r="J8" s="33">
        <f t="shared" si="0"/>
        <v>0</v>
      </c>
      <c r="K8" s="33">
        <f t="shared" si="0"/>
        <v>0</v>
      </c>
      <c r="L8" s="368">
        <v>0.01</v>
      </c>
      <c r="M8" s="370">
        <f t="shared" si="1"/>
        <v>0</v>
      </c>
      <c r="N8" s="370">
        <f t="shared" si="1"/>
        <v>0</v>
      </c>
      <c r="O8" s="370">
        <f t="shared" si="1"/>
        <v>0</v>
      </c>
      <c r="P8" s="33">
        <f t="shared" si="2"/>
        <v>0</v>
      </c>
      <c r="Q8" s="33">
        <f t="shared" si="2"/>
        <v>0</v>
      </c>
      <c r="R8" s="33">
        <f t="shared" si="2"/>
        <v>0</v>
      </c>
    </row>
    <row r="9" spans="1:18" s="298" customFormat="1" ht="15" customHeight="1" x14ac:dyDescent="0.35">
      <c r="A9" s="534" t="s">
        <v>890</v>
      </c>
      <c r="B9" s="375"/>
      <c r="C9" s="372">
        <v>1805.8721461187215</v>
      </c>
      <c r="D9" s="372"/>
      <c r="E9" s="372">
        <f>C9/B4</f>
        <v>3.3881278538812785</v>
      </c>
      <c r="F9" s="34"/>
      <c r="G9" s="34"/>
      <c r="H9" s="34"/>
      <c r="I9" s="374">
        <f>SUM(I4:I8)</f>
        <v>1805.8721461187215</v>
      </c>
      <c r="J9" s="374">
        <f t="shared" ref="J9:K9" si="3">SUM(J4:J8)</f>
        <v>1759.5677321156772</v>
      </c>
      <c r="K9" s="374">
        <f t="shared" si="3"/>
        <v>1759.5677321156772</v>
      </c>
      <c r="L9" s="375"/>
      <c r="M9" s="376">
        <f>SUM(M4:M8)</f>
        <v>993.31080669710809</v>
      </c>
      <c r="N9" s="376">
        <f t="shared" ref="N9:O9" si="4">SUM(N4:N8)</f>
        <v>967.84129883307969</v>
      </c>
      <c r="O9" s="376">
        <f t="shared" si="4"/>
        <v>967.84129883307969</v>
      </c>
      <c r="P9" s="373">
        <f>SUM(P4:P8)</f>
        <v>5.8088351268836727</v>
      </c>
      <c r="Q9" s="373">
        <f t="shared" ref="Q9:R9" si="5">SUM(Q4:Q8)</f>
        <v>5.6598906364507577</v>
      </c>
      <c r="R9" s="373">
        <f t="shared" si="5"/>
        <v>5.6598906364507577</v>
      </c>
    </row>
    <row r="10" spans="1:18" x14ac:dyDescent="0.25">
      <c r="A10" s="42"/>
      <c r="I10" s="299"/>
      <c r="J10" s="299"/>
      <c r="K10" s="299"/>
      <c r="L10" s="299"/>
      <c r="M10" s="299"/>
    </row>
    <row r="11" spans="1:18" s="299" customFormat="1" ht="20.25" customHeight="1" x14ac:dyDescent="0.25">
      <c r="A11" s="581"/>
      <c r="C11" s="299" t="s">
        <v>874</v>
      </c>
      <c r="I11" s="301">
        <v>1</v>
      </c>
      <c r="J11" s="301">
        <v>1</v>
      </c>
      <c r="K11" s="301">
        <v>1</v>
      </c>
      <c r="M11" s="580" t="s">
        <v>1264</v>
      </c>
      <c r="N11" s="303"/>
      <c r="P11" s="304">
        <f>1/(428 - 342)</f>
        <v>1.1627906976744186E-2</v>
      </c>
    </row>
    <row r="12" spans="1:18" s="320" customFormat="1" ht="45" x14ac:dyDescent="0.25">
      <c r="A12" s="305" t="s">
        <v>479</v>
      </c>
      <c r="B12" s="306" t="s">
        <v>1083</v>
      </c>
      <c r="C12" s="305" t="s">
        <v>1122</v>
      </c>
      <c r="D12" s="305" t="s">
        <v>878</v>
      </c>
      <c r="E12" s="305" t="s">
        <v>1067</v>
      </c>
      <c r="F12" s="305" t="s">
        <v>1124</v>
      </c>
      <c r="G12" s="305" t="s">
        <v>879</v>
      </c>
      <c r="H12" s="305" t="s">
        <v>880</v>
      </c>
      <c r="I12" s="307" t="s">
        <v>1127</v>
      </c>
      <c r="J12" s="307" t="s">
        <v>1068</v>
      </c>
      <c r="K12" s="307" t="s">
        <v>1069</v>
      </c>
      <c r="L12" s="305" t="s">
        <v>882</v>
      </c>
      <c r="M12" s="305" t="s">
        <v>1125</v>
      </c>
      <c r="N12" s="305" t="s">
        <v>883</v>
      </c>
      <c r="O12" s="305" t="s">
        <v>884</v>
      </c>
      <c r="P12" s="305" t="s">
        <v>1126</v>
      </c>
      <c r="Q12" s="305" t="s">
        <v>885</v>
      </c>
      <c r="R12" s="305" t="s">
        <v>886</v>
      </c>
    </row>
    <row r="13" spans="1:18" x14ac:dyDescent="0.25">
      <c r="A13" s="534" t="s">
        <v>481</v>
      </c>
      <c r="B13" s="643">
        <f>SUM('7.3.4.15_Exposure'!B12,'7.3.4.15_Exposure'!B13)</f>
        <v>156</v>
      </c>
      <c r="C13" s="33">
        <v>113.38144329896907</v>
      </c>
      <c r="D13" s="368">
        <f>C13/C$18</f>
        <v>0.28834355828220859</v>
      </c>
      <c r="E13" s="535">
        <f>C13/($B$13)/$F$13</f>
        <v>4.2727272727272725</v>
      </c>
      <c r="F13" s="646">
        <f>'7.3.4.15_Exposure'!B68</f>
        <v>0.17010309278350516</v>
      </c>
      <c r="G13" s="646">
        <f>'7.3.4.15_Exposure'!C68</f>
        <v>0.21649484536082475</v>
      </c>
      <c r="H13" s="646">
        <f>'7.3.4.15_Exposure'!D68</f>
        <v>0.21649484536082475</v>
      </c>
      <c r="I13" s="33">
        <f t="shared" ref="I13:K17" si="6">$E13*I$11*$B$13*F$13</f>
        <v>113.38144329896907</v>
      </c>
      <c r="J13" s="33">
        <f t="shared" si="6"/>
        <v>144.30365510777881</v>
      </c>
      <c r="K13" s="33">
        <f t="shared" si="6"/>
        <v>144.30365510777881</v>
      </c>
      <c r="L13" s="368">
        <v>0.7</v>
      </c>
      <c r="M13" s="370">
        <f>I13*$L13</f>
        <v>79.367010309278342</v>
      </c>
      <c r="N13" s="370">
        <f t="shared" ref="M13:O17" si="7">J13*$L13</f>
        <v>101.01255857544515</v>
      </c>
      <c r="O13" s="370">
        <f t="shared" si="7"/>
        <v>101.01255857544515</v>
      </c>
      <c r="P13" s="33">
        <f t="shared" ref="P13:R17" si="8">M13*$P$11</f>
        <v>0.92287221289858534</v>
      </c>
      <c r="Q13" s="33">
        <f t="shared" si="8"/>
        <v>1.1745646345981995</v>
      </c>
      <c r="R13" s="33">
        <f t="shared" si="8"/>
        <v>1.1745646345981995</v>
      </c>
    </row>
    <row r="14" spans="1:18" x14ac:dyDescent="0.25">
      <c r="A14" s="534" t="s">
        <v>482</v>
      </c>
      <c r="B14" s="644"/>
      <c r="C14" s="33">
        <v>279.83505154639175</v>
      </c>
      <c r="D14" s="368">
        <f t="shared" ref="D14" si="9">C14/C$18</f>
        <v>0.71165644171779141</v>
      </c>
      <c r="E14" s="535">
        <f>C14/($B$13)/$F$13</f>
        <v>10.545454545454545</v>
      </c>
      <c r="F14" s="647"/>
      <c r="G14" s="647"/>
      <c r="H14" s="647"/>
      <c r="I14" s="33">
        <f t="shared" si="6"/>
        <v>279.83505154639175</v>
      </c>
      <c r="J14" s="33">
        <f t="shared" si="6"/>
        <v>356.15370196813495</v>
      </c>
      <c r="K14" s="33">
        <f t="shared" si="6"/>
        <v>356.15370196813495</v>
      </c>
      <c r="L14" s="368">
        <v>0.5</v>
      </c>
      <c r="M14" s="370">
        <f t="shared" si="7"/>
        <v>139.91752577319588</v>
      </c>
      <c r="N14" s="370">
        <f t="shared" si="7"/>
        <v>178.07685098406748</v>
      </c>
      <c r="O14" s="370">
        <f t="shared" si="7"/>
        <v>178.07685098406748</v>
      </c>
      <c r="P14" s="33">
        <f t="shared" si="8"/>
        <v>1.6269479741069288</v>
      </c>
      <c r="Q14" s="33">
        <f t="shared" si="8"/>
        <v>2.0706610579542728</v>
      </c>
      <c r="R14" s="33">
        <f t="shared" si="8"/>
        <v>2.0706610579542728</v>
      </c>
    </row>
    <row r="15" spans="1:18" x14ac:dyDescent="0.25">
      <c r="A15" s="534" t="s">
        <v>887</v>
      </c>
      <c r="B15" s="644"/>
      <c r="C15" s="33">
        <v>0</v>
      </c>
      <c r="D15" s="368"/>
      <c r="E15" s="535">
        <f>C15/($B$13)/$F$13</f>
        <v>0</v>
      </c>
      <c r="F15" s="647"/>
      <c r="G15" s="647"/>
      <c r="H15" s="647"/>
      <c r="I15" s="33">
        <f t="shared" si="6"/>
        <v>0</v>
      </c>
      <c r="J15" s="33">
        <f t="shared" si="6"/>
        <v>0</v>
      </c>
      <c r="K15" s="33">
        <f t="shared" si="6"/>
        <v>0</v>
      </c>
      <c r="L15" s="368">
        <v>0.01</v>
      </c>
      <c r="M15" s="370">
        <f t="shared" si="7"/>
        <v>0</v>
      </c>
      <c r="N15" s="370">
        <f t="shared" si="7"/>
        <v>0</v>
      </c>
      <c r="O15" s="370">
        <f t="shared" si="7"/>
        <v>0</v>
      </c>
      <c r="P15" s="33">
        <f t="shared" si="8"/>
        <v>0</v>
      </c>
      <c r="Q15" s="33">
        <f t="shared" si="8"/>
        <v>0</v>
      </c>
      <c r="R15" s="33">
        <f t="shared" si="8"/>
        <v>0</v>
      </c>
    </row>
    <row r="16" spans="1:18" x14ac:dyDescent="0.25">
      <c r="A16" s="534" t="s">
        <v>888</v>
      </c>
      <c r="B16" s="644"/>
      <c r="C16" s="33">
        <v>0</v>
      </c>
      <c r="D16" s="368"/>
      <c r="E16" s="535">
        <f>C16/($B$13)/$F$13</f>
        <v>0</v>
      </c>
      <c r="F16" s="647"/>
      <c r="G16" s="647"/>
      <c r="H16" s="647"/>
      <c r="I16" s="33">
        <f t="shared" si="6"/>
        <v>0</v>
      </c>
      <c r="J16" s="33">
        <f t="shared" si="6"/>
        <v>0</v>
      </c>
      <c r="K16" s="33">
        <f t="shared" si="6"/>
        <v>0</v>
      </c>
      <c r="L16" s="368">
        <v>0.01</v>
      </c>
      <c r="M16" s="370">
        <f t="shared" si="7"/>
        <v>0</v>
      </c>
      <c r="N16" s="370">
        <f t="shared" si="7"/>
        <v>0</v>
      </c>
      <c r="O16" s="370">
        <f t="shared" si="7"/>
        <v>0</v>
      </c>
      <c r="P16" s="33">
        <f t="shared" si="8"/>
        <v>0</v>
      </c>
      <c r="Q16" s="33">
        <f t="shared" si="8"/>
        <v>0</v>
      </c>
      <c r="R16" s="33">
        <f t="shared" si="8"/>
        <v>0</v>
      </c>
    </row>
    <row r="17" spans="1:18" x14ac:dyDescent="0.25">
      <c r="A17" s="534" t="s">
        <v>889</v>
      </c>
      <c r="B17" s="645"/>
      <c r="C17" s="33">
        <v>0</v>
      </c>
      <c r="D17" s="368"/>
      <c r="E17" s="535">
        <f>C17/($B$13)/$F$13</f>
        <v>0</v>
      </c>
      <c r="F17" s="648"/>
      <c r="G17" s="648"/>
      <c r="H17" s="648"/>
      <c r="I17" s="33">
        <f t="shared" si="6"/>
        <v>0</v>
      </c>
      <c r="J17" s="33">
        <f t="shared" si="6"/>
        <v>0</v>
      </c>
      <c r="K17" s="33">
        <f t="shared" si="6"/>
        <v>0</v>
      </c>
      <c r="L17" s="368">
        <v>0.01</v>
      </c>
      <c r="M17" s="370">
        <f t="shared" si="7"/>
        <v>0</v>
      </c>
      <c r="N17" s="370">
        <f t="shared" si="7"/>
        <v>0</v>
      </c>
      <c r="O17" s="370">
        <f t="shared" si="7"/>
        <v>0</v>
      </c>
      <c r="P17" s="33">
        <f t="shared" si="8"/>
        <v>0</v>
      </c>
      <c r="Q17" s="33">
        <f t="shared" si="8"/>
        <v>0</v>
      </c>
      <c r="R17" s="33">
        <f t="shared" si="8"/>
        <v>0</v>
      </c>
    </row>
    <row r="18" spans="1:18" x14ac:dyDescent="0.25">
      <c r="A18" s="534" t="s">
        <v>890</v>
      </c>
      <c r="B18" s="375"/>
      <c r="C18" s="372">
        <v>393.21649484536084</v>
      </c>
      <c r="D18" s="372"/>
      <c r="E18" s="372">
        <f>C18/B13</f>
        <v>2.5206185567010309</v>
      </c>
      <c r="F18" s="34"/>
      <c r="G18" s="34"/>
      <c r="H18" s="34"/>
      <c r="I18" s="374">
        <f>SUM(I13:I17)</f>
        <v>393.21649484536084</v>
      </c>
      <c r="J18" s="374">
        <f t="shared" ref="J18:K18" si="10">SUM(J13:J17)</f>
        <v>500.45735707591376</v>
      </c>
      <c r="K18" s="374">
        <f t="shared" si="10"/>
        <v>500.45735707591376</v>
      </c>
      <c r="L18" s="375"/>
      <c r="M18" s="376">
        <f>SUM(M13:M17)</f>
        <v>219.28453608247423</v>
      </c>
      <c r="N18" s="376">
        <f t="shared" ref="N18:O18" si="11">SUM(N13:N17)</f>
        <v>279.08940955951266</v>
      </c>
      <c r="O18" s="376">
        <f t="shared" si="11"/>
        <v>279.08940955951266</v>
      </c>
      <c r="P18" s="373">
        <f>SUM(P13:P17)</f>
        <v>2.5498201870055142</v>
      </c>
      <c r="Q18" s="373">
        <f t="shared" ref="Q18:R18" si="12">SUM(Q13:Q17)</f>
        <v>3.2452256925524723</v>
      </c>
      <c r="R18" s="373">
        <f t="shared" si="12"/>
        <v>3.2452256925524723</v>
      </c>
    </row>
    <row r="19" spans="1:18" s="299" customFormat="1" ht="36.75" customHeight="1" x14ac:dyDescent="0.25">
      <c r="A19" s="582"/>
      <c r="C19" s="299" t="s">
        <v>874</v>
      </c>
      <c r="I19" s="301">
        <v>1</v>
      </c>
      <c r="J19" s="583">
        <v>0.7</v>
      </c>
      <c r="K19" s="324">
        <f>0.7^2</f>
        <v>0.48999999999999994</v>
      </c>
      <c r="M19" s="580" t="s">
        <v>1264</v>
      </c>
      <c r="N19" s="303"/>
      <c r="P19" s="304">
        <f>P11</f>
        <v>1.1627906976744186E-2</v>
      </c>
    </row>
    <row r="20" spans="1:18" s="321" customFormat="1" ht="45" x14ac:dyDescent="0.25">
      <c r="A20" s="365" t="s">
        <v>478</v>
      </c>
      <c r="B20" s="420" t="s">
        <v>1083</v>
      </c>
      <c r="C20" s="365" t="s">
        <v>1122</v>
      </c>
      <c r="D20" s="365" t="s">
        <v>878</v>
      </c>
      <c r="E20" s="365" t="s">
        <v>1067</v>
      </c>
      <c r="F20" s="365" t="s">
        <v>1124</v>
      </c>
      <c r="G20" s="365" t="s">
        <v>879</v>
      </c>
      <c r="H20" s="365" t="s">
        <v>880</v>
      </c>
      <c r="I20" s="366" t="s">
        <v>1127</v>
      </c>
      <c r="J20" s="366" t="s">
        <v>1068</v>
      </c>
      <c r="K20" s="366" t="s">
        <v>1069</v>
      </c>
      <c r="L20" s="365" t="s">
        <v>882</v>
      </c>
      <c r="M20" s="365" t="s">
        <v>1125</v>
      </c>
      <c r="N20" s="365" t="s">
        <v>883</v>
      </c>
      <c r="O20" s="365" t="s">
        <v>884</v>
      </c>
      <c r="P20" s="365" t="s">
        <v>1126</v>
      </c>
      <c r="Q20" s="365" t="s">
        <v>885</v>
      </c>
      <c r="R20" s="365" t="s">
        <v>886</v>
      </c>
    </row>
    <row r="21" spans="1:18" x14ac:dyDescent="0.25">
      <c r="A21" s="534" t="s">
        <v>481</v>
      </c>
      <c r="B21" s="643">
        <f>'7.3.4.15_Exposure'!B14</f>
        <v>33</v>
      </c>
      <c r="C21" s="33">
        <v>25.384615384615383</v>
      </c>
      <c r="D21" s="368">
        <f>C21/C$26</f>
        <v>0.32608695652173914</v>
      </c>
      <c r="E21" s="535">
        <f>C21/$B$21/$F$21</f>
        <v>0.76923076923076916</v>
      </c>
      <c r="F21" s="646">
        <f>'7.3.4.15_Exposure'!B69</f>
        <v>1</v>
      </c>
      <c r="G21" s="646">
        <f>'7.3.4.15_Exposure'!C69</f>
        <v>1</v>
      </c>
      <c r="H21" s="646">
        <f>'7.3.4.15_Exposure'!D69</f>
        <v>1</v>
      </c>
      <c r="I21" s="33">
        <f>$E21*I$19*$B$21*F$21</f>
        <v>25.384615384615383</v>
      </c>
      <c r="J21" s="33">
        <f>$E21*I$19*$B$21*G$21</f>
        <v>25.384615384615383</v>
      </c>
      <c r="K21" s="33">
        <f>$E21*I$19*$B$21*H$21</f>
        <v>25.384615384615383</v>
      </c>
      <c r="L21" s="368">
        <v>0.7</v>
      </c>
      <c r="M21" s="370">
        <f t="shared" ref="M21:O25" si="13">I21*$L21</f>
        <v>17.769230769230766</v>
      </c>
      <c r="N21" s="370">
        <f t="shared" si="13"/>
        <v>17.769230769230766</v>
      </c>
      <c r="O21" s="370">
        <f t="shared" si="13"/>
        <v>17.769230769230766</v>
      </c>
      <c r="P21" s="33">
        <f t="shared" ref="P21:R25" si="14">M21*$P$19</f>
        <v>0.20661896243291589</v>
      </c>
      <c r="Q21" s="33">
        <f t="shared" si="14"/>
        <v>0.20661896243291589</v>
      </c>
      <c r="R21" s="33">
        <f t="shared" si="14"/>
        <v>0.20661896243291589</v>
      </c>
    </row>
    <row r="22" spans="1:18" x14ac:dyDescent="0.25">
      <c r="A22" s="534" t="s">
        <v>482</v>
      </c>
      <c r="B22" s="644"/>
      <c r="C22" s="33">
        <v>52.46153846153846</v>
      </c>
      <c r="D22" s="368">
        <f t="shared" ref="D22" si="15">C22/C$26</f>
        <v>0.67391304347826086</v>
      </c>
      <c r="E22" s="535">
        <f>C22/$B$21/$F$21</f>
        <v>1.5897435897435896</v>
      </c>
      <c r="F22" s="647"/>
      <c r="G22" s="647"/>
      <c r="H22" s="647"/>
      <c r="I22" s="33">
        <f>$E22*I$19*$B$21*F$21</f>
        <v>52.46153846153846</v>
      </c>
      <c r="J22" s="33">
        <f t="shared" ref="J22:K25" si="16">$E22*J$19*$B$21*G$21</f>
        <v>36.723076923076917</v>
      </c>
      <c r="K22" s="33">
        <f t="shared" si="16"/>
        <v>25.706153846153843</v>
      </c>
      <c r="L22" s="368">
        <v>0.5</v>
      </c>
      <c r="M22" s="370">
        <f t="shared" si="13"/>
        <v>26.23076923076923</v>
      </c>
      <c r="N22" s="370">
        <f t="shared" si="13"/>
        <v>18.361538461538458</v>
      </c>
      <c r="O22" s="370">
        <f t="shared" si="13"/>
        <v>12.853076923076921</v>
      </c>
      <c r="P22" s="33">
        <f t="shared" si="14"/>
        <v>0.30500894454382826</v>
      </c>
      <c r="Q22" s="33">
        <f t="shared" si="14"/>
        <v>0.21350626118067975</v>
      </c>
      <c r="R22" s="33">
        <f t="shared" si="14"/>
        <v>0.14945438282647583</v>
      </c>
    </row>
    <row r="23" spans="1:18" x14ac:dyDescent="0.25">
      <c r="A23" s="534" t="s">
        <v>887</v>
      </c>
      <c r="B23" s="644"/>
      <c r="C23" s="33">
        <v>0</v>
      </c>
      <c r="D23" s="368"/>
      <c r="E23" s="535">
        <f>C23/$B$21/$F$21</f>
        <v>0</v>
      </c>
      <c r="F23" s="647"/>
      <c r="G23" s="647"/>
      <c r="H23" s="647"/>
      <c r="I23" s="33">
        <f>$E23*I$19*$B$21*F$21</f>
        <v>0</v>
      </c>
      <c r="J23" s="33">
        <f t="shared" si="16"/>
        <v>0</v>
      </c>
      <c r="K23" s="33">
        <f t="shared" si="16"/>
        <v>0</v>
      </c>
      <c r="L23" s="368">
        <v>0.01</v>
      </c>
      <c r="M23" s="370">
        <f t="shared" si="13"/>
        <v>0</v>
      </c>
      <c r="N23" s="370">
        <f t="shared" si="13"/>
        <v>0</v>
      </c>
      <c r="O23" s="370">
        <f t="shared" si="13"/>
        <v>0</v>
      </c>
      <c r="P23" s="33">
        <f t="shared" si="14"/>
        <v>0</v>
      </c>
      <c r="Q23" s="33">
        <f t="shared" si="14"/>
        <v>0</v>
      </c>
      <c r="R23" s="33">
        <f t="shared" si="14"/>
        <v>0</v>
      </c>
    </row>
    <row r="24" spans="1:18" x14ac:dyDescent="0.25">
      <c r="A24" s="534" t="s">
        <v>888</v>
      </c>
      <c r="B24" s="644"/>
      <c r="C24" s="33">
        <v>0</v>
      </c>
      <c r="D24" s="368"/>
      <c r="E24" s="535">
        <f>C24/$B$21/$F$21</f>
        <v>0</v>
      </c>
      <c r="F24" s="647"/>
      <c r="G24" s="647"/>
      <c r="H24" s="647"/>
      <c r="I24" s="33">
        <f>$E24*I$19*$B$21*F$21</f>
        <v>0</v>
      </c>
      <c r="J24" s="33">
        <f t="shared" si="16"/>
        <v>0</v>
      </c>
      <c r="K24" s="33">
        <f t="shared" si="16"/>
        <v>0</v>
      </c>
      <c r="L24" s="368">
        <v>0.01</v>
      </c>
      <c r="M24" s="370">
        <f t="shared" si="13"/>
        <v>0</v>
      </c>
      <c r="N24" s="370">
        <f t="shared" si="13"/>
        <v>0</v>
      </c>
      <c r="O24" s="370">
        <f t="shared" si="13"/>
        <v>0</v>
      </c>
      <c r="P24" s="33">
        <f t="shared" si="14"/>
        <v>0</v>
      </c>
      <c r="Q24" s="33">
        <f t="shared" si="14"/>
        <v>0</v>
      </c>
      <c r="R24" s="33">
        <f t="shared" si="14"/>
        <v>0</v>
      </c>
    </row>
    <row r="25" spans="1:18" x14ac:dyDescent="0.25">
      <c r="A25" s="534" t="s">
        <v>889</v>
      </c>
      <c r="B25" s="645"/>
      <c r="C25" s="33">
        <v>0</v>
      </c>
      <c r="D25" s="368"/>
      <c r="E25" s="535">
        <f>C25/$B$21/$F$21</f>
        <v>0</v>
      </c>
      <c r="F25" s="648"/>
      <c r="G25" s="648"/>
      <c r="H25" s="648"/>
      <c r="I25" s="33">
        <f>$E25*I$19*$B$21*F$21</f>
        <v>0</v>
      </c>
      <c r="J25" s="33">
        <f t="shared" si="16"/>
        <v>0</v>
      </c>
      <c r="K25" s="33">
        <f t="shared" si="16"/>
        <v>0</v>
      </c>
      <c r="L25" s="368">
        <v>0.01</v>
      </c>
      <c r="M25" s="370">
        <f t="shared" si="13"/>
        <v>0</v>
      </c>
      <c r="N25" s="370">
        <f t="shared" si="13"/>
        <v>0</v>
      </c>
      <c r="O25" s="370">
        <f t="shared" si="13"/>
        <v>0</v>
      </c>
      <c r="P25" s="33">
        <f t="shared" si="14"/>
        <v>0</v>
      </c>
      <c r="Q25" s="33">
        <f t="shared" si="14"/>
        <v>0</v>
      </c>
      <c r="R25" s="33">
        <f t="shared" si="14"/>
        <v>0</v>
      </c>
    </row>
    <row r="26" spans="1:18" x14ac:dyDescent="0.25">
      <c r="A26" s="534" t="s">
        <v>890</v>
      </c>
      <c r="B26" s="375"/>
      <c r="C26" s="372">
        <v>77.84615384615384</v>
      </c>
      <c r="D26" s="372"/>
      <c r="E26" s="550">
        <f>C26/B21</f>
        <v>2.3589743589743586</v>
      </c>
      <c r="F26" s="34"/>
      <c r="G26" s="34"/>
      <c r="H26" s="34"/>
      <c r="I26" s="374">
        <f>SUM(I21:I25)</f>
        <v>77.84615384615384</v>
      </c>
      <c r="J26" s="374">
        <f t="shared" ref="J26:K26" si="17">SUM(J21:J25)</f>
        <v>62.107692307692304</v>
      </c>
      <c r="K26" s="374">
        <f t="shared" si="17"/>
        <v>51.090769230769226</v>
      </c>
      <c r="L26" s="375"/>
      <c r="M26" s="376">
        <f>SUM(M21:M25)</f>
        <v>44</v>
      </c>
      <c r="N26" s="376">
        <f t="shared" ref="N26:O26" si="18">SUM(N21:N25)</f>
        <v>36.130769230769225</v>
      </c>
      <c r="O26" s="376">
        <f t="shared" si="18"/>
        <v>30.622307692307686</v>
      </c>
      <c r="P26" s="373">
        <f>SUM(P21:P25)</f>
        <v>0.51162790697674421</v>
      </c>
      <c r="Q26" s="373">
        <f t="shared" ref="Q26:R26" si="19">SUM(Q21:Q25)</f>
        <v>0.42012522361359561</v>
      </c>
      <c r="R26" s="373">
        <f t="shared" si="19"/>
        <v>0.35607334525939172</v>
      </c>
    </row>
    <row r="27" spans="1:18" x14ac:dyDescent="0.25">
      <c r="A27" s="534" t="s">
        <v>1084</v>
      </c>
      <c r="B27" s="549">
        <f>(B21+B13+B4)</f>
        <v>722</v>
      </c>
      <c r="C27" s="384"/>
      <c r="D27" s="384"/>
      <c r="E27" s="382"/>
      <c r="F27" s="40"/>
      <c r="I27" s="383"/>
      <c r="J27" s="383"/>
      <c r="K27" s="383"/>
      <c r="L27" s="45"/>
      <c r="M27" s="351"/>
      <c r="N27" s="351"/>
      <c r="O27" s="351"/>
      <c r="P27" s="43"/>
      <c r="Q27" s="43"/>
      <c r="R27" s="43"/>
    </row>
    <row r="28" spans="1:18" x14ac:dyDescent="0.25">
      <c r="F28" s="400"/>
    </row>
    <row r="30" spans="1:18" ht="15.75" customHeight="1" x14ac:dyDescent="0.25"/>
    <row r="31" spans="1:18" ht="15.75" customHeight="1" x14ac:dyDescent="0.25">
      <c r="A31" s="308" t="s">
        <v>1115</v>
      </c>
      <c r="B31" s="527">
        <f>SUM(P9,P18,P26)/SUM(B4*F4, F13*B13, B21*F21)</f>
        <v>5.74299759044185E-2</v>
      </c>
    </row>
    <row r="34" spans="8:12" ht="21.75" customHeight="1" x14ac:dyDescent="0.25"/>
    <row r="35" spans="8:12" ht="21.75" customHeight="1" x14ac:dyDescent="0.25">
      <c r="J35" s="351"/>
      <c r="K35" s="351"/>
      <c r="L35" s="351"/>
    </row>
    <row r="36" spans="8:12" ht="21.75" customHeight="1" x14ac:dyDescent="0.3">
      <c r="H36" s="342"/>
    </row>
    <row r="37" spans="8:12" ht="21.75" customHeight="1" x14ac:dyDescent="0.25"/>
  </sheetData>
  <mergeCells count="13">
    <mergeCell ref="B21:B25"/>
    <mergeCell ref="F21:F25"/>
    <mergeCell ref="G21:G25"/>
    <mergeCell ref="H21:H25"/>
    <mergeCell ref="I1:K1"/>
    <mergeCell ref="B4:B8"/>
    <mergeCell ref="F4:F8"/>
    <mergeCell ref="G4:G8"/>
    <mergeCell ref="H4:H8"/>
    <mergeCell ref="B13:B17"/>
    <mergeCell ref="F13:F17"/>
    <mergeCell ref="G13:G17"/>
    <mergeCell ref="H13:H17"/>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85890-135E-49F3-A0B3-4FF856748F31}">
  <dimension ref="A2:N7"/>
  <sheetViews>
    <sheetView showGridLines="0" workbookViewId="0">
      <selection activeCell="G10" sqref="G10"/>
    </sheetView>
  </sheetViews>
  <sheetFormatPr defaultRowHeight="15" x14ac:dyDescent="0.25"/>
  <cols>
    <col min="1" max="1" width="19.140625" bestFit="1" customWidth="1"/>
    <col min="6" max="6" width="15.42578125" bestFit="1" customWidth="1"/>
    <col min="7" max="7" width="16.28515625" bestFit="1" customWidth="1"/>
    <col min="8" max="8" width="15.42578125" bestFit="1" customWidth="1"/>
    <col min="9" max="9" width="16.42578125" bestFit="1" customWidth="1"/>
    <col min="11" max="11" width="14.28515625" bestFit="1" customWidth="1"/>
    <col min="12" max="14" width="15.28515625" bestFit="1" customWidth="1"/>
    <col min="15" max="19" width="9.28515625" bestFit="1" customWidth="1"/>
  </cols>
  <sheetData>
    <row r="2" spans="1:14" x14ac:dyDescent="0.25">
      <c r="A2" s="357" t="s">
        <v>899</v>
      </c>
      <c r="B2" t="s">
        <v>1276</v>
      </c>
    </row>
    <row r="3" spans="1:14" x14ac:dyDescent="0.25">
      <c r="A3" s="357" t="s">
        <v>1168</v>
      </c>
      <c r="B3" t="s">
        <v>1169</v>
      </c>
    </row>
    <row r="5" spans="1:14" x14ac:dyDescent="0.25">
      <c r="D5" s="45" t="s">
        <v>827</v>
      </c>
      <c r="E5" s="45" t="s">
        <v>828</v>
      </c>
      <c r="F5" s="375" t="s">
        <v>789</v>
      </c>
      <c r="G5" s="375" t="s">
        <v>789</v>
      </c>
      <c r="H5" s="375" t="s">
        <v>790</v>
      </c>
      <c r="I5" s="375"/>
      <c r="J5" s="375"/>
      <c r="K5" s="375" t="s">
        <v>484</v>
      </c>
      <c r="L5" s="375" t="s">
        <v>484</v>
      </c>
      <c r="M5" s="375" t="s">
        <v>826</v>
      </c>
      <c r="N5" s="375"/>
    </row>
    <row r="6" spans="1:14" x14ac:dyDescent="0.25">
      <c r="F6" s="375">
        <v>2020</v>
      </c>
      <c r="G6" s="375">
        <v>2021</v>
      </c>
      <c r="H6" s="375">
        <v>2022</v>
      </c>
      <c r="I6" s="375">
        <v>2023</v>
      </c>
      <c r="J6" s="375"/>
      <c r="K6" s="375">
        <v>2020</v>
      </c>
      <c r="L6" s="375">
        <v>2021</v>
      </c>
      <c r="M6" s="375">
        <v>2022</v>
      </c>
      <c r="N6" s="375">
        <v>2023</v>
      </c>
    </row>
    <row r="7" spans="1:14" x14ac:dyDescent="0.25">
      <c r="C7" t="s">
        <v>1267</v>
      </c>
      <c r="D7" t="s">
        <v>831</v>
      </c>
      <c r="E7" t="s">
        <v>1268</v>
      </c>
      <c r="F7" s="508">
        <v>9667808</v>
      </c>
      <c r="G7" s="508">
        <v>4164357</v>
      </c>
      <c r="H7" s="508">
        <v>1757465</v>
      </c>
      <c r="I7" s="508">
        <v>1757465</v>
      </c>
      <c r="J7" s="508"/>
      <c r="K7" s="508"/>
      <c r="L7" s="508"/>
      <c r="M7" s="508"/>
      <c r="N7" s="508"/>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F84C-0E83-4775-9601-0941595D689A}">
  <dimension ref="A1:I99"/>
  <sheetViews>
    <sheetView zoomScaleNormal="100" workbookViewId="0">
      <selection activeCell="J16" sqref="J16"/>
    </sheetView>
  </sheetViews>
  <sheetFormatPr defaultRowHeight="15" x14ac:dyDescent="0.25"/>
  <cols>
    <col min="1" max="1" width="23.140625" style="427" customWidth="1"/>
    <col min="2" max="2" width="10.5703125" style="427" bestFit="1" customWidth="1"/>
    <col min="3" max="3" width="9.140625" style="427"/>
    <col min="4" max="4" width="11.42578125" style="427" customWidth="1"/>
    <col min="5" max="5" width="9.85546875" style="427" customWidth="1"/>
    <col min="6" max="6" width="12.85546875" style="427" customWidth="1"/>
    <col min="7" max="16384" width="9.140625" style="427"/>
  </cols>
  <sheetData>
    <row r="1" spans="1:9" x14ac:dyDescent="0.25">
      <c r="A1" s="426" t="s">
        <v>899</v>
      </c>
      <c r="B1" s="427" t="s">
        <v>1034</v>
      </c>
    </row>
    <row r="2" spans="1:9" x14ac:dyDescent="0.25">
      <c r="A2" s="426" t="s">
        <v>900</v>
      </c>
      <c r="B2" s="427" t="s">
        <v>902</v>
      </c>
    </row>
    <row r="3" spans="1:9" x14ac:dyDescent="0.25">
      <c r="A3" s="426" t="s">
        <v>904</v>
      </c>
      <c r="B3" s="427" t="s">
        <v>1035</v>
      </c>
    </row>
    <row r="4" spans="1:9" x14ac:dyDescent="0.25">
      <c r="A4" s="426" t="s">
        <v>991</v>
      </c>
      <c r="B4" s="427" t="s">
        <v>1036</v>
      </c>
    </row>
    <row r="6" spans="1:9" x14ac:dyDescent="0.25">
      <c r="A6" s="438"/>
      <c r="B6" s="438"/>
      <c r="C6" s="438"/>
      <c r="D6" s="438"/>
      <c r="E6" s="438"/>
    </row>
    <row r="7" spans="1:9" x14ac:dyDescent="0.25">
      <c r="A7" s="438"/>
      <c r="B7" s="438"/>
      <c r="C7" s="438"/>
      <c r="D7" s="438"/>
      <c r="E7" s="438"/>
    </row>
    <row r="8" spans="1:9" x14ac:dyDescent="0.25">
      <c r="A8" s="438"/>
      <c r="B8" s="438"/>
      <c r="C8" s="438"/>
      <c r="D8" s="438"/>
      <c r="E8" s="438"/>
    </row>
    <row r="10" spans="1:9" x14ac:dyDescent="0.25">
      <c r="A10" s="427" t="s">
        <v>1032</v>
      </c>
    </row>
    <row r="11" spans="1:9" x14ac:dyDescent="0.25">
      <c r="A11" s="427" t="s">
        <v>1033</v>
      </c>
    </row>
    <row r="13" spans="1:9" x14ac:dyDescent="0.25">
      <c r="A13" s="37" t="s">
        <v>1020</v>
      </c>
      <c r="B13" s="37" t="s">
        <v>1021</v>
      </c>
      <c r="C13" s="37"/>
      <c r="D13" s="37"/>
      <c r="E13" s="37"/>
    </row>
    <row r="14" spans="1:9" x14ac:dyDescent="0.25">
      <c r="A14" s="37" t="s">
        <v>1022</v>
      </c>
      <c r="B14" s="37" t="s">
        <v>1023</v>
      </c>
      <c r="C14" s="37" t="s">
        <v>1024</v>
      </c>
      <c r="D14" s="37" t="s">
        <v>923</v>
      </c>
      <c r="E14" s="428" t="s">
        <v>994</v>
      </c>
    </row>
    <row r="15" spans="1:9" x14ac:dyDescent="0.25">
      <c r="A15" s="37" t="s">
        <v>1025</v>
      </c>
      <c r="B15" s="37">
        <v>2</v>
      </c>
      <c r="C15" s="37"/>
      <c r="D15" s="37">
        <v>2</v>
      </c>
      <c r="E15" s="37"/>
    </row>
    <row r="16" spans="1:9" x14ac:dyDescent="0.25">
      <c r="A16" s="37" t="s">
        <v>1026</v>
      </c>
      <c r="B16" s="37">
        <v>9184</v>
      </c>
      <c r="C16" s="37"/>
      <c r="D16" s="37">
        <v>9184</v>
      </c>
      <c r="E16" s="36">
        <f>D16/SUM($D$16:$D$20)</f>
        <v>0.70133638793432607</v>
      </c>
      <c r="I16" s="429"/>
    </row>
    <row r="17" spans="1:5" x14ac:dyDescent="0.25">
      <c r="A17" s="37" t="s">
        <v>1027</v>
      </c>
      <c r="B17" s="37">
        <v>1365</v>
      </c>
      <c r="C17" s="37"/>
      <c r="D17" s="37">
        <v>1365</v>
      </c>
      <c r="E17" s="36">
        <f>D17/SUM($D$16:$D$20)</f>
        <v>0.10423825887743414</v>
      </c>
    </row>
    <row r="18" spans="1:5" x14ac:dyDescent="0.25">
      <c r="A18" s="37" t="s">
        <v>1028</v>
      </c>
      <c r="B18" s="37">
        <v>1522</v>
      </c>
      <c r="C18" s="37"/>
      <c r="D18" s="37">
        <v>1522</v>
      </c>
      <c r="E18" s="36">
        <f>D18/SUM($D$16:$D$20)</f>
        <v>0.11622756777395953</v>
      </c>
    </row>
    <row r="19" spans="1:5" x14ac:dyDescent="0.25">
      <c r="A19" s="37" t="s">
        <v>1029</v>
      </c>
      <c r="B19" s="37">
        <v>1016</v>
      </c>
      <c r="C19" s="37"/>
      <c r="D19" s="37">
        <v>1016</v>
      </c>
      <c r="E19" s="36">
        <f>D19/SUM($D$16:$D$20)</f>
        <v>7.7586865215731202E-2</v>
      </c>
    </row>
    <row r="20" spans="1:5" x14ac:dyDescent="0.25">
      <c r="A20" s="37" t="s">
        <v>480</v>
      </c>
      <c r="B20" s="37">
        <v>8</v>
      </c>
      <c r="C20" s="37"/>
      <c r="D20" s="37">
        <v>8</v>
      </c>
      <c r="E20" s="36">
        <f>D20/SUM($D$16:$D$20)</f>
        <v>6.1092019854906449E-4</v>
      </c>
    </row>
    <row r="21" spans="1:5" x14ac:dyDescent="0.25">
      <c r="A21" s="37" t="s">
        <v>1030</v>
      </c>
      <c r="B21" s="37">
        <v>270</v>
      </c>
      <c r="C21" s="37"/>
      <c r="D21" s="37">
        <v>270</v>
      </c>
      <c r="E21" s="37"/>
    </row>
    <row r="22" spans="1:5" x14ac:dyDescent="0.25">
      <c r="A22" s="37" t="s">
        <v>1024</v>
      </c>
      <c r="B22" s="37"/>
      <c r="C22" s="37"/>
      <c r="D22" s="37"/>
      <c r="E22" s="37"/>
    </row>
    <row r="23" spans="1:5" x14ac:dyDescent="0.25">
      <c r="A23" s="37" t="s">
        <v>923</v>
      </c>
      <c r="B23" s="37">
        <v>13367</v>
      </c>
      <c r="C23" s="37"/>
      <c r="D23" s="37">
        <v>13367</v>
      </c>
      <c r="E23" s="37"/>
    </row>
    <row r="25" spans="1:5" x14ac:dyDescent="0.25">
      <c r="A25" s="436" t="s">
        <v>1031</v>
      </c>
    </row>
    <row r="27" spans="1:5" x14ac:dyDescent="0.25">
      <c r="A27" s="46" t="s">
        <v>1030</v>
      </c>
      <c r="B27" s="46">
        <v>270</v>
      </c>
    </row>
    <row r="28" spans="1:5" x14ac:dyDescent="0.25">
      <c r="A28" s="37" t="s">
        <v>1071</v>
      </c>
      <c r="B28" s="37">
        <v>27</v>
      </c>
    </row>
    <row r="29" spans="1:5" x14ac:dyDescent="0.25">
      <c r="A29" s="37" t="s">
        <v>1072</v>
      </c>
      <c r="B29" s="37">
        <v>49</v>
      </c>
    </row>
    <row r="30" spans="1:5" x14ac:dyDescent="0.25">
      <c r="A30" s="37" t="s">
        <v>1070</v>
      </c>
      <c r="B30" s="37">
        <v>180</v>
      </c>
    </row>
    <row r="31" spans="1:5" x14ac:dyDescent="0.25">
      <c r="A31" s="37" t="s">
        <v>1073</v>
      </c>
      <c r="B31" s="37">
        <v>14</v>
      </c>
    </row>
    <row r="32" spans="1:5" ht="18.75" customHeight="1" x14ac:dyDescent="0.25"/>
    <row r="34" spans="1:3" x14ac:dyDescent="0.25">
      <c r="A34" s="37" t="s">
        <v>1020</v>
      </c>
      <c r="B34" s="37" t="s">
        <v>1021</v>
      </c>
      <c r="C34" s="37"/>
    </row>
    <row r="35" spans="1:3" x14ac:dyDescent="0.25">
      <c r="A35" s="37" t="s">
        <v>1022</v>
      </c>
      <c r="B35" s="37" t="s">
        <v>1023</v>
      </c>
      <c r="C35" s="37" t="s">
        <v>994</v>
      </c>
    </row>
    <row r="36" spans="1:3" x14ac:dyDescent="0.25">
      <c r="A36" s="46" t="s">
        <v>1025</v>
      </c>
      <c r="B36" s="37">
        <v>2</v>
      </c>
      <c r="C36" s="37"/>
    </row>
    <row r="37" spans="1:3" x14ac:dyDescent="0.25">
      <c r="A37" s="37" t="s">
        <v>1070</v>
      </c>
      <c r="B37" s="37">
        <v>2</v>
      </c>
      <c r="C37" s="37"/>
    </row>
    <row r="38" spans="1:3" x14ac:dyDescent="0.25">
      <c r="A38" s="46" t="s">
        <v>1026</v>
      </c>
      <c r="B38" s="46">
        <v>9184</v>
      </c>
      <c r="C38" s="37"/>
    </row>
    <row r="39" spans="1:3" x14ac:dyDescent="0.25">
      <c r="A39" s="37" t="s">
        <v>1071</v>
      </c>
      <c r="B39" s="37">
        <v>403</v>
      </c>
      <c r="C39" s="437">
        <f>B39/(SUM(B39,B44,B49,B54))</f>
        <v>0.74768089053803344</v>
      </c>
    </row>
    <row r="40" spans="1:3" x14ac:dyDescent="0.25">
      <c r="A40" s="37" t="s">
        <v>1072</v>
      </c>
      <c r="B40" s="37">
        <v>2826</v>
      </c>
      <c r="C40" s="437">
        <f>B40/(SUM(B40,B45,B50,B55,B59))</f>
        <v>0.75500935078813791</v>
      </c>
    </row>
    <row r="41" spans="1:3" x14ac:dyDescent="0.25">
      <c r="A41" s="37" t="s">
        <v>1070</v>
      </c>
      <c r="B41" s="37">
        <v>5864</v>
      </c>
      <c r="C41" s="437">
        <f t="shared" ref="C41:C42" si="0">B41/(SUM(B41,B46,B51,B56,B60))</f>
        <v>0.67479861910241656</v>
      </c>
    </row>
    <row r="42" spans="1:3" x14ac:dyDescent="0.25">
      <c r="A42" s="37" t="s">
        <v>1073</v>
      </c>
      <c r="B42" s="37">
        <v>91</v>
      </c>
      <c r="C42" s="437">
        <f t="shared" si="0"/>
        <v>0.23155216284987276</v>
      </c>
    </row>
    <row r="43" spans="1:3" x14ac:dyDescent="0.25">
      <c r="A43" s="46" t="s">
        <v>1027</v>
      </c>
      <c r="B43" s="46">
        <v>1365</v>
      </c>
      <c r="C43" s="437"/>
    </row>
    <row r="44" spans="1:3" x14ac:dyDescent="0.25">
      <c r="A44" s="37" t="s">
        <v>1071</v>
      </c>
      <c r="B44" s="37">
        <v>43</v>
      </c>
      <c r="C44" s="437">
        <f>B44/SUM(B39,B44,B49,B54)</f>
        <v>7.9777365491651209E-2</v>
      </c>
    </row>
    <row r="45" spans="1:3" x14ac:dyDescent="0.25">
      <c r="A45" s="37" t="s">
        <v>1072</v>
      </c>
      <c r="B45" s="37">
        <v>310</v>
      </c>
      <c r="C45" s="437">
        <f>B45/SUM(B40,B45,B50,B55,B59)</f>
        <v>8.2821266363879237E-2</v>
      </c>
    </row>
    <row r="46" spans="1:3" x14ac:dyDescent="0.25">
      <c r="A46" s="37" t="s">
        <v>1070</v>
      </c>
      <c r="B46" s="37">
        <v>1003</v>
      </c>
      <c r="C46" s="437">
        <f>B46/SUM(B41,B46,B51,B56,B60)</f>
        <v>0.11542002301495972</v>
      </c>
    </row>
    <row r="47" spans="1:3" x14ac:dyDescent="0.25">
      <c r="A47" s="37" t="s">
        <v>1073</v>
      </c>
      <c r="B47" s="37">
        <v>9</v>
      </c>
      <c r="C47" s="437">
        <f>B47/SUM(B42,B47,B52,B57)</f>
        <v>7.3170731707317069E-2</v>
      </c>
    </row>
    <row r="48" spans="1:3" x14ac:dyDescent="0.25">
      <c r="A48" s="46" t="s">
        <v>1028</v>
      </c>
      <c r="B48" s="46">
        <v>1522</v>
      </c>
      <c r="C48" s="437"/>
    </row>
    <row r="49" spans="1:3" x14ac:dyDescent="0.25">
      <c r="A49" s="37" t="s">
        <v>1071</v>
      </c>
      <c r="B49" s="37">
        <v>70</v>
      </c>
      <c r="C49" s="437">
        <f>B49/SUM(B39,B44,B49,B54)</f>
        <v>0.12987012987012986</v>
      </c>
    </row>
    <row r="50" spans="1:3" x14ac:dyDescent="0.25">
      <c r="A50" s="37" t="s">
        <v>1072</v>
      </c>
      <c r="B50" s="37">
        <v>400</v>
      </c>
      <c r="C50" s="437">
        <f>B50/SUM(B40,B45,B50,B55,B59)</f>
        <v>0.10686615014694095</v>
      </c>
    </row>
    <row r="51" spans="1:3" x14ac:dyDescent="0.25">
      <c r="A51" s="37" t="s">
        <v>1070</v>
      </c>
      <c r="B51" s="37">
        <v>1033</v>
      </c>
      <c r="C51" s="437">
        <f>B51/SUM(B41,B46,B51,B56,B60)</f>
        <v>0.1188722669735328</v>
      </c>
    </row>
    <row r="52" spans="1:3" x14ac:dyDescent="0.25">
      <c r="A52" s="37" t="s">
        <v>1073</v>
      </c>
      <c r="B52" s="37">
        <v>19</v>
      </c>
      <c r="C52" s="437">
        <f>B52/SUM(B42,B47,B52,B57)</f>
        <v>0.15447154471544716</v>
      </c>
    </row>
    <row r="53" spans="1:3" x14ac:dyDescent="0.25">
      <c r="A53" s="46" t="s">
        <v>1029</v>
      </c>
      <c r="B53" s="46">
        <v>1016</v>
      </c>
      <c r="C53" s="437"/>
    </row>
    <row r="54" spans="1:3" x14ac:dyDescent="0.25">
      <c r="A54" s="37" t="s">
        <v>1071</v>
      </c>
      <c r="B54" s="37">
        <v>23</v>
      </c>
      <c r="C54" s="437">
        <f>B54/SUM(B39,B44,B49,B54)</f>
        <v>4.267161410018553E-2</v>
      </c>
    </row>
    <row r="55" spans="1:3" x14ac:dyDescent="0.25">
      <c r="A55" s="37" t="s">
        <v>1072</v>
      </c>
      <c r="B55" s="37">
        <v>202</v>
      </c>
      <c r="C55" s="437">
        <f>B55/SUM(B40,B45,B50,B55,B59)</f>
        <v>5.3967405824205186E-2</v>
      </c>
    </row>
    <row r="56" spans="1:3" x14ac:dyDescent="0.25">
      <c r="A56" s="37" t="s">
        <v>1070</v>
      </c>
      <c r="B56" s="37">
        <v>787</v>
      </c>
      <c r="C56" s="437">
        <f>B56/SUM(B41,B46,B51,B56,B60)</f>
        <v>9.0563866513233601E-2</v>
      </c>
    </row>
    <row r="57" spans="1:3" x14ac:dyDescent="0.25">
      <c r="A57" s="37" t="s">
        <v>1073</v>
      </c>
      <c r="B57" s="37">
        <v>4</v>
      </c>
      <c r="C57" s="437">
        <f>B57/SUM(B42,B47,B52,B57)</f>
        <v>3.2520325203252036E-2</v>
      </c>
    </row>
    <row r="58" spans="1:3" x14ac:dyDescent="0.25">
      <c r="A58" s="46" t="s">
        <v>480</v>
      </c>
      <c r="B58" s="46">
        <v>8</v>
      </c>
      <c r="C58" s="437"/>
    </row>
    <row r="59" spans="1:3" x14ac:dyDescent="0.25">
      <c r="A59" s="37" t="s">
        <v>1072</v>
      </c>
      <c r="B59" s="37">
        <v>5</v>
      </c>
      <c r="C59" s="437">
        <f>B59/SUM(B40,B45,B50,B55)</f>
        <v>1.3376136971642589E-3</v>
      </c>
    </row>
    <row r="60" spans="1:3" x14ac:dyDescent="0.25">
      <c r="A60" s="37" t="s">
        <v>1070</v>
      </c>
      <c r="B60" s="37">
        <v>3</v>
      </c>
      <c r="C60" s="437">
        <f>B60/SUM(B41,B46,B51,B56)</f>
        <v>3.4534361689881433E-4</v>
      </c>
    </row>
    <row r="61" spans="1:3" x14ac:dyDescent="0.25">
      <c r="A61" s="46" t="s">
        <v>1030</v>
      </c>
      <c r="B61" s="46">
        <v>270</v>
      </c>
      <c r="C61" s="37"/>
    </row>
    <row r="62" spans="1:3" x14ac:dyDescent="0.25">
      <c r="A62" s="37" t="s">
        <v>1071</v>
      </c>
      <c r="B62" s="37">
        <v>27</v>
      </c>
      <c r="C62" s="37"/>
    </row>
    <row r="63" spans="1:3" x14ac:dyDescent="0.25">
      <c r="A63" s="37" t="s">
        <v>1072</v>
      </c>
      <c r="B63" s="37">
        <v>49</v>
      </c>
      <c r="C63" s="37"/>
    </row>
    <row r="64" spans="1:3" x14ac:dyDescent="0.25">
      <c r="A64" s="37" t="s">
        <v>1070</v>
      </c>
      <c r="B64" s="37">
        <v>180</v>
      </c>
      <c r="C64" s="37"/>
    </row>
    <row r="65" spans="1:3" x14ac:dyDescent="0.25">
      <c r="A65" s="37" t="s">
        <v>1073</v>
      </c>
      <c r="B65" s="37">
        <v>14</v>
      </c>
      <c r="C65" s="37"/>
    </row>
    <row r="66" spans="1:3" x14ac:dyDescent="0.25">
      <c r="A66" s="37"/>
      <c r="B66" s="37"/>
      <c r="C66" s="37"/>
    </row>
    <row r="67" spans="1:3" x14ac:dyDescent="0.25">
      <c r="A67" s="37"/>
      <c r="B67" s="37"/>
      <c r="C67" s="37"/>
    </row>
    <row r="68" spans="1:3" x14ac:dyDescent="0.25">
      <c r="A68" s="37" t="s">
        <v>923</v>
      </c>
      <c r="B68" s="37">
        <v>13367</v>
      </c>
      <c r="C68" s="37"/>
    </row>
    <row r="71" spans="1:3" x14ac:dyDescent="0.25">
      <c r="A71" s="16" t="s">
        <v>995</v>
      </c>
    </row>
    <row r="73" spans="1:3" x14ac:dyDescent="0.25">
      <c r="A73" s="37" t="s">
        <v>1020</v>
      </c>
      <c r="B73" s="37" t="s">
        <v>1021</v>
      </c>
    </row>
    <row r="74" spans="1:3" x14ac:dyDescent="0.25">
      <c r="A74" s="37" t="s">
        <v>1022</v>
      </c>
      <c r="B74" s="37" t="s">
        <v>1023</v>
      </c>
    </row>
    <row r="75" spans="1:3" x14ac:dyDescent="0.25">
      <c r="A75" s="46" t="s">
        <v>1025</v>
      </c>
      <c r="B75" s="37">
        <v>2</v>
      </c>
    </row>
    <row r="76" spans="1:3" x14ac:dyDescent="0.25">
      <c r="A76" s="37" t="s">
        <v>1070</v>
      </c>
      <c r="B76" s="37">
        <v>2</v>
      </c>
    </row>
    <row r="77" spans="1:3" x14ac:dyDescent="0.25">
      <c r="A77" s="46" t="s">
        <v>1026</v>
      </c>
      <c r="B77" s="435">
        <f>SUM(B78:B81)</f>
        <v>9365.888323951478</v>
      </c>
    </row>
    <row r="78" spans="1:3" x14ac:dyDescent="0.25">
      <c r="A78" s="37" t="s">
        <v>1071</v>
      </c>
      <c r="B78" s="434">
        <f>B39+(C39*B62)</f>
        <v>423.18738404452688</v>
      </c>
    </row>
    <row r="79" spans="1:3" x14ac:dyDescent="0.25">
      <c r="A79" s="37" t="s">
        <v>1072</v>
      </c>
      <c r="B79" s="434">
        <f>B40+(C40*B63)</f>
        <v>2862.9954581886186</v>
      </c>
    </row>
    <row r="80" spans="1:3" x14ac:dyDescent="0.25">
      <c r="A80" s="37" t="s">
        <v>1070</v>
      </c>
      <c r="B80" s="434">
        <f>B41+(C41*B64)</f>
        <v>5985.4637514384349</v>
      </c>
    </row>
    <row r="81" spans="1:2" x14ac:dyDescent="0.25">
      <c r="A81" s="37" t="s">
        <v>1073</v>
      </c>
      <c r="B81" s="434">
        <f>B42+(C42*B65)</f>
        <v>94.241730279898221</v>
      </c>
    </row>
    <row r="82" spans="1:2" x14ac:dyDescent="0.25">
      <c r="A82" s="46" t="s">
        <v>1027</v>
      </c>
      <c r="B82" s="435">
        <f>SUM(B83:B86)</f>
        <v>1393.0122253066997</v>
      </c>
    </row>
    <row r="83" spans="1:2" x14ac:dyDescent="0.25">
      <c r="A83" s="37" t="s">
        <v>1071</v>
      </c>
      <c r="B83" s="434">
        <f>B44+(C44*B62)</f>
        <v>45.153988868274581</v>
      </c>
    </row>
    <row r="84" spans="1:2" x14ac:dyDescent="0.25">
      <c r="A84" s="37" t="s">
        <v>1072</v>
      </c>
      <c r="B84" s="434">
        <f>B45+(C45*B63)</f>
        <v>314.05824205183006</v>
      </c>
    </row>
    <row r="85" spans="1:2" x14ac:dyDescent="0.25">
      <c r="A85" s="37" t="s">
        <v>1070</v>
      </c>
      <c r="B85" s="434">
        <f>B46+(C46*B64)</f>
        <v>1023.7756041426927</v>
      </c>
    </row>
    <row r="86" spans="1:2" x14ac:dyDescent="0.25">
      <c r="A86" s="37" t="s">
        <v>1073</v>
      </c>
      <c r="B86" s="434">
        <f>B47+(C47*B65)</f>
        <v>10.024390243902438</v>
      </c>
    </row>
    <row r="87" spans="1:2" x14ac:dyDescent="0.25">
      <c r="A87" s="46" t="s">
        <v>1028</v>
      </c>
      <c r="B87" s="435">
        <f>SUM(B88:B91)</f>
        <v>1554.3025445449457</v>
      </c>
    </row>
    <row r="88" spans="1:2" x14ac:dyDescent="0.25">
      <c r="A88" s="37" t="s">
        <v>1071</v>
      </c>
      <c r="B88" s="434">
        <f>B49+(C49*B62)</f>
        <v>73.506493506493513</v>
      </c>
    </row>
    <row r="89" spans="1:2" x14ac:dyDescent="0.25">
      <c r="A89" s="37" t="s">
        <v>1072</v>
      </c>
      <c r="B89" s="434">
        <f>B50+(C50*B63)</f>
        <v>405.23644135720008</v>
      </c>
    </row>
    <row r="90" spans="1:2" x14ac:dyDescent="0.25">
      <c r="A90" s="37" t="s">
        <v>1070</v>
      </c>
      <c r="B90" s="434">
        <f>B51+(C51*B64)</f>
        <v>1054.3970080552358</v>
      </c>
    </row>
    <row r="91" spans="1:2" x14ac:dyDescent="0.25">
      <c r="A91" s="37" t="s">
        <v>1073</v>
      </c>
      <c r="B91" s="434">
        <f>B52+(C52*B65)</f>
        <v>21.162601626016261</v>
      </c>
    </row>
    <row r="92" spans="1:2" x14ac:dyDescent="0.25">
      <c r="A92" s="46" t="s">
        <v>1029</v>
      </c>
      <c r="B92" s="435">
        <f>SUM(B93:B96)</f>
        <v>1036.5533169913188</v>
      </c>
    </row>
    <row r="93" spans="1:2" x14ac:dyDescent="0.25">
      <c r="A93" s="37" t="s">
        <v>1071</v>
      </c>
      <c r="B93" s="434">
        <f>B54+(C54*B62)</f>
        <v>24.152133580705009</v>
      </c>
    </row>
    <row r="94" spans="1:2" x14ac:dyDescent="0.25">
      <c r="A94" s="37" t="s">
        <v>1072</v>
      </c>
      <c r="B94" s="434">
        <f>B55+(C55*B63)</f>
        <v>204.64440288538606</v>
      </c>
    </row>
    <row r="95" spans="1:2" x14ac:dyDescent="0.25">
      <c r="A95" s="37" t="s">
        <v>1070</v>
      </c>
      <c r="B95" s="434">
        <f>B56+(C56*B64)</f>
        <v>803.3014959723821</v>
      </c>
    </row>
    <row r="96" spans="1:2" x14ac:dyDescent="0.25">
      <c r="A96" s="37" t="s">
        <v>1073</v>
      </c>
      <c r="B96" s="434">
        <f>B57+(C57*B65)</f>
        <v>4.4552845528455283</v>
      </c>
    </row>
    <row r="97" spans="1:2" x14ac:dyDescent="0.25">
      <c r="A97" s="46" t="s">
        <v>480</v>
      </c>
      <c r="B97" s="46">
        <v>8</v>
      </c>
    </row>
    <row r="98" spans="1:2" x14ac:dyDescent="0.25">
      <c r="A98" s="37" t="s">
        <v>1072</v>
      </c>
      <c r="B98" s="434">
        <f>B59+(C59*B63)</f>
        <v>5.0655430711610485</v>
      </c>
    </row>
    <row r="99" spans="1:2" x14ac:dyDescent="0.25">
      <c r="A99" s="37" t="s">
        <v>1070</v>
      </c>
      <c r="B99" s="434">
        <f>B60+(C60*B64)</f>
        <v>3.0621618510417865</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71750-8C3B-4F9B-B57C-F83F79C584B7}">
  <dimension ref="A2:R47"/>
  <sheetViews>
    <sheetView zoomScaleNormal="100" workbookViewId="0">
      <selection activeCell="A49" sqref="A49"/>
    </sheetView>
  </sheetViews>
  <sheetFormatPr defaultRowHeight="15" x14ac:dyDescent="0.25"/>
  <cols>
    <col min="1" max="1" width="18.7109375" style="427" customWidth="1"/>
    <col min="2" max="18" width="12.7109375" style="427" customWidth="1"/>
    <col min="19" max="16384" width="9.140625" style="427"/>
  </cols>
  <sheetData>
    <row r="2" spans="1:18" x14ac:dyDescent="0.25">
      <c r="A2" s="427" t="s">
        <v>899</v>
      </c>
      <c r="B2" s="427" t="s">
        <v>1034</v>
      </c>
    </row>
    <row r="3" spans="1:18" x14ac:dyDescent="0.25">
      <c r="A3" s="427" t="s">
        <v>900</v>
      </c>
      <c r="B3" s="427" t="s">
        <v>902</v>
      </c>
    </row>
    <row r="4" spans="1:18" x14ac:dyDescent="0.25">
      <c r="A4" s="427" t="s">
        <v>1120</v>
      </c>
      <c r="B4" s="427" t="s">
        <v>1121</v>
      </c>
    </row>
    <row r="6" spans="1:18" ht="23.25" x14ac:dyDescent="0.35">
      <c r="A6" s="495" t="s">
        <v>1064</v>
      </c>
      <c r="B6" s="469"/>
      <c r="C6" s="469"/>
      <c r="D6" s="469"/>
      <c r="E6" s="469"/>
      <c r="F6" s="469"/>
      <c r="G6" s="470"/>
      <c r="H6" s="470"/>
      <c r="L6" s="469"/>
      <c r="P6" s="469"/>
      <c r="Q6" s="469"/>
      <c r="R6" s="469"/>
    </row>
    <row r="7" spans="1:18" ht="23.25" x14ac:dyDescent="0.35">
      <c r="A7" s="495"/>
      <c r="B7" s="469"/>
      <c r="C7" s="469"/>
      <c r="D7" s="469"/>
      <c r="E7" s="469"/>
      <c r="F7" s="469"/>
      <c r="G7" s="470"/>
      <c r="H7" s="470"/>
      <c r="I7" s="660"/>
      <c r="J7" s="660"/>
      <c r="K7" s="660"/>
      <c r="L7" s="469"/>
      <c r="M7" s="469"/>
      <c r="N7" s="469"/>
      <c r="O7" s="469"/>
      <c r="P7" s="469"/>
      <c r="Q7" s="469"/>
      <c r="R7" s="469"/>
    </row>
    <row r="8" spans="1:18" x14ac:dyDescent="0.25">
      <c r="A8" s="479"/>
      <c r="C8" s="427" t="s">
        <v>999</v>
      </c>
      <c r="I8" s="455">
        <v>1</v>
      </c>
      <c r="J8" s="455">
        <v>1</v>
      </c>
      <c r="K8" s="455">
        <v>1</v>
      </c>
      <c r="L8" s="454"/>
      <c r="M8" s="458" t="s">
        <v>1065</v>
      </c>
      <c r="N8" s="456"/>
      <c r="O8" s="454"/>
      <c r="Q8" s="457">
        <f>4/225</f>
        <v>1.7777777777777778E-2</v>
      </c>
    </row>
    <row r="9" spans="1:18" ht="60" customHeight="1" x14ac:dyDescent="0.25">
      <c r="A9" s="471" t="s">
        <v>876</v>
      </c>
      <c r="B9" s="472" t="s">
        <v>1066</v>
      </c>
      <c r="C9" s="471" t="s">
        <v>903</v>
      </c>
      <c r="D9" s="471" t="s">
        <v>878</v>
      </c>
      <c r="E9" s="471" t="s">
        <v>1067</v>
      </c>
      <c r="F9" s="471" t="s">
        <v>879</v>
      </c>
      <c r="G9" s="471" t="s">
        <v>880</v>
      </c>
      <c r="H9" s="471" t="s">
        <v>907</v>
      </c>
      <c r="I9" s="473" t="s">
        <v>1068</v>
      </c>
      <c r="J9" s="473" t="s">
        <v>1069</v>
      </c>
      <c r="K9" s="473" t="s">
        <v>1074</v>
      </c>
      <c r="L9" s="471" t="s">
        <v>882</v>
      </c>
      <c r="M9" s="471" t="s">
        <v>883</v>
      </c>
      <c r="N9" s="471" t="s">
        <v>884</v>
      </c>
      <c r="O9" s="471" t="s">
        <v>910</v>
      </c>
      <c r="P9" s="471" t="s">
        <v>885</v>
      </c>
      <c r="Q9" s="471" t="s">
        <v>886</v>
      </c>
      <c r="R9" s="471" t="s">
        <v>911</v>
      </c>
    </row>
    <row r="10" spans="1:18" x14ac:dyDescent="0.25">
      <c r="A10" s="474" t="s">
        <v>481</v>
      </c>
      <c r="B10" s="654">
        <f>'7.3.4.15_Exposure'!B26</f>
        <v>124</v>
      </c>
      <c r="C10" s="475">
        <f>'7.3.4.15-T_Effectiveness_Source'!B78</f>
        <v>423.18738404452688</v>
      </c>
      <c r="D10" s="36">
        <f>C10/$C$15</f>
        <v>4.518390241343212E-2</v>
      </c>
      <c r="E10" s="475">
        <f>C10/($B$10)/($F$10)</f>
        <v>20.063135998200931</v>
      </c>
      <c r="F10" s="657">
        <f>'7.3.4.15_Exposure'!B73</f>
        <v>0.17010309278350516</v>
      </c>
      <c r="G10" s="657">
        <f>'7.3.4.15_Exposure'!C73</f>
        <v>0.21649484536082472</v>
      </c>
      <c r="H10" s="657">
        <f>'7.3.4.15_Exposure'!D73</f>
        <v>0.21649484536082472</v>
      </c>
      <c r="I10" s="475">
        <f>B10*E10*$F$10*$I$8</f>
        <v>423.18738404452688</v>
      </c>
      <c r="J10" s="475">
        <f>$B$10*E10*$G$10*$J$8</f>
        <v>538.60212514757961</v>
      </c>
      <c r="K10" s="475">
        <f>$B$10*E10*$H$10*$K$8</f>
        <v>538.60212514757961</v>
      </c>
      <c r="L10" s="36">
        <v>0.7</v>
      </c>
      <c r="M10" s="434">
        <f>I10*L10</f>
        <v>296.23116883116882</v>
      </c>
      <c r="N10" s="434">
        <f>J10*L10</f>
        <v>377.02148760330573</v>
      </c>
      <c r="O10" s="434">
        <f>K10*L10</f>
        <v>377.02148760330573</v>
      </c>
      <c r="P10" s="480">
        <f>M10*$Q$8</f>
        <v>5.2663318903318901</v>
      </c>
      <c r="Q10" s="480">
        <f>N10*$Q$8</f>
        <v>6.7026042240587689</v>
      </c>
      <c r="R10" s="480">
        <f>O10*$Q$8</f>
        <v>6.7026042240587689</v>
      </c>
    </row>
    <row r="11" spans="1:18" x14ac:dyDescent="0.25">
      <c r="A11" s="474" t="s">
        <v>482</v>
      </c>
      <c r="B11" s="655"/>
      <c r="C11" s="475">
        <f>'7.3.4.15-T_Effectiveness_Source'!B79</f>
        <v>2862.9954581886186</v>
      </c>
      <c r="D11" s="36">
        <f>C11/$C$15</f>
        <v>0.30568327948850854</v>
      </c>
      <c r="E11" s="475">
        <f>C11/($B$10)/($F$10)</f>
        <v>135.73341126309677</v>
      </c>
      <c r="F11" s="658"/>
      <c r="G11" s="658"/>
      <c r="H11" s="658"/>
      <c r="I11" s="475">
        <f>$B$10*$E$11*F10*$I$8</f>
        <v>2862.9954581886186</v>
      </c>
      <c r="J11" s="475">
        <f t="shared" ref="J11:J14" si="0">$B$10*E11*$G$10*$J$8</f>
        <v>3643.8124013309684</v>
      </c>
      <c r="K11" s="475">
        <f t="shared" ref="K11:K14" si="1">$B$10*E11*$H$10*$K$8</f>
        <v>3643.8124013309684</v>
      </c>
      <c r="L11" s="36">
        <v>0.5</v>
      </c>
      <c r="M11" s="434">
        <f t="shared" ref="M11:M14" si="2">I11*L11</f>
        <v>1431.4977290943093</v>
      </c>
      <c r="N11" s="434">
        <f t="shared" ref="N11:N14" si="3">J11*L11</f>
        <v>1821.9062006654842</v>
      </c>
      <c r="O11" s="434">
        <f t="shared" ref="O11:O14" si="4">K11*L11</f>
        <v>1821.9062006654842</v>
      </c>
      <c r="P11" s="480">
        <f t="shared" ref="P11:P14" si="5">M11*$Q$8</f>
        <v>25.448848517232165</v>
      </c>
      <c r="Q11" s="480">
        <f t="shared" ref="Q11:Q14" si="6">N11*$Q$8</f>
        <v>32.389443567386387</v>
      </c>
      <c r="R11" s="480">
        <f t="shared" ref="R11:R14" si="7">O11*$Q$8</f>
        <v>32.389443567386387</v>
      </c>
    </row>
    <row r="12" spans="1:18" x14ac:dyDescent="0.25">
      <c r="A12" s="474" t="s">
        <v>887</v>
      </c>
      <c r="B12" s="655"/>
      <c r="C12" s="475">
        <f>'7.3.4.15-T_Effectiveness_Source'!B80</f>
        <v>5985.4637514384349</v>
      </c>
      <c r="D12" s="36">
        <f>C12/$C$15</f>
        <v>0.63907058726418398</v>
      </c>
      <c r="E12" s="475">
        <f>C12/($B$10)/($F$10)</f>
        <v>283.76832057161687</v>
      </c>
      <c r="F12" s="658"/>
      <c r="G12" s="658"/>
      <c r="H12" s="658"/>
      <c r="I12" s="475">
        <f>$B$10*$E$12*F10*$I$8</f>
        <v>5985.4637514384349</v>
      </c>
      <c r="J12" s="475">
        <f t="shared" si="0"/>
        <v>7617.8629563761888</v>
      </c>
      <c r="K12" s="475">
        <f t="shared" si="1"/>
        <v>7617.8629563761888</v>
      </c>
      <c r="L12" s="36">
        <v>0.01</v>
      </c>
      <c r="M12" s="434">
        <f t="shared" si="2"/>
        <v>59.854637514384351</v>
      </c>
      <c r="N12" s="434">
        <f t="shared" si="3"/>
        <v>76.178629563761888</v>
      </c>
      <c r="O12" s="434">
        <f t="shared" si="4"/>
        <v>76.178629563761888</v>
      </c>
      <c r="P12" s="480">
        <f t="shared" si="5"/>
        <v>1.0640824447001662</v>
      </c>
      <c r="Q12" s="480">
        <f t="shared" si="6"/>
        <v>1.3542867478002114</v>
      </c>
      <c r="R12" s="480">
        <f t="shared" si="7"/>
        <v>1.3542867478002114</v>
      </c>
    </row>
    <row r="13" spans="1:18" x14ac:dyDescent="0.25">
      <c r="A13" s="474" t="s">
        <v>888</v>
      </c>
      <c r="B13" s="655"/>
      <c r="C13" s="475">
        <f>'7.3.4.15-T_Effectiveness_Source'!B81</f>
        <v>94.241730279898221</v>
      </c>
      <c r="D13" s="36">
        <f>C13/$C$15</f>
        <v>1.0062230833875406E-2</v>
      </c>
      <c r="E13" s="475">
        <f>C13/($B$10)/($F$10)</f>
        <v>4.46796081972147</v>
      </c>
      <c r="F13" s="658"/>
      <c r="G13" s="658"/>
      <c r="H13" s="658"/>
      <c r="I13" s="475">
        <f>$C$13*$E$13*F10*$I$8</f>
        <v>71.625030049589398</v>
      </c>
      <c r="J13" s="475">
        <f t="shared" si="0"/>
        <v>119.94402035623409</v>
      </c>
      <c r="K13" s="475">
        <f t="shared" si="1"/>
        <v>119.94402035623409</v>
      </c>
      <c r="L13" s="36">
        <v>0.01</v>
      </c>
      <c r="M13" s="434">
        <f t="shared" si="2"/>
        <v>0.716250300495894</v>
      </c>
      <c r="N13" s="434">
        <f t="shared" si="3"/>
        <v>1.199440203562341</v>
      </c>
      <c r="O13" s="434">
        <f t="shared" si="4"/>
        <v>1.199440203562341</v>
      </c>
      <c r="P13" s="480">
        <f t="shared" si="5"/>
        <v>1.2733338675482561E-2</v>
      </c>
      <c r="Q13" s="480">
        <f t="shared" si="6"/>
        <v>2.132338139666384E-2</v>
      </c>
      <c r="R13" s="480">
        <f t="shared" si="7"/>
        <v>2.132338139666384E-2</v>
      </c>
    </row>
    <row r="14" spans="1:18" x14ac:dyDescent="0.25">
      <c r="A14" s="474" t="s">
        <v>889</v>
      </c>
      <c r="B14" s="656"/>
      <c r="C14" s="475">
        <v>0</v>
      </c>
      <c r="D14" s="36">
        <f>C14/$C$15</f>
        <v>0</v>
      </c>
      <c r="E14" s="475">
        <f t="shared" ref="E14" si="8">C14/($B$10)/($F$10)</f>
        <v>0</v>
      </c>
      <c r="F14" s="659"/>
      <c r="G14" s="659"/>
      <c r="H14" s="659"/>
      <c r="I14" s="475">
        <f>$C$14*$E$14*F10*$I$12</f>
        <v>0</v>
      </c>
      <c r="J14" s="475">
        <f t="shared" si="0"/>
        <v>0</v>
      </c>
      <c r="K14" s="475">
        <f t="shared" si="1"/>
        <v>0</v>
      </c>
      <c r="L14" s="36">
        <v>0.01</v>
      </c>
      <c r="M14" s="434">
        <f t="shared" si="2"/>
        <v>0</v>
      </c>
      <c r="N14" s="434">
        <f t="shared" si="3"/>
        <v>0</v>
      </c>
      <c r="O14" s="434">
        <f t="shared" si="4"/>
        <v>0</v>
      </c>
      <c r="P14" s="480">
        <f t="shared" si="5"/>
        <v>0</v>
      </c>
      <c r="Q14" s="480">
        <f t="shared" si="6"/>
        <v>0</v>
      </c>
      <c r="R14" s="480">
        <f t="shared" si="7"/>
        <v>0</v>
      </c>
    </row>
    <row r="15" spans="1:18" x14ac:dyDescent="0.25">
      <c r="A15" s="474" t="s">
        <v>890</v>
      </c>
      <c r="B15" s="46"/>
      <c r="C15" s="476">
        <f>SUM(C10:C14)</f>
        <v>9365.888323951478</v>
      </c>
      <c r="D15" s="476"/>
      <c r="E15" s="476"/>
      <c r="F15" s="37"/>
      <c r="G15" s="37"/>
      <c r="H15" s="37"/>
      <c r="I15" s="477">
        <f>SUM(I10:I14)</f>
        <v>9343.271623721168</v>
      </c>
      <c r="J15" s="477">
        <f>SUM(J10:J14)</f>
        <v>11920.221503210971</v>
      </c>
      <c r="K15" s="477">
        <f>SUM(K10:K14)</f>
        <v>11920.221503210971</v>
      </c>
      <c r="L15" s="46"/>
      <c r="M15" s="435">
        <f t="shared" ref="M15:R15" si="9">SUM(M10:M14)</f>
        <v>1788.2997857403584</v>
      </c>
      <c r="N15" s="435">
        <f t="shared" si="9"/>
        <v>2276.3057580361146</v>
      </c>
      <c r="O15" s="435">
        <f t="shared" si="9"/>
        <v>2276.3057580361146</v>
      </c>
      <c r="P15" s="478">
        <f t="shared" si="9"/>
        <v>31.791996190939702</v>
      </c>
      <c r="Q15" s="478">
        <f t="shared" si="9"/>
        <v>40.467657920642026</v>
      </c>
      <c r="R15" s="478">
        <f t="shared" si="9"/>
        <v>40.467657920642026</v>
      </c>
    </row>
    <row r="18" spans="1:18" x14ac:dyDescent="0.25">
      <c r="A18" s="479"/>
      <c r="C18" s="427" t="s">
        <v>999</v>
      </c>
      <c r="I18" s="455">
        <v>1</v>
      </c>
      <c r="J18" s="455">
        <v>1</v>
      </c>
      <c r="K18" s="455">
        <v>1</v>
      </c>
      <c r="L18" s="454"/>
      <c r="M18" s="458" t="s">
        <v>1065</v>
      </c>
      <c r="N18" s="456"/>
      <c r="O18" s="454"/>
      <c r="Q18" s="457">
        <f>4/225</f>
        <v>1.7777777777777778E-2</v>
      </c>
    </row>
    <row r="19" spans="1:18" ht="60" customHeight="1" x14ac:dyDescent="0.25">
      <c r="A19" s="471" t="s">
        <v>479</v>
      </c>
      <c r="B19" s="472" t="s">
        <v>1066</v>
      </c>
      <c r="C19" s="471" t="s">
        <v>903</v>
      </c>
      <c r="D19" s="471" t="s">
        <v>878</v>
      </c>
      <c r="E19" s="471" t="s">
        <v>1067</v>
      </c>
      <c r="F19" s="471" t="s">
        <v>879</v>
      </c>
      <c r="G19" s="471" t="s">
        <v>880</v>
      </c>
      <c r="H19" s="471" t="s">
        <v>907</v>
      </c>
      <c r="I19" s="473" t="s">
        <v>1068</v>
      </c>
      <c r="J19" s="473" t="s">
        <v>1069</v>
      </c>
      <c r="K19" s="473" t="s">
        <v>1074</v>
      </c>
      <c r="L19" s="471" t="s">
        <v>882</v>
      </c>
      <c r="M19" s="471" t="s">
        <v>883</v>
      </c>
      <c r="N19" s="471" t="s">
        <v>884</v>
      </c>
      <c r="O19" s="471" t="s">
        <v>910</v>
      </c>
      <c r="P19" s="471" t="s">
        <v>885</v>
      </c>
      <c r="Q19" s="471" t="s">
        <v>886</v>
      </c>
      <c r="R19" s="471" t="s">
        <v>911</v>
      </c>
    </row>
    <row r="20" spans="1:18" x14ac:dyDescent="0.25">
      <c r="A20" s="474" t="s">
        <v>481</v>
      </c>
      <c r="B20" s="654">
        <f>'7.3.4.15_Exposure'!B27</f>
        <v>38</v>
      </c>
      <c r="C20" s="475">
        <f>'7.3.4.15-T_Effectiveness_Source'!B83+'7.3.4.15-T_Effectiveness_Source'!B88</f>
        <v>118.66048237476809</v>
      </c>
      <c r="D20" s="36">
        <f>C20/$C$25</f>
        <v>4.0260539386073421E-2</v>
      </c>
      <c r="E20" s="481">
        <f>C20/($B$20)/($F$20)</f>
        <v>14.423642594426697</v>
      </c>
      <c r="F20" s="657">
        <f>'7.3.4.15_Exposure'!C68</f>
        <v>0.21649484536082475</v>
      </c>
      <c r="G20" s="657">
        <f>'7.3.4.15_Exposure'!D68</f>
        <v>0.21649484536082475</v>
      </c>
      <c r="H20" s="657">
        <f>'7.3.4.15_Exposure'!E68</f>
        <v>0.21649484536082475</v>
      </c>
      <c r="I20" s="475">
        <f>$B$20*$E$20*F20*$I$18</f>
        <v>118.66048237476809</v>
      </c>
      <c r="J20" s="475">
        <f>$B$20*E20*$G$20*$J$18</f>
        <v>118.66048237476809</v>
      </c>
      <c r="K20" s="475">
        <f>$B$20*E20*$H$20*$K$18</f>
        <v>118.66048237476809</v>
      </c>
      <c r="L20" s="36">
        <v>0.7</v>
      </c>
      <c r="M20" s="434">
        <f>I20*L20</f>
        <v>83.062337662337654</v>
      </c>
      <c r="N20" s="434">
        <f>J20*L20</f>
        <v>83.062337662337654</v>
      </c>
      <c r="O20" s="434">
        <f>K20*L20</f>
        <v>83.062337662337654</v>
      </c>
      <c r="P20" s="480">
        <f>M20*$Q$18</f>
        <v>1.4766637806637806</v>
      </c>
      <c r="Q20" s="480">
        <f>N20*$Q$18</f>
        <v>1.4766637806637806</v>
      </c>
      <c r="R20" s="480">
        <f t="shared" ref="Q20:R24" si="10">O20*$Q$18</f>
        <v>1.4766637806637806</v>
      </c>
    </row>
    <row r="21" spans="1:18" x14ac:dyDescent="0.25">
      <c r="A21" s="474" t="s">
        <v>482</v>
      </c>
      <c r="B21" s="655"/>
      <c r="C21" s="475">
        <f>'7.3.4.15-T_Effectiveness_Source'!B84+'7.3.4.15-T_Effectiveness_Source'!B89</f>
        <v>719.29468340903009</v>
      </c>
      <c r="D21" s="36">
        <f>C21/$C$25</f>
        <v>0.24405085292102552</v>
      </c>
      <c r="E21" s="481">
        <f>C21/($B$20)/($F$20)</f>
        <v>87.433063020897137</v>
      </c>
      <c r="F21" s="658"/>
      <c r="G21" s="658"/>
      <c r="H21" s="658"/>
      <c r="I21" s="475">
        <f>$B$20*$E$21*F20*$I$18</f>
        <v>719.29468340903009</v>
      </c>
      <c r="J21" s="475">
        <f>$B$20*E21*$G$20*$J$18</f>
        <v>719.29468340903009</v>
      </c>
      <c r="K21" s="475">
        <f>$B$20*E21*$H$20*$K$18</f>
        <v>719.29468340903009</v>
      </c>
      <c r="L21" s="36">
        <v>0.5</v>
      </c>
      <c r="M21" s="434">
        <f>I21*L21</f>
        <v>359.64734170451504</v>
      </c>
      <c r="N21" s="434">
        <f>J21*L21</f>
        <v>359.64734170451504</v>
      </c>
      <c r="O21" s="434">
        <f>K21*L21</f>
        <v>359.64734170451504</v>
      </c>
      <c r="P21" s="480">
        <f>M21*$Q$18</f>
        <v>6.3937305191913785</v>
      </c>
      <c r="Q21" s="480">
        <f t="shared" si="10"/>
        <v>6.3937305191913785</v>
      </c>
      <c r="R21" s="480">
        <f t="shared" si="10"/>
        <v>6.3937305191913785</v>
      </c>
    </row>
    <row r="22" spans="1:18" x14ac:dyDescent="0.25">
      <c r="A22" s="474" t="s">
        <v>887</v>
      </c>
      <c r="B22" s="655"/>
      <c r="C22" s="475">
        <f>'7.3.4.15-T_Effectiveness_Source'!B85+'7.3.4.15-T_Effectiveness_Source'!B90</f>
        <v>2078.1726121979286</v>
      </c>
      <c r="D22" s="36">
        <f>C22/$C$25</f>
        <v>0.70510711426405759</v>
      </c>
      <c r="E22" s="481">
        <f>C22/($B$20)/($F$20)</f>
        <v>252.60995411428453</v>
      </c>
      <c r="F22" s="658"/>
      <c r="G22" s="658"/>
      <c r="H22" s="658"/>
      <c r="I22" s="475">
        <f>$B$20*$E$22*F20*$I$18</f>
        <v>2078.1726121979282</v>
      </c>
      <c r="J22" s="475">
        <f>$B$20*E22*$G$20*$J$18</f>
        <v>2078.1726121979282</v>
      </c>
      <c r="K22" s="475">
        <f>$B$20*E22*$H$20*$K$18</f>
        <v>2078.1726121979282</v>
      </c>
      <c r="L22" s="36">
        <v>0.01</v>
      </c>
      <c r="M22" s="434">
        <f>I22*L22</f>
        <v>20.781726121979283</v>
      </c>
      <c r="N22" s="434">
        <f>J22*L22</f>
        <v>20.781726121979283</v>
      </c>
      <c r="O22" s="434">
        <f>K22*L22</f>
        <v>20.781726121979283</v>
      </c>
      <c r="P22" s="480">
        <f>M22*$Q$18</f>
        <v>0.36945290883518722</v>
      </c>
      <c r="Q22" s="480">
        <f t="shared" si="10"/>
        <v>0.36945290883518722</v>
      </c>
      <c r="R22" s="480">
        <f>O22*$Q$18</f>
        <v>0.36945290883518722</v>
      </c>
    </row>
    <row r="23" spans="1:18" x14ac:dyDescent="0.25">
      <c r="A23" s="474" t="s">
        <v>888</v>
      </c>
      <c r="B23" s="655"/>
      <c r="C23" s="475">
        <f>'7.3.4.15-T_Effectiveness_Source'!B86+'7.3.4.15-T_Effectiveness_Source'!B91</f>
        <v>31.1869918699187</v>
      </c>
      <c r="D23" s="36">
        <f>C23/$C$25</f>
        <v>1.0581493428843541E-2</v>
      </c>
      <c r="E23" s="481">
        <f>C23/($B$20)/($F$20)</f>
        <v>3.7909000142633005</v>
      </c>
      <c r="F23" s="658"/>
      <c r="G23" s="658"/>
      <c r="H23" s="658"/>
      <c r="I23" s="475">
        <f>$B$20*$E$23*F20*$I$18</f>
        <v>31.1869918699187</v>
      </c>
      <c r="J23" s="475">
        <f>$B$20*E23*$G$20*$J$18</f>
        <v>31.1869918699187</v>
      </c>
      <c r="K23" s="475">
        <f>$B$20*E23*$H$20*$K$18</f>
        <v>31.1869918699187</v>
      </c>
      <c r="L23" s="36">
        <v>0.01</v>
      </c>
      <c r="M23" s="434">
        <f>I23*L23</f>
        <v>0.31186991869918701</v>
      </c>
      <c r="N23" s="434">
        <f t="shared" ref="N23:N24" si="11">J23*L23</f>
        <v>0.31186991869918701</v>
      </c>
      <c r="O23" s="434">
        <f t="shared" ref="O23:O24" si="12">K23*L23</f>
        <v>0.31186991869918701</v>
      </c>
      <c r="P23" s="480">
        <f t="shared" ref="P23:P24" si="13">M23*$Q$18</f>
        <v>5.5443541102077687E-3</v>
      </c>
      <c r="Q23" s="480">
        <f t="shared" si="10"/>
        <v>5.5443541102077687E-3</v>
      </c>
      <c r="R23" s="480">
        <f t="shared" si="10"/>
        <v>5.5443541102077687E-3</v>
      </c>
    </row>
    <row r="24" spans="1:18" x14ac:dyDescent="0.25">
      <c r="A24" s="474" t="s">
        <v>889</v>
      </c>
      <c r="B24" s="656"/>
      <c r="C24" s="475">
        <v>0</v>
      </c>
      <c r="D24" s="36">
        <f>C24/$C$25</f>
        <v>0</v>
      </c>
      <c r="E24" s="481">
        <f>C24/($B$20)/($F$20)</f>
        <v>0</v>
      </c>
      <c r="F24" s="659"/>
      <c r="G24" s="659"/>
      <c r="H24" s="659"/>
      <c r="I24" s="475">
        <f>C24*E24*$F$20*$I$18</f>
        <v>0</v>
      </c>
      <c r="J24" s="475">
        <f t="shared" ref="J24" si="14">$B$20*E24*$G$20*$J$18</f>
        <v>0</v>
      </c>
      <c r="K24" s="475">
        <f>$B$20*E24*$H$20*$K$18</f>
        <v>0</v>
      </c>
      <c r="L24" s="36">
        <v>0.01</v>
      </c>
      <c r="M24" s="434">
        <f t="shared" ref="M24" si="15">I24*L24</f>
        <v>0</v>
      </c>
      <c r="N24" s="434">
        <f t="shared" si="11"/>
        <v>0</v>
      </c>
      <c r="O24" s="434">
        <f t="shared" si="12"/>
        <v>0</v>
      </c>
      <c r="P24" s="480">
        <f t="shared" si="13"/>
        <v>0</v>
      </c>
      <c r="Q24" s="480">
        <f t="shared" si="10"/>
        <v>0</v>
      </c>
      <c r="R24" s="480">
        <f t="shared" si="10"/>
        <v>0</v>
      </c>
    </row>
    <row r="25" spans="1:18" x14ac:dyDescent="0.25">
      <c r="A25" s="474" t="s">
        <v>890</v>
      </c>
      <c r="B25" s="46"/>
      <c r="C25" s="476">
        <f>SUM(C20:C24)</f>
        <v>2947.3147698516455</v>
      </c>
      <c r="D25" s="476"/>
      <c r="E25" s="476"/>
      <c r="F25" s="37"/>
      <c r="G25" s="37"/>
      <c r="H25" s="37"/>
      <c r="I25" s="477">
        <f>SUM(I20:I24)</f>
        <v>2947.314769851645</v>
      </c>
      <c r="J25" s="477">
        <f>SUM(J20:J24)</f>
        <v>2947.314769851645</v>
      </c>
      <c r="K25" s="477">
        <f>SUM(K20:K24)</f>
        <v>2947.314769851645</v>
      </c>
      <c r="L25" s="46"/>
      <c r="M25" s="435">
        <f t="shared" ref="M25:R25" si="16">SUM(M20:M24)</f>
        <v>463.80327540753115</v>
      </c>
      <c r="N25" s="435">
        <f t="shared" si="16"/>
        <v>463.80327540753115</v>
      </c>
      <c r="O25" s="435">
        <f t="shared" si="16"/>
        <v>463.80327540753115</v>
      </c>
      <c r="P25" s="478">
        <f t="shared" si="16"/>
        <v>8.2453915628005543</v>
      </c>
      <c r="Q25" s="478">
        <f t="shared" si="16"/>
        <v>8.2453915628005543</v>
      </c>
      <c r="R25" s="478">
        <f t="shared" si="16"/>
        <v>8.2453915628005543</v>
      </c>
    </row>
    <row r="28" spans="1:18" x14ac:dyDescent="0.25">
      <c r="A28" s="479"/>
      <c r="C28" s="427" t="s">
        <v>999</v>
      </c>
      <c r="I28" s="455">
        <v>1</v>
      </c>
      <c r="J28" s="455">
        <v>1</v>
      </c>
      <c r="K28" s="455">
        <v>1</v>
      </c>
      <c r="L28" s="454"/>
      <c r="M28" s="458" t="s">
        <v>1065</v>
      </c>
      <c r="N28" s="456"/>
      <c r="O28" s="454"/>
      <c r="Q28" s="457">
        <f>4/225</f>
        <v>1.7777777777777778E-2</v>
      </c>
    </row>
    <row r="29" spans="1:18" ht="60" customHeight="1" x14ac:dyDescent="0.25">
      <c r="A29" s="471" t="s">
        <v>478</v>
      </c>
      <c r="B29" s="472" t="s">
        <v>1066</v>
      </c>
      <c r="C29" s="471" t="s">
        <v>903</v>
      </c>
      <c r="D29" s="471" t="s">
        <v>878</v>
      </c>
      <c r="E29" s="471" t="s">
        <v>1067</v>
      </c>
      <c r="F29" s="471" t="s">
        <v>879</v>
      </c>
      <c r="G29" s="471" t="s">
        <v>880</v>
      </c>
      <c r="H29" s="471" t="s">
        <v>907</v>
      </c>
      <c r="I29" s="473" t="s">
        <v>1068</v>
      </c>
      <c r="J29" s="473" t="s">
        <v>1069</v>
      </c>
      <c r="K29" s="473" t="s">
        <v>1074</v>
      </c>
      <c r="L29" s="471" t="s">
        <v>882</v>
      </c>
      <c r="M29" s="471" t="s">
        <v>883</v>
      </c>
      <c r="N29" s="471" t="s">
        <v>884</v>
      </c>
      <c r="O29" s="471" t="s">
        <v>910</v>
      </c>
      <c r="P29" s="471" t="s">
        <v>885</v>
      </c>
      <c r="Q29" s="471" t="s">
        <v>886</v>
      </c>
      <c r="R29" s="471" t="s">
        <v>911</v>
      </c>
    </row>
    <row r="30" spans="1:18" x14ac:dyDescent="0.25">
      <c r="A30" s="474" t="s">
        <v>481</v>
      </c>
      <c r="B30" s="654">
        <f>'7.3.4.15_Exposure'!B28</f>
        <v>6</v>
      </c>
      <c r="C30" s="475">
        <f>'7.3.4.15-T_Effectiveness_Source'!B93</f>
        <v>24.152133580705009</v>
      </c>
      <c r="D30" s="36">
        <f>C30/$C$35</f>
        <v>2.3300425732859127E-2</v>
      </c>
      <c r="E30" s="481">
        <f>C30/($B$30)/($F$30)</f>
        <v>4.0253555967841681</v>
      </c>
      <c r="F30" s="657">
        <f>'7.3.4.15_Exposure'!B69</f>
        <v>1</v>
      </c>
      <c r="G30" s="657">
        <f>'7.3.4.15_Exposure'!C69</f>
        <v>1</v>
      </c>
      <c r="H30" s="657">
        <f>'7.3.4.15_Exposure'!D69</f>
        <v>1</v>
      </c>
      <c r="I30" s="475">
        <f>$B$30*$E$30*F30*$I$28</f>
        <v>24.152133580705009</v>
      </c>
      <c r="J30" s="475">
        <f>$B$30*E30*$G$30*$J$28</f>
        <v>24.152133580705009</v>
      </c>
      <c r="K30" s="475">
        <f>$B$30*E30*$H$30*$K$28</f>
        <v>24.152133580705009</v>
      </c>
      <c r="L30" s="36">
        <v>0.7</v>
      </c>
      <c r="M30" s="434">
        <f>I30*L30</f>
        <v>16.906493506493504</v>
      </c>
      <c r="N30" s="434">
        <f>J30*L30</f>
        <v>16.906493506493504</v>
      </c>
      <c r="O30" s="434">
        <f>K30*L30</f>
        <v>16.906493506493504</v>
      </c>
      <c r="P30" s="480">
        <f>M30*$Q$28</f>
        <v>0.30055988455988453</v>
      </c>
      <c r="Q30" s="480">
        <f t="shared" ref="Q30:R34" si="17">N30*$Q$28</f>
        <v>0.30055988455988453</v>
      </c>
      <c r="R30" s="480">
        <f t="shared" si="17"/>
        <v>0.30055988455988453</v>
      </c>
    </row>
    <row r="31" spans="1:18" x14ac:dyDescent="0.25">
      <c r="A31" s="474" t="s">
        <v>482</v>
      </c>
      <c r="B31" s="655"/>
      <c r="C31" s="475">
        <f>'7.3.4.15-T_Effectiveness_Source'!B94</f>
        <v>204.64440288538606</v>
      </c>
      <c r="D31" s="36">
        <f>C31/$C$35</f>
        <v>0.19742776327163108</v>
      </c>
      <c r="E31" s="481">
        <f>C31/($B$30)/($F$30)</f>
        <v>34.107400480897674</v>
      </c>
      <c r="F31" s="658"/>
      <c r="G31" s="658"/>
      <c r="H31" s="658"/>
      <c r="I31" s="475">
        <f>$B$30*$E$31*F30*$I$28</f>
        <v>204.64440288538606</v>
      </c>
      <c r="J31" s="475">
        <f>$B$30*E31*$G$30*$J$28</f>
        <v>204.64440288538606</v>
      </c>
      <c r="K31" s="475">
        <f t="shared" ref="K31:K34" si="18">$B$30*E31*$H$30*$K$28</f>
        <v>204.64440288538606</v>
      </c>
      <c r="L31" s="36">
        <v>0.5</v>
      </c>
      <c r="M31" s="434">
        <f t="shared" ref="M31:M34" si="19">I31*L31</f>
        <v>102.32220144269303</v>
      </c>
      <c r="N31" s="434">
        <f>J31*L31</f>
        <v>102.32220144269303</v>
      </c>
      <c r="O31" s="434">
        <f t="shared" ref="O31:O34" si="20">K31*L31</f>
        <v>102.32220144269303</v>
      </c>
      <c r="P31" s="480">
        <f t="shared" ref="P31:P34" si="21">M31*$Q$28</f>
        <v>1.8190613589812095</v>
      </c>
      <c r="Q31" s="480">
        <f>N31*$Q$28</f>
        <v>1.8190613589812095</v>
      </c>
      <c r="R31" s="480">
        <f t="shared" si="17"/>
        <v>1.8190613589812095</v>
      </c>
    </row>
    <row r="32" spans="1:18" x14ac:dyDescent="0.25">
      <c r="A32" s="474" t="s">
        <v>887</v>
      </c>
      <c r="B32" s="655"/>
      <c r="C32" s="475">
        <f>'7.3.4.15-T_Effectiveness_Source'!B95</f>
        <v>803.3014959723821</v>
      </c>
      <c r="D32" s="36">
        <f>C32/$C$35</f>
        <v>0.77497363889011595</v>
      </c>
      <c r="E32" s="481">
        <f>C32/($B$30)/($F$30)</f>
        <v>133.88358266206367</v>
      </c>
      <c r="F32" s="658"/>
      <c r="G32" s="658"/>
      <c r="H32" s="658"/>
      <c r="I32" s="475">
        <f>$B$30*$E$32*F30*$I$28</f>
        <v>803.3014959723821</v>
      </c>
      <c r="J32" s="475">
        <f>$B$30*E32*$G$30*$J$28</f>
        <v>803.3014959723821</v>
      </c>
      <c r="K32" s="475">
        <f>$B$30*E32*$H$30*$K$28</f>
        <v>803.3014959723821</v>
      </c>
      <c r="L32" s="36">
        <v>0.01</v>
      </c>
      <c r="M32" s="434">
        <f t="shared" si="19"/>
        <v>8.0330149597238218</v>
      </c>
      <c r="N32" s="434">
        <f t="shared" ref="N32:N34" si="22">J32*L32</f>
        <v>8.0330149597238218</v>
      </c>
      <c r="O32" s="434">
        <f>K32*L32</f>
        <v>8.0330149597238218</v>
      </c>
      <c r="P32" s="480">
        <f t="shared" si="21"/>
        <v>0.1428091548395346</v>
      </c>
      <c r="Q32" s="480">
        <f t="shared" si="17"/>
        <v>0.1428091548395346</v>
      </c>
      <c r="R32" s="480">
        <f>O32*$Q$28</f>
        <v>0.1428091548395346</v>
      </c>
    </row>
    <row r="33" spans="1:18" x14ac:dyDescent="0.25">
      <c r="A33" s="474" t="s">
        <v>888</v>
      </c>
      <c r="B33" s="655"/>
      <c r="C33" s="475">
        <f>'7.3.4.15-T_Effectiveness_Source'!B96</f>
        <v>4.4552845528455283</v>
      </c>
      <c r="D33" s="36">
        <f>C33/$C$35</f>
        <v>4.2981721053938242E-3</v>
      </c>
      <c r="E33" s="481">
        <f>C33/($B$30)/($F$30)</f>
        <v>0.74254742547425467</v>
      </c>
      <c r="F33" s="658"/>
      <c r="G33" s="658"/>
      <c r="H33" s="658"/>
      <c r="I33" s="475">
        <f>$B$30*$E$33*F30*$I$28</f>
        <v>4.4552845528455283</v>
      </c>
      <c r="J33" s="475">
        <f t="shared" ref="J33:J34" si="23">$B$30*E33*$G$30*$J$28</f>
        <v>4.4552845528455283</v>
      </c>
      <c r="K33" s="475">
        <f t="shared" si="18"/>
        <v>4.4552845528455283</v>
      </c>
      <c r="L33" s="36">
        <v>0.01</v>
      </c>
      <c r="M33" s="434">
        <f t="shared" si="19"/>
        <v>4.455284552845528E-2</v>
      </c>
      <c r="N33" s="434">
        <f t="shared" si="22"/>
        <v>4.455284552845528E-2</v>
      </c>
      <c r="O33" s="434">
        <f t="shared" si="20"/>
        <v>4.455284552845528E-2</v>
      </c>
      <c r="P33" s="480">
        <f t="shared" si="21"/>
        <v>7.9205058717253833E-4</v>
      </c>
      <c r="Q33" s="480">
        <f t="shared" si="17"/>
        <v>7.9205058717253833E-4</v>
      </c>
      <c r="R33" s="480">
        <f t="shared" si="17"/>
        <v>7.9205058717253833E-4</v>
      </c>
    </row>
    <row r="34" spans="1:18" x14ac:dyDescent="0.25">
      <c r="A34" s="474" t="s">
        <v>889</v>
      </c>
      <c r="B34" s="656"/>
      <c r="C34" s="475">
        <v>0</v>
      </c>
      <c r="D34" s="36">
        <f>C34/$C$35</f>
        <v>0</v>
      </c>
      <c r="E34" s="481">
        <f>C34/($B$30)/($F$30)</f>
        <v>0</v>
      </c>
      <c r="F34" s="659"/>
      <c r="G34" s="659"/>
      <c r="H34" s="659"/>
      <c r="I34" s="475">
        <f t="shared" ref="I34" si="24">C34*E34*$F$30*$I$28</f>
        <v>0</v>
      </c>
      <c r="J34" s="475">
        <f t="shared" si="23"/>
        <v>0</v>
      </c>
      <c r="K34" s="475">
        <f t="shared" si="18"/>
        <v>0</v>
      </c>
      <c r="L34" s="36">
        <v>0.01</v>
      </c>
      <c r="M34" s="434">
        <f t="shared" si="19"/>
        <v>0</v>
      </c>
      <c r="N34" s="434">
        <f t="shared" si="22"/>
        <v>0</v>
      </c>
      <c r="O34" s="434">
        <f t="shared" si="20"/>
        <v>0</v>
      </c>
      <c r="P34" s="480">
        <f t="shared" si="21"/>
        <v>0</v>
      </c>
      <c r="Q34" s="480">
        <f t="shared" si="17"/>
        <v>0</v>
      </c>
      <c r="R34" s="480">
        <f t="shared" si="17"/>
        <v>0</v>
      </c>
    </row>
    <row r="35" spans="1:18" x14ac:dyDescent="0.25">
      <c r="A35" s="474" t="s">
        <v>890</v>
      </c>
      <c r="B35" s="46"/>
      <c r="C35" s="476">
        <f>SUM(C30:C34)</f>
        <v>1036.5533169913188</v>
      </c>
      <c r="D35" s="476"/>
      <c r="E35" s="476"/>
      <c r="F35" s="37"/>
      <c r="G35" s="37"/>
      <c r="H35" s="37"/>
      <c r="I35" s="477">
        <f>SUM(I30:I34)</f>
        <v>1036.5533169913188</v>
      </c>
      <c r="J35" s="477">
        <f>SUM(J30:J34)</f>
        <v>1036.5533169913188</v>
      </c>
      <c r="K35" s="477">
        <f>SUM(K30:K34)</f>
        <v>1036.5533169913188</v>
      </c>
      <c r="L35" s="46"/>
      <c r="M35" s="435">
        <f t="shared" ref="M35:R35" si="25">SUM(M30:M34)</f>
        <v>127.30626275443881</v>
      </c>
      <c r="N35" s="435">
        <f t="shared" si="25"/>
        <v>127.30626275443881</v>
      </c>
      <c r="O35" s="435">
        <f t="shared" si="25"/>
        <v>127.30626275443881</v>
      </c>
      <c r="P35" s="478">
        <f t="shared" si="25"/>
        <v>2.263222448967801</v>
      </c>
      <c r="Q35" s="478">
        <f t="shared" si="25"/>
        <v>2.263222448967801</v>
      </c>
      <c r="R35" s="478">
        <f t="shared" si="25"/>
        <v>2.263222448967801</v>
      </c>
    </row>
    <row r="36" spans="1:18" x14ac:dyDescent="0.25">
      <c r="A36" s="482" t="s">
        <v>1075</v>
      </c>
      <c r="B36" s="496">
        <f>SUM(B30,B20,B10)</f>
        <v>168</v>
      </c>
      <c r="F36" s="483">
        <f>(B10*F10)+(B20*F20)+(B30*F30)</f>
        <v>35.319587628865982</v>
      </c>
      <c r="G36" s="427" t="s">
        <v>1076</v>
      </c>
    </row>
    <row r="37" spans="1:18" x14ac:dyDescent="0.25">
      <c r="F37" s="484">
        <f>F36/B36</f>
        <v>0.21023564064801178</v>
      </c>
      <c r="G37" s="427" t="s">
        <v>1077</v>
      </c>
    </row>
    <row r="40" spans="1:18" ht="33.75" x14ac:dyDescent="0.25">
      <c r="A40" s="485" t="s">
        <v>1078</v>
      </c>
      <c r="B40" s="497">
        <f>0.2*F37</f>
        <v>4.204712812960236E-2</v>
      </c>
      <c r="C40" s="460" t="s">
        <v>1079</v>
      </c>
      <c r="D40" s="460"/>
      <c r="E40" s="459"/>
      <c r="F40" s="459"/>
      <c r="G40" s="460"/>
    </row>
    <row r="41" spans="1:18" x14ac:dyDescent="0.25">
      <c r="A41" s="479"/>
      <c r="B41" s="460"/>
      <c r="C41" s="460"/>
      <c r="D41" s="460"/>
      <c r="E41" s="461"/>
      <c r="F41" s="461"/>
      <c r="G41" s="460"/>
    </row>
    <row r="42" spans="1:18" ht="18.75" x14ac:dyDescent="0.25">
      <c r="A42" s="498"/>
      <c r="B42" s="463">
        <v>2021</v>
      </c>
      <c r="C42" s="463">
        <v>2022</v>
      </c>
      <c r="D42" s="463">
        <v>2023</v>
      </c>
      <c r="E42" s="460"/>
      <c r="F42" s="462"/>
      <c r="G42" s="460"/>
    </row>
    <row r="43" spans="1:18" ht="22.5" x14ac:dyDescent="0.25">
      <c r="A43" s="485" t="s">
        <v>1080</v>
      </c>
      <c r="B43" s="486">
        <f>($B$10*F10)+($B$20*F20)+($B$30*F30)</f>
        <v>35.319587628865982</v>
      </c>
      <c r="C43" s="486">
        <f>($B$10*G10)+($B$20*G20)+($B$30*G30)</f>
        <v>41.072164948453604</v>
      </c>
      <c r="D43" s="486">
        <f>($B$10*H10)+($B$20*H20)+($B$30*H30)</f>
        <v>41.072164948453604</v>
      </c>
      <c r="E43" s="460"/>
      <c r="F43" s="460"/>
      <c r="G43" s="460"/>
    </row>
    <row r="44" spans="1:18" x14ac:dyDescent="0.25">
      <c r="A44" s="485" t="s">
        <v>1081</v>
      </c>
      <c r="B44" s="487">
        <f>SUM(I15,I25,I35)</f>
        <v>13327.13971056413</v>
      </c>
      <c r="C44" s="487">
        <f>SUM(J15,J25,J35)</f>
        <v>15904.089590053933</v>
      </c>
      <c r="D44" s="487">
        <f>SUM(K15,K25,K35)</f>
        <v>15904.089590053933</v>
      </c>
      <c r="E44" s="464"/>
      <c r="F44" s="460"/>
      <c r="G44" s="460"/>
    </row>
    <row r="45" spans="1:18" x14ac:dyDescent="0.25">
      <c r="A45" s="485" t="s">
        <v>896</v>
      </c>
      <c r="B45" s="488">
        <f>SUM(P15,P25,P35)</f>
        <v>42.300610202708057</v>
      </c>
      <c r="C45" s="488">
        <f t="shared" ref="C45:D45" si="26">SUM(Q15,Q25,Q35)</f>
        <v>50.976271932410384</v>
      </c>
      <c r="D45" s="488">
        <f t="shared" si="26"/>
        <v>50.976271932410384</v>
      </c>
      <c r="E45" s="465"/>
      <c r="F45" s="460"/>
      <c r="G45" s="460"/>
    </row>
    <row r="46" spans="1:18" ht="22.5" x14ac:dyDescent="0.25">
      <c r="A46" s="485" t="s">
        <v>914</v>
      </c>
      <c r="B46" s="488">
        <f>B40+B45</f>
        <v>42.34265733083766</v>
      </c>
      <c r="C46" s="486" t="s">
        <v>897</v>
      </c>
      <c r="D46" s="488"/>
      <c r="E46" s="462"/>
      <c r="F46" s="460"/>
      <c r="G46" s="460"/>
    </row>
    <row r="47" spans="1:18" x14ac:dyDescent="0.25">
      <c r="A47" s="485" t="s">
        <v>898</v>
      </c>
      <c r="B47" s="585">
        <f>B45/B46</f>
        <v>0.99900697946751249</v>
      </c>
      <c r="C47" s="489" t="s">
        <v>915</v>
      </c>
      <c r="D47" s="460"/>
      <c r="E47" s="460"/>
      <c r="F47" s="460"/>
      <c r="G47" s="460"/>
    </row>
  </sheetData>
  <mergeCells count="13">
    <mergeCell ref="B30:B34"/>
    <mergeCell ref="F30:F34"/>
    <mergeCell ref="G30:G34"/>
    <mergeCell ref="H30:H34"/>
    <mergeCell ref="I7:K7"/>
    <mergeCell ref="B10:B14"/>
    <mergeCell ref="F10:F14"/>
    <mergeCell ref="G10:G14"/>
    <mergeCell ref="H10:H14"/>
    <mergeCell ref="B20:B24"/>
    <mergeCell ref="F20:F24"/>
    <mergeCell ref="G20:G24"/>
    <mergeCell ref="H20:H2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zoomScale="85" zoomScaleNormal="85" workbookViewId="0">
      <pane xSplit="5" ySplit="3" topLeftCell="F124" activePane="bottomRight" state="frozen"/>
      <selection pane="topRight" activeCell="F1" sqref="F1"/>
      <selection pane="bottomLeft" activeCell="A4" sqref="A4"/>
      <selection pane="bottomRight" activeCell="M16" sqref="M16"/>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42" bestFit="1" customWidth="1"/>
    <col min="6" max="6" width="32.5703125" customWidth="1"/>
    <col min="7" max="7" width="6" customWidth="1"/>
    <col min="8" max="8" width="29.5703125" style="53" customWidth="1" outlineLevel="1"/>
    <col min="9" max="9" width="44.28515625" customWidth="1" outlineLevel="1"/>
    <col min="10" max="10" width="31.7109375" style="202" bestFit="1" customWidth="1"/>
    <col min="11" max="11" width="43.28515625" customWidth="1"/>
    <col min="13" max="13" width="24" customWidth="1"/>
    <col min="14" max="14" width="21.42578125" customWidth="1"/>
    <col min="15" max="15" width="17.42578125" customWidth="1"/>
  </cols>
  <sheetData>
    <row r="1" spans="1:15" ht="21" x14ac:dyDescent="0.35">
      <c r="A1" s="194" t="s">
        <v>87</v>
      </c>
      <c r="G1" s="203"/>
    </row>
    <row r="2" spans="1:15" x14ac:dyDescent="0.25">
      <c r="A2" s="210" t="s">
        <v>88</v>
      </c>
      <c r="B2" s="210" t="s">
        <v>88</v>
      </c>
      <c r="C2" s="210"/>
      <c r="D2" s="210" t="s">
        <v>88</v>
      </c>
      <c r="E2" s="215" t="s">
        <v>89</v>
      </c>
      <c r="F2" s="210" t="s">
        <v>88</v>
      </c>
      <c r="G2" s="210" t="s">
        <v>88</v>
      </c>
      <c r="H2" s="210" t="s">
        <v>88</v>
      </c>
      <c r="I2" s="211" t="s">
        <v>89</v>
      </c>
      <c r="J2" s="211" t="s">
        <v>89</v>
      </c>
      <c r="K2" s="211" t="s">
        <v>89</v>
      </c>
      <c r="M2" s="211" t="s">
        <v>89</v>
      </c>
      <c r="N2" s="211" t="s">
        <v>89</v>
      </c>
      <c r="O2" s="210" t="s">
        <v>88</v>
      </c>
    </row>
    <row r="3" spans="1:15" x14ac:dyDescent="0.25">
      <c r="A3" s="195" t="s">
        <v>90</v>
      </c>
      <c r="B3" s="195" t="s">
        <v>91</v>
      </c>
      <c r="C3" s="195" t="s">
        <v>92</v>
      </c>
      <c r="D3" s="195" t="s">
        <v>93</v>
      </c>
      <c r="E3" s="196" t="s">
        <v>49</v>
      </c>
      <c r="F3" s="197" t="s">
        <v>94</v>
      </c>
      <c r="G3" s="196" t="s">
        <v>95</v>
      </c>
      <c r="H3" s="195" t="s">
        <v>96</v>
      </c>
      <c r="I3" s="195" t="s">
        <v>97</v>
      </c>
      <c r="J3" s="196" t="s">
        <v>98</v>
      </c>
      <c r="K3" s="196" t="s">
        <v>99</v>
      </c>
      <c r="M3" s="195" t="s">
        <v>92</v>
      </c>
      <c r="N3" s="195" t="s">
        <v>93</v>
      </c>
      <c r="O3" s="195" t="s">
        <v>100</v>
      </c>
    </row>
    <row r="4" spans="1:15" x14ac:dyDescent="0.25">
      <c r="A4">
        <v>1</v>
      </c>
      <c r="B4">
        <v>1</v>
      </c>
      <c r="C4" s="198" t="str">
        <f ca="1">INDEX(M:M, MATCH(D4,N:N,0))</f>
        <v>Summary of Programs</v>
      </c>
      <c r="D4" s="198" t="str">
        <f t="shared" ref="D4:D35" ca="1" si="0">OFFSET($M$3, A4, 1)</f>
        <v>TableSummary</v>
      </c>
      <c r="E4" s="201" t="s">
        <v>101</v>
      </c>
      <c r="F4" s="200" t="str" cm="1">
        <f t="array" aca="1" ref="F4" ca="1">INDEX(INDIRECT(D4&amp;"[#Headers]"), B4)</f>
        <v>Program ID</v>
      </c>
      <c r="G4" s="212" t="str" cm="1">
        <f t="array" aca="1" ref="G4" ca="1">IF(INT((COLUMN(INDIRECT(D4&amp;"[[#Headers],["&amp;F4&amp;"]]"))-1)/26)&gt;0,CHAR(INT((COLUMN(INDIRECT(D4&amp;"[[#Headers],["&amp;F4&amp;"]]"))-1)/26)+CODE("A")-1),"")&amp;CHAR(MOD(COLUMN(INDIRECT(D4&amp;"[[#Headers],["&amp;F4&amp;"]]"))-1,26)+CODE("A"))</f>
        <v>A</v>
      </c>
      <c r="H4" s="205" t="str" cm="1">
        <f t="array" aca="1" ref="H4" ca="1">IF(OR(LOWER(TRIM(E4))="error check", LOWER(TRIM(E4))="formula"), _xlfn.FORMULATEXT(OFFSET(INDIRECT(D4&amp; "[[#Headers],["&amp;F4&amp;"]]"), 1,0)), "")</f>
        <v/>
      </c>
      <c r="I4" s="205"/>
      <c r="J4" s="207"/>
      <c r="K4" s="34"/>
      <c r="M4" s="34" t="s">
        <v>18</v>
      </c>
      <c r="N4" s="213" t="s">
        <v>102</v>
      </c>
      <c r="O4" s="34">
        <f ca="1">COLUMNS(INDIRECT(N4))</f>
        <v>14</v>
      </c>
    </row>
    <row r="5" spans="1:15" x14ac:dyDescent="0.25">
      <c r="A5">
        <f ca="1">IF(B4&lt;OFFSET($M$3,A4,2),A4,A4+1)</f>
        <v>1</v>
      </c>
      <c r="B5">
        <f ca="1">IF(B4&lt;OFFSET($M$3, A4, 2), B4+1, 1)</f>
        <v>2</v>
      </c>
      <c r="C5" s="198" t="str">
        <f t="shared" ref="C5:C35" ca="1" si="1">INDEX(M:M, MATCH(D5,N:N,0))</f>
        <v>Summary of Programs</v>
      </c>
      <c r="D5" s="198" t="str">
        <f t="shared" ca="1" si="0"/>
        <v>TableSummary</v>
      </c>
      <c r="E5" s="201" t="s">
        <v>101</v>
      </c>
      <c r="F5" s="200" t="str" cm="1">
        <f t="array" aca="1" ref="F5" ca="1">INDEX(INDIRECT(D5&amp;"[#Headers]"), B5)</f>
        <v>Program</v>
      </c>
      <c r="G5" s="212" t="str" cm="1">
        <f t="array" aca="1" ref="G5" ca="1">IF(INT((COLUMN(INDIRECT(D5&amp;"[[#Headers],["&amp;F5&amp;"]]"))-1)/26)&gt;0,CHAR(INT((COLUMN(INDIRECT(D5&amp;"[[#Headers],["&amp;F5&amp;"]]"))-1)/26)+CODE("A")-1),"")&amp;CHAR(MOD(COLUMN(INDIRECT(D5&amp;"[[#Headers],["&amp;F5&amp;"]]"))-1,26)+CODE("A"))</f>
        <v>B</v>
      </c>
      <c r="H5" s="205" t="str" cm="1">
        <f t="array" aca="1" ref="H5" ca="1">IF(OR(LOWER(TRIM(E5))="error check", LOWER(TRIM(E5))="formula"), _xlfn.FORMULATEXT(OFFSET(INDIRECT(D5&amp; "[[#Headers],["&amp;F5&amp;"]]"), 1,0)), "")</f>
        <v/>
      </c>
      <c r="I5" s="205"/>
      <c r="J5" s="207"/>
      <c r="K5" s="34"/>
      <c r="M5" s="34" t="s">
        <v>20</v>
      </c>
      <c r="N5" s="213" t="s">
        <v>103</v>
      </c>
      <c r="O5" s="34">
        <f t="shared" ref="O5:O15" ca="1" si="2">COLUMNS(INDIRECT(N5))</f>
        <v>27</v>
      </c>
    </row>
    <row r="6" spans="1:15" x14ac:dyDescent="0.25">
      <c r="A6">
        <f t="shared" ref="A6:A69" ca="1" si="3">IF(B5&lt;OFFSET($M$3,A5,2),A5,A5+1)</f>
        <v>1</v>
      </c>
      <c r="B6">
        <f t="shared" ref="B6:B69" ca="1" si="4">IF(B5&lt;OFFSET($M$3, A5, 2), B5+1, 1)</f>
        <v>3</v>
      </c>
      <c r="C6" s="198" t="str">
        <f t="shared" ca="1" si="1"/>
        <v>Summary of Programs</v>
      </c>
      <c r="D6" s="198" t="str">
        <f t="shared" ca="1" si="0"/>
        <v>TableSummary</v>
      </c>
      <c r="E6" s="201" t="s">
        <v>101</v>
      </c>
      <c r="F6" s="200" t="str" cm="1">
        <f t="array" aca="1" ref="F6" ca="1">INDEX(INDIRECT(D6&amp;"[#Headers]"), B6)</f>
        <v>Mitigation or Control?</v>
      </c>
      <c r="G6" s="212" t="str" cm="1">
        <f t="array" aca="1" ref="G6" ca="1">IF(INT((COLUMN(INDIRECT(D6&amp;"[[#Headers],["&amp;F6&amp;"]]"))-1)/26)&gt;0,CHAR(INT((COLUMN(INDIRECT(D6&amp;"[[#Headers],["&amp;F6&amp;"]]"))-1)/26)+CODE("A")-1),"")&amp;CHAR(MOD(COLUMN(INDIRECT(D6&amp;"[[#Headers],["&amp;F6&amp;"]]"))-1,26)+CODE("A"))</f>
        <v>C</v>
      </c>
      <c r="H6" s="205" t="str" cm="1">
        <f t="array" aca="1" ref="H6" ca="1">IF(OR(LOWER(TRIM(E6))="error check", LOWER(TRIM(E6))="formula"), _xlfn.FORMULATEXT(OFFSET(INDIRECT(D6&amp; "[[#Headers],["&amp;F6&amp;"]]"), 1,0)), "")</f>
        <v/>
      </c>
      <c r="I6" s="205" t="s">
        <v>104</v>
      </c>
      <c r="J6" s="207"/>
      <c r="K6" s="34"/>
      <c r="M6" s="34" t="s">
        <v>22</v>
      </c>
      <c r="N6" s="213" t="s">
        <v>105</v>
      </c>
      <c r="O6" s="34">
        <f t="shared" ca="1" si="2"/>
        <v>28</v>
      </c>
    </row>
    <row r="7" spans="1:15" x14ac:dyDescent="0.25">
      <c r="A7">
        <f t="shared" ca="1" si="3"/>
        <v>1</v>
      </c>
      <c r="B7">
        <f t="shared" ca="1" si="4"/>
        <v>4</v>
      </c>
      <c r="C7" s="198" t="str">
        <f t="shared" ca="1" si="1"/>
        <v>Summary of Programs</v>
      </c>
      <c r="D7" s="198" t="str">
        <f t="shared" ca="1" si="0"/>
        <v>TableSummary</v>
      </c>
      <c r="E7" s="201" t="s">
        <v>101</v>
      </c>
      <c r="F7" s="200" t="str" cm="1">
        <f t="array" aca="1" ref="F7" ca="1">INDEX(INDIRECT(D7&amp;"[#Headers]"), B7)</f>
        <v>MAT or MWC</v>
      </c>
      <c r="G7" s="212" t="str" cm="1">
        <f t="array" aca="1" ref="G7" ca="1">IF(INT((COLUMN(INDIRECT(D7&amp;"[[#Headers],["&amp;F7&amp;"]]"))-1)/26)&gt;0,CHAR(INT((COLUMN(INDIRECT(D7&amp;"[[#Headers],["&amp;F7&amp;"]]"))-1)/26)+CODE("A")-1),"")&amp;CHAR(MOD(COLUMN(INDIRECT(D7&amp;"[[#Headers],["&amp;F7&amp;"]]"))-1,26)+CODE("A"))</f>
        <v>D</v>
      </c>
      <c r="H7" s="205" t="str" cm="1">
        <f t="array" aca="1" ref="H7" ca="1">IF(OR(LOWER(TRIM(E7))="error check", LOWER(TRIM(E7))="formula"), _xlfn.FORMULATEXT(OFFSET(INDIRECT(D7&amp; "[[#Headers],["&amp;F7&amp;"]]"), 1,0)), "")</f>
        <v/>
      </c>
      <c r="I7" s="205"/>
      <c r="J7" s="207"/>
      <c r="K7" s="34"/>
      <c r="M7" s="34" t="s">
        <v>22</v>
      </c>
      <c r="N7" s="213" t="s">
        <v>106</v>
      </c>
      <c r="O7" s="34">
        <f t="shared" ca="1" si="2"/>
        <v>13</v>
      </c>
    </row>
    <row r="8" spans="1:15" x14ac:dyDescent="0.25">
      <c r="A8">
        <f t="shared" ca="1" si="3"/>
        <v>1</v>
      </c>
      <c r="B8">
        <f t="shared" ca="1" si="4"/>
        <v>5</v>
      </c>
      <c r="C8" s="198" t="str">
        <f t="shared" ca="1" si="1"/>
        <v>Summary of Programs</v>
      </c>
      <c r="D8" s="198" t="str">
        <f t="shared" ca="1" si="0"/>
        <v>TableSummary</v>
      </c>
      <c r="E8" s="201" t="s">
        <v>101</v>
      </c>
      <c r="F8" s="200" t="str" cm="1">
        <f t="array" aca="1" ref="F8" ca="1">INDEX(INDIRECT(D8&amp;"[#Headers]"), B8)</f>
        <v>Program Description</v>
      </c>
      <c r="G8" s="212" t="str" cm="1">
        <f t="array" aca="1" ref="G8" ca="1">IF(INT((COLUMN(INDIRECT(D8&amp;"[[#Headers],["&amp;F8&amp;"]]"))-1)/26)&gt;0,CHAR(INT((COLUMN(INDIRECT(D8&amp;"[[#Headers],["&amp;F8&amp;"]]"))-1)/26)+CODE("A")-1),"")&amp;CHAR(MOD(COLUMN(INDIRECT(D8&amp;"[[#Headers],["&amp;F8&amp;"]]"))-1,26)+CODE("A"))</f>
        <v>E</v>
      </c>
      <c r="H8" s="205" t="str" cm="1">
        <f t="array" aca="1" ref="H8" ca="1">IF(OR(LOWER(TRIM(E8))="error check", LOWER(TRIM(E8))="formula"), _xlfn.FORMULATEXT(OFFSET(INDIRECT(D8&amp; "[[#Headers],["&amp;F8&amp;"]]"), 1,0)), "")</f>
        <v/>
      </c>
      <c r="I8" s="205"/>
      <c r="J8" s="207"/>
      <c r="K8" s="34"/>
      <c r="M8" s="34" t="s">
        <v>24</v>
      </c>
      <c r="N8" s="213" t="s">
        <v>107</v>
      </c>
      <c r="O8" s="34">
        <f t="shared" ca="1" si="2"/>
        <v>22</v>
      </c>
    </row>
    <row r="9" spans="1:15" ht="15.75" thickBot="1" x14ac:dyDescent="0.3">
      <c r="A9">
        <f t="shared" ca="1" si="3"/>
        <v>1</v>
      </c>
      <c r="B9">
        <f t="shared" ca="1" si="4"/>
        <v>6</v>
      </c>
      <c r="C9" s="198" t="str">
        <f t="shared" ca="1" si="1"/>
        <v>Summary of Programs</v>
      </c>
      <c r="D9" s="198" t="str">
        <f t="shared" ca="1" si="0"/>
        <v>TableSummary</v>
      </c>
      <c r="E9" s="201" t="s">
        <v>101</v>
      </c>
      <c r="F9" s="200" t="str" cm="1">
        <f t="array" aca="1" ref="F9" ca="1">INDEX(INDIRECT(D9&amp;"[#Headers]"), B9)</f>
        <v>Modifying Likelihood of Failure (LOF) or Consequence of Failure (COF)</v>
      </c>
      <c r="G9" s="212" t="str" cm="1">
        <f t="array" aca="1" ref="G9" ca="1">IF(INT((COLUMN(INDIRECT(D9&amp;"[[#Headers],["&amp;F9&amp;"]]"))-1)/26)&gt;0,CHAR(INT((COLUMN(INDIRECT(D9&amp;"[[#Headers],["&amp;F9&amp;"]]"))-1)/26)+CODE("A")-1),"")&amp;CHAR(MOD(COLUMN(INDIRECT(D9&amp;"[[#Headers],["&amp;F9&amp;"]]"))-1,26)+CODE("A"))</f>
        <v>F</v>
      </c>
      <c r="H9" s="205" t="str" cm="1">
        <f t="array" aca="1" ref="H9" ca="1">IF(OR(LOWER(TRIM(E9))="error check", LOWER(TRIM(E9))="formula"), _xlfn.FORMULATEXT(OFFSET(INDIRECT(D9&amp; "[[#Headers],["&amp;F9&amp;"]]"), 1,0)), "")</f>
        <v/>
      </c>
      <c r="I9" s="205" t="s">
        <v>108</v>
      </c>
      <c r="J9" s="207"/>
      <c r="K9" s="34"/>
      <c r="M9" s="48" t="s">
        <v>26</v>
      </c>
      <c r="N9" s="221" t="s">
        <v>109</v>
      </c>
      <c r="O9" s="48">
        <f t="shared" ca="1" si="2"/>
        <v>21</v>
      </c>
    </row>
    <row r="10" spans="1:15" ht="15.75" thickBot="1" x14ac:dyDescent="0.3">
      <c r="A10">
        <f t="shared" ca="1" si="3"/>
        <v>1</v>
      </c>
      <c r="B10">
        <f t="shared" ca="1" si="4"/>
        <v>7</v>
      </c>
      <c r="C10" s="198" t="str">
        <f t="shared" ca="1" si="1"/>
        <v>Summary of Programs</v>
      </c>
      <c r="D10" s="198" t="str">
        <f t="shared" ca="1" si="0"/>
        <v>TableSummary</v>
      </c>
      <c r="E10" s="201" t="s">
        <v>101</v>
      </c>
      <c r="F10" s="200" t="str" cm="1">
        <f t="array" aca="1" ref="F10" ca="1">INDEX(INDIRECT(D10&amp;"[#Headers]"), B10)</f>
        <v>Risk Drivers and/or Consequences being addressed by Program</v>
      </c>
      <c r="G10" s="212" t="str" cm="1">
        <f t="array" aca="1" ref="G10" ca="1">IF(INT((COLUMN(INDIRECT(D10&amp;"[[#Headers],["&amp;F10&amp;"]]"))-1)/26)&gt;0,CHAR(INT((COLUMN(INDIRECT(D10&amp;"[[#Headers],["&amp;F10&amp;"]]"))-1)/26)+CODE("A")-1),"")&amp;CHAR(MOD(COLUMN(INDIRECT(D10&amp;"[[#Headers],["&amp;F10&amp;"]]"))-1,26)+CODE("A"))</f>
        <v>G</v>
      </c>
      <c r="H10" s="205" t="str" cm="1">
        <f t="array" aca="1" ref="H10" ca="1">IF(OR(LOWER(TRIM(E10))="error check", LOWER(TRIM(E10))="formula"), _xlfn.FORMULATEXT(OFFSET(INDIRECT(D10&amp; "[[#Headers],["&amp;F10&amp;"]]"), 1,0)), "")</f>
        <v/>
      </c>
      <c r="I10" s="205"/>
      <c r="J10" s="207"/>
      <c r="K10" s="34"/>
      <c r="M10" s="222" t="s">
        <v>110</v>
      </c>
      <c r="N10" s="224"/>
      <c r="O10" s="225">
        <f ca="1">SUM(O4:O9)</f>
        <v>125</v>
      </c>
    </row>
    <row r="11" spans="1:15" x14ac:dyDescent="0.25">
      <c r="A11">
        <f t="shared" ca="1" si="3"/>
        <v>1</v>
      </c>
      <c r="B11">
        <f t="shared" ca="1" si="4"/>
        <v>8</v>
      </c>
      <c r="C11" s="198" t="str">
        <f t="shared" ca="1" si="1"/>
        <v>Summary of Programs</v>
      </c>
      <c r="D11" s="198" t="str">
        <f t="shared" ca="1" si="0"/>
        <v>TableSummary</v>
      </c>
      <c r="E11" s="201" t="s">
        <v>101</v>
      </c>
      <c r="F11" s="200" t="str" cm="1">
        <f t="array" aca="1" ref="F11" ca="1">INDEX(INDIRECT(D11&amp;"[#Headers]"), B11)</f>
        <v>Year(s) of Implementation</v>
      </c>
      <c r="G11" s="212" t="str" cm="1">
        <f t="array" aca="1" ref="G11" ca="1">IF(INT((COLUMN(INDIRECT(D11&amp;"[[#Headers],["&amp;F11&amp;"]]"))-1)/26)&gt;0,CHAR(INT((COLUMN(INDIRECT(D11&amp;"[[#Headers],["&amp;F11&amp;"]]"))-1)/26)+CODE("A")-1),"")&amp;CHAR(MOD(COLUMN(INDIRECT(D11&amp;"[[#Headers],["&amp;F11&amp;"]]"))-1,26)+CODE("A"))</f>
        <v>H</v>
      </c>
      <c r="H11" s="205" t="str" cm="1">
        <f t="array" aca="1" ref="H11" ca="1">IF(OR(LOWER(TRIM(E11))="error check", LOWER(TRIM(E11))="formula"), _xlfn.FORMULATEXT(OFFSET(INDIRECT(D11&amp; "[[#Headers],["&amp;F11&amp;"]]"), 1,0)), "")</f>
        <v/>
      </c>
      <c r="I11" s="205"/>
      <c r="J11" s="207"/>
      <c r="K11" s="34"/>
      <c r="M11" s="63" t="s">
        <v>28</v>
      </c>
      <c r="N11" s="223" t="s">
        <v>111</v>
      </c>
      <c r="O11" s="63">
        <f t="shared" ca="1" si="2"/>
        <v>18</v>
      </c>
    </row>
    <row r="12" spans="1:15" x14ac:dyDescent="0.25">
      <c r="A12">
        <f t="shared" ca="1" si="3"/>
        <v>1</v>
      </c>
      <c r="B12">
        <f t="shared" ca="1" si="4"/>
        <v>9</v>
      </c>
      <c r="C12" s="198" t="str">
        <f t="shared" ca="1" si="1"/>
        <v>Summary of Programs</v>
      </c>
      <c r="D12" s="198" t="str">
        <f t="shared" ca="1" si="0"/>
        <v>TableSummary</v>
      </c>
      <c r="E12" s="201" t="s">
        <v>101</v>
      </c>
      <c r="F12" s="200" t="str" cm="1">
        <f t="array" aca="1" ref="F12" ca="1">INDEX(INDIRECT(D12&amp;"[#Headers]"), B12)</f>
        <v>Justification for Effectiveness %</v>
      </c>
      <c r="G12" s="212" t="str" cm="1">
        <f t="array" aca="1" ref="G12" ca="1">IF(INT((COLUMN(INDIRECT(D12&amp;"[[#Headers],["&amp;F12&amp;"]]"))-1)/26)&gt;0,CHAR(INT((COLUMN(INDIRECT(D12&amp;"[[#Headers],["&amp;F12&amp;"]]"))-1)/26)+CODE("A")-1),"")&amp;CHAR(MOD(COLUMN(INDIRECT(D12&amp;"[[#Headers],["&amp;F12&amp;"]]"))-1,26)+CODE("A"))</f>
        <v>I</v>
      </c>
      <c r="H12" s="205" t="str" cm="1">
        <f t="array" aca="1" ref="H12" ca="1">IF(OR(LOWER(TRIM(E12))="error check", LOWER(TRIM(E12))="formula"), _xlfn.FORMULATEXT(OFFSET(INDIRECT(D12&amp; "[[#Headers],["&amp;F12&amp;"]]"), 1,0)), "")</f>
        <v/>
      </c>
      <c r="I12" s="205"/>
      <c r="J12" s="207"/>
      <c r="K12" s="34"/>
      <c r="M12" s="34" t="s">
        <v>28</v>
      </c>
      <c r="N12" s="213" t="s">
        <v>112</v>
      </c>
      <c r="O12" s="34">
        <f t="shared" ca="1" si="2"/>
        <v>35</v>
      </c>
    </row>
    <row r="13" spans="1:15" x14ac:dyDescent="0.25">
      <c r="A13">
        <f t="shared" ca="1" si="3"/>
        <v>1</v>
      </c>
      <c r="B13">
        <f t="shared" ca="1" si="4"/>
        <v>10</v>
      </c>
      <c r="C13" s="198" t="str">
        <f t="shared" ca="1" si="1"/>
        <v>Summary of Programs</v>
      </c>
      <c r="D13" s="198" t="str">
        <f t="shared" ca="1" si="0"/>
        <v>TableSummary</v>
      </c>
      <c r="E13" s="201" t="s">
        <v>101</v>
      </c>
      <c r="F13" s="200" t="str" cm="1">
        <f t="array" aca="1" ref="F13" ca="1">INDEX(INDIRECT(D13&amp;"[#Headers]"), B13)</f>
        <v>Benefit Length</v>
      </c>
      <c r="G13" s="212" t="str" cm="1">
        <f t="array" aca="1" ref="G13" ca="1">IF(INT((COLUMN(INDIRECT(D13&amp;"[[#Headers],["&amp;F13&amp;"]]"))-1)/26)&gt;0,CHAR(INT((COLUMN(INDIRECT(D13&amp;"[[#Headers],["&amp;F13&amp;"]]"))-1)/26)+CODE("A")-1),"")&amp;CHAR(MOD(COLUMN(INDIRECT(D13&amp;"[[#Headers],["&amp;F13&amp;"]]"))-1,26)+CODE("A"))</f>
        <v>J</v>
      </c>
      <c r="H13" s="205" t="str" cm="1">
        <f t="array" aca="1" ref="H13" ca="1">IF(OR(LOWER(TRIM(E13))="error check", LOWER(TRIM(E13))="formula"), _xlfn.FORMULATEXT(OFFSET(INDIRECT(D13&amp; "[[#Headers],["&amp;F13&amp;"]]"), 1,0)), "")</f>
        <v/>
      </c>
      <c r="I13" s="205"/>
      <c r="J13" s="207"/>
      <c r="K13" s="34"/>
      <c r="M13" s="34" t="s">
        <v>28</v>
      </c>
      <c r="N13" s="213" t="s">
        <v>113</v>
      </c>
      <c r="O13" s="34">
        <f t="shared" ca="1" si="2"/>
        <v>44</v>
      </c>
    </row>
    <row r="14" spans="1:15" x14ac:dyDescent="0.25">
      <c r="A14">
        <f t="shared" ca="1" si="3"/>
        <v>1</v>
      </c>
      <c r="B14">
        <f t="shared" ca="1" si="4"/>
        <v>11</v>
      </c>
      <c r="C14" s="198" t="str">
        <f t="shared" ca="1" si="1"/>
        <v>Summary of Programs</v>
      </c>
      <c r="D14" s="198" t="str">
        <f t="shared" ca="1" si="0"/>
        <v>TableSummary</v>
      </c>
      <c r="E14" s="201" t="s">
        <v>101</v>
      </c>
      <c r="F14" s="200" t="str" cm="1">
        <f t="array" aca="1" ref="F14" ca="1">INDEX(INDIRECT(D14&amp;"[#Headers]"), B14)</f>
        <v>Justification for Benefit Length</v>
      </c>
      <c r="G14" s="212" t="str" cm="1">
        <f t="array" aca="1" ref="G14" ca="1">IF(INT((COLUMN(INDIRECT(D14&amp;"[[#Headers],["&amp;F14&amp;"]]"))-1)/26)&gt;0,CHAR(INT((COLUMN(INDIRECT(D14&amp;"[[#Headers],["&amp;F14&amp;"]]"))-1)/26)+CODE("A")-1),"")&amp;CHAR(MOD(COLUMN(INDIRECT(D14&amp;"[[#Headers],["&amp;F14&amp;"]]"))-1,26)+CODE("A"))</f>
        <v>K</v>
      </c>
      <c r="H14" s="205" t="str" cm="1">
        <f t="array" aca="1" ref="H14" ca="1">IF(OR(LOWER(TRIM(E14))="error check", LOWER(TRIM(E14))="formula"), _xlfn.FORMULATEXT(OFFSET(INDIRECT(D14&amp; "[[#Headers],["&amp;F14&amp;"]]"), 1,0)), "")</f>
        <v/>
      </c>
      <c r="I14" s="205"/>
      <c r="J14" s="207"/>
      <c r="K14" s="34"/>
      <c r="M14" s="34" t="s">
        <v>28</v>
      </c>
      <c r="N14" s="213" t="s">
        <v>114</v>
      </c>
      <c r="O14" s="34">
        <f t="shared" ca="1" si="2"/>
        <v>29</v>
      </c>
    </row>
    <row r="15" spans="1:15" x14ac:dyDescent="0.25">
      <c r="A15">
        <f t="shared" ca="1" si="3"/>
        <v>1</v>
      </c>
      <c r="B15">
        <f t="shared" ca="1" si="4"/>
        <v>12</v>
      </c>
      <c r="C15" s="198" t="str">
        <f t="shared" ca="1" si="1"/>
        <v>Summary of Programs</v>
      </c>
      <c r="D15" s="198" t="str">
        <f t="shared" ca="1" si="0"/>
        <v>TableSummary</v>
      </c>
      <c r="E15" s="218" t="s">
        <v>115</v>
      </c>
      <c r="F15" s="200" t="str" cm="1">
        <f t="array" aca="1" ref="F15" ca="1">INDEX(INDIRECT(D15&amp;"[#Headers]"), B15)</f>
        <v>Assumptions / Comments</v>
      </c>
      <c r="G15" s="212" t="str" cm="1">
        <f t="array" aca="1" ref="G15" ca="1">IF(INT((COLUMN(INDIRECT(D15&amp;"[[#Headers],["&amp;F15&amp;"]]"))-1)/26)&gt;0,CHAR(INT((COLUMN(INDIRECT(D15&amp;"[[#Headers],["&amp;F15&amp;"]]"))-1)/26)+CODE("A")-1),"")&amp;CHAR(MOD(COLUMN(INDIRECT(D15&amp;"[[#Headers],["&amp;F15&amp;"]]"))-1,26)+CODE("A"))</f>
        <v>L</v>
      </c>
      <c r="H15" s="205" t="str" cm="1">
        <f t="array" aca="1" ref="H15" ca="1">IF(OR(LOWER(TRIM(E15))="error check", LOWER(TRIM(E15))="formula"), _xlfn.FORMULATEXT(OFFSET(INDIRECT(D15&amp; "[[#Headers],["&amp;F15&amp;"]]"), 1,0)), "")</f>
        <v/>
      </c>
      <c r="I15" s="205"/>
      <c r="J15" s="207"/>
      <c r="K15" s="34"/>
      <c r="M15" s="34" t="s">
        <v>28</v>
      </c>
      <c r="N15" s="213" t="s">
        <v>116</v>
      </c>
      <c r="O15" s="34">
        <f t="shared" ca="1" si="2"/>
        <v>28</v>
      </c>
    </row>
    <row r="16" spans="1:15" x14ac:dyDescent="0.25">
      <c r="A16">
        <f t="shared" ca="1" si="3"/>
        <v>1</v>
      </c>
      <c r="B16">
        <f t="shared" ca="1" si="4"/>
        <v>13</v>
      </c>
      <c r="C16" s="198" t="str">
        <f t="shared" ca="1" si="1"/>
        <v>Summary of Programs</v>
      </c>
      <c r="D16" s="198" t="str">
        <f t="shared" ca="1" si="0"/>
        <v>TableSummary</v>
      </c>
      <c r="E16" s="216" t="s">
        <v>96</v>
      </c>
      <c r="F16" s="200" t="str" cm="1">
        <f t="array" aca="1" ref="F16" ca="1">INDEX(INDIRECT(D16&amp;"[#Headers]"), B16)</f>
        <v>Mitigation Program Count</v>
      </c>
      <c r="G16" s="212" t="str" cm="1">
        <f t="array" aca="1" ref="G16" ca="1">IF(INT((COLUMN(INDIRECT(D16&amp;"[[#Headers],["&amp;F16&amp;"]]"))-1)/26)&gt;0,CHAR(INT((COLUMN(INDIRECT(D16&amp;"[[#Headers],["&amp;F16&amp;"]]"))-1)/26)+CODE("A")-1),"")&amp;CHAR(MOD(COLUMN(INDIRECT(D16&amp;"[[#Headers],["&amp;F16&amp;"]]"))-1,26)+CODE("A"))</f>
        <v>M</v>
      </c>
      <c r="H16" s="205" t="str" cm="1">
        <f t="array" aca="1" ref="H16" ca="1">IF(OR(LOWER(TRIM(E16))="error check", LOWER(TRIM(E16))="formula"), _xlfn.FORMULATEXT(OFFSET(INDIRECT(D16&amp; "[[#Headers],["&amp;F16&amp;"]]"), 1,0)), "")</f>
        <v>=IF(ISNUMBER(#REF!),IF(AND(LEFT(C10,1)="M",B10&lt;&gt;#REF!),#REF!+1,#REF!),IF(LEFT(C10,1)="M",1,0))</v>
      </c>
      <c r="I16" s="205"/>
      <c r="J16" s="207"/>
      <c r="K16" s="34"/>
      <c r="M16" s="34" t="s">
        <v>117</v>
      </c>
      <c r="N16" s="213" t="s">
        <v>118</v>
      </c>
      <c r="O16" s="34">
        <f ca="1">COLUMNS(INDIRECT(N16))</f>
        <v>21</v>
      </c>
    </row>
    <row r="17" spans="1:15" x14ac:dyDescent="0.25">
      <c r="A17">
        <f t="shared" ca="1" si="3"/>
        <v>1</v>
      </c>
      <c r="B17">
        <f t="shared" ca="1" si="4"/>
        <v>14</v>
      </c>
      <c r="C17" s="198" t="str">
        <f t="shared" ca="1" si="1"/>
        <v>Summary of Programs</v>
      </c>
      <c r="D17" s="198" t="str">
        <f t="shared" ca="1" si="0"/>
        <v>TableSummary</v>
      </c>
      <c r="E17" s="216" t="s">
        <v>96</v>
      </c>
      <c r="F17" s="200" t="str" cm="1">
        <f t="array" aca="1" ref="F17" ca="1">INDEX(INDIRECT(D17&amp;"[#Headers]"), B17)</f>
        <v>Control Program Count</v>
      </c>
      <c r="G17" s="212" t="str" cm="1">
        <f t="array" aca="1" ref="G17" ca="1">IF(INT((COLUMN(INDIRECT(D17&amp;"[[#Headers],["&amp;F17&amp;"]]"))-1)/26)&gt;0,CHAR(INT((COLUMN(INDIRECT(D17&amp;"[[#Headers],["&amp;F17&amp;"]]"))-1)/26)+CODE("A")-1),"")&amp;CHAR(MOD(COLUMN(INDIRECT(D17&amp;"[[#Headers],["&amp;F17&amp;"]]"))-1,26)+CODE("A"))</f>
        <v>N</v>
      </c>
      <c r="H17" s="205" t="str" cm="1">
        <f t="array" aca="1" ref="H17" ca="1">IF(OR(LOWER(TRIM(E17))="error check", LOWER(TRIM(E17))="formula"), _xlfn.FORMULATEXT(OFFSET(INDIRECT(D17&amp; "[[#Headers],["&amp;F17&amp;"]]"), 1,0)), "")</f>
        <v>=IF(ISNUMBER(#REF!),IF(AND(LEFT(C10,1)="C",B10&lt;&gt;#REF!),#REF!+1,#REF!),IF(LEFT(C10,1)="C",1,0))</v>
      </c>
      <c r="I17" s="205"/>
      <c r="J17" s="207"/>
      <c r="K17" s="34"/>
      <c r="M17" s="34" t="s">
        <v>117</v>
      </c>
      <c r="N17" s="213" t="s">
        <v>119</v>
      </c>
      <c r="O17" s="34" t="e">
        <f ca="1">COLUMNS(INDIRECT(N18))</f>
        <v>#REF!</v>
      </c>
    </row>
    <row r="18" spans="1:15" x14ac:dyDescent="0.25">
      <c r="A18">
        <f t="shared" ca="1" si="3"/>
        <v>2</v>
      </c>
      <c r="B18">
        <f t="shared" ca="1" si="4"/>
        <v>1</v>
      </c>
      <c r="C18" s="198" t="str">
        <f t="shared" ca="1" si="1"/>
        <v>1-Program Exposure</v>
      </c>
      <c r="D18" s="198" t="str">
        <f t="shared" ca="1" si="0"/>
        <v>TableExposure</v>
      </c>
      <c r="E18" s="217" t="s">
        <v>96</v>
      </c>
      <c r="F18" s="200" t="str" cm="1">
        <f t="array" aca="1" ref="F18" ca="1">INDEX(INDIRECT(D18&amp;"[#Headers]"), B18)</f>
        <v>Program ID</v>
      </c>
      <c r="G18" s="212" t="str" cm="1">
        <f t="array" aca="1" ref="G18" ca="1">IF(INT((COLUMN(INDIRECT(D18&amp;"[[#Headers],["&amp;F18&amp;"]]"))-1)/26)&gt;0,CHAR(INT((COLUMN(INDIRECT(D18&amp;"[[#Headers],["&amp;F18&amp;"]]"))-1)/26)+CODE("A")-1),"")&amp;CHAR(MOD(COLUMN(INDIRECT(D18&amp;"[[#Headers],["&amp;F18&amp;"]]"))-1,26)+CODE("A"))</f>
        <v>B</v>
      </c>
      <c r="H18" s="205" t="str" cm="1">
        <f t="array" aca="1" ref="H18" ca="1">IF(OR(LOWER(TRIM(E18))="error check", LOWER(TRIM(E18))="formula"), _xlfn.FORMULATEXT(OFFSET(INDIRECT(D18&amp; "[[#Headers],["&amp;F18&amp;"]]"), 1,0)), "")</f>
        <v>=IFERROR(INDEX('Summary of Programs'!A:A,MATCH([@Program],'Summary of Programs'!B:B,0)),"No match in Summary of Programs tab")</v>
      </c>
      <c r="I18" s="205"/>
      <c r="J18" s="207"/>
      <c r="K18" s="34"/>
      <c r="M18" s="34" t="s">
        <v>117</v>
      </c>
      <c r="N18" s="213" t="s">
        <v>120</v>
      </c>
      <c r="O18" s="34" t="e">
        <f ca="1">COLUMNS(INDIRECT(N17))</f>
        <v>#REF!</v>
      </c>
    </row>
    <row r="19" spans="1:15" x14ac:dyDescent="0.25">
      <c r="A19">
        <f t="shared" ca="1" si="3"/>
        <v>2</v>
      </c>
      <c r="B19">
        <f t="shared" ca="1" si="4"/>
        <v>2</v>
      </c>
      <c r="C19" s="198" t="str">
        <f t="shared" ca="1" si="1"/>
        <v>1-Program Exposure</v>
      </c>
      <c r="D19" s="198" t="str">
        <f t="shared" ca="1" si="0"/>
        <v>TableExposure</v>
      </c>
      <c r="E19" s="217" t="s">
        <v>96</v>
      </c>
      <c r="F19" s="200" t="str" cm="1">
        <f t="array" aca="1" ref="F19" ca="1">INDEX(INDIRECT(D19&amp;"[#Headers]"), B19)</f>
        <v>Type</v>
      </c>
      <c r="G19" s="212" t="str" cm="1">
        <f t="array" aca="1" ref="G19" ca="1">IF(INT((COLUMN(INDIRECT(D19&amp;"[[#Headers],["&amp;F19&amp;"]]"))-1)/26)&gt;0,CHAR(INT((COLUMN(INDIRECT(D19&amp;"[[#Headers],["&amp;F19&amp;"]]"))-1)/26)+CODE("A")-1),"")&amp;CHAR(MOD(COLUMN(INDIRECT(D19&amp;"[[#Headers],["&amp;F19&amp;"]]"))-1,26)+CODE("A"))</f>
        <v>C</v>
      </c>
      <c r="H19" s="205" t="str" cm="1">
        <f t="array" aca="1" ref="H19" ca="1">IF(OR(LOWER(TRIM(E19))="error check", LOWER(TRIM(E19))="formula"), _xlfn.FORMULATEXT(OFFSET(INDIRECT(D19&amp; "[[#Headers],["&amp;F19&amp;"]]"), 1,0)), "")</f>
        <v>=IFERROR(INDEX('Summary of Programs'!C:C,MATCH([@Program],'Summary of Programs'!B:B,0)),"No match in Summary of Programs tab")</v>
      </c>
      <c r="I19" s="205"/>
      <c r="J19" s="207"/>
      <c r="K19" s="34"/>
    </row>
    <row r="20" spans="1:15" x14ac:dyDescent="0.25">
      <c r="A20">
        <f t="shared" ca="1" si="3"/>
        <v>2</v>
      </c>
      <c r="B20">
        <f t="shared" ca="1" si="4"/>
        <v>3</v>
      </c>
      <c r="C20" s="198" t="str">
        <f t="shared" ca="1" si="1"/>
        <v>1-Program Exposure</v>
      </c>
      <c r="D20" s="198" t="str">
        <f t="shared" ca="1" si="0"/>
        <v>TableExposure</v>
      </c>
      <c r="E20" s="199" t="s">
        <v>101</v>
      </c>
      <c r="F20" s="200" t="str" cm="1">
        <f t="array" aca="1" ref="F20" ca="1">INDEX(INDIRECT(D20&amp;"[#Headers]"), B20)</f>
        <v>Program</v>
      </c>
      <c r="G20" s="212" t="str" cm="1">
        <f t="array" aca="1" ref="G20" ca="1">IF(INT((COLUMN(INDIRECT(D20&amp;"[[#Headers],["&amp;F20&amp;"]]"))-1)/26)&gt;0,CHAR(INT((COLUMN(INDIRECT(D20&amp;"[[#Headers],["&amp;F20&amp;"]]"))-1)/26)+CODE("A")-1),"")&amp;CHAR(MOD(COLUMN(INDIRECT(D20&amp;"[[#Headers],["&amp;F20&amp;"]]"))-1,26)+CODE("A"))</f>
        <v>D</v>
      </c>
      <c r="H20" s="205" t="str" cm="1">
        <f t="array" aca="1" ref="H20" ca="1">IF(OR(LOWER(TRIM(E20))="error check", LOWER(TRIM(E20))="formula"), _xlfn.FORMULATEXT(OFFSET(INDIRECT(D20&amp; "[[#Headers],["&amp;F20&amp;"]]"), 1,0)), "")</f>
        <v/>
      </c>
      <c r="I20" s="205" t="s">
        <v>121</v>
      </c>
      <c r="J20" s="207"/>
      <c r="K20" s="34"/>
    </row>
    <row r="21" spans="1:15" x14ac:dyDescent="0.25">
      <c r="A21">
        <f t="shared" ca="1" si="3"/>
        <v>2</v>
      </c>
      <c r="B21">
        <f t="shared" ca="1" si="4"/>
        <v>4</v>
      </c>
      <c r="C21" s="198" t="str">
        <f t="shared" ca="1" si="1"/>
        <v>1-Program Exposure</v>
      </c>
      <c r="D21" s="198" t="str">
        <f t="shared" ca="1" si="0"/>
        <v>TableExposure</v>
      </c>
      <c r="E21" s="199" t="s">
        <v>101</v>
      </c>
      <c r="F21" s="200" t="str" cm="1">
        <f t="array" aca="1" ref="F21" ca="1">INDEX(INDIRECT(D21&amp;"[#Headers]"), B21)</f>
        <v>Risk (for Cross Cutter only)</v>
      </c>
      <c r="G21" s="212" t="str" cm="1">
        <f t="array" aca="1" ref="G21" ca="1">IF(INT((COLUMN(INDIRECT(D21&amp;"[[#Headers],["&amp;F21&amp;"]]"))-1)/26)&gt;0,CHAR(INT((COLUMN(INDIRECT(D21&amp;"[[#Headers],["&amp;F21&amp;"]]"))-1)/26)+CODE("A")-1),"")&amp;CHAR(MOD(COLUMN(INDIRECT(D21&amp;"[[#Headers],["&amp;F21&amp;"]]"))-1,26)+CODE("A"))</f>
        <v>E</v>
      </c>
      <c r="H21" s="205" t="str" cm="1">
        <f t="array" aca="1" ref="H21" ca="1">IF(OR(LOWER(TRIM(E21))="error check", LOWER(TRIM(E21))="formula"), _xlfn.FORMULATEXT(OFFSET(INDIRECT(D21&amp; "[[#Headers],["&amp;F21&amp;"]]"), 1,0)), "")</f>
        <v/>
      </c>
      <c r="I21" s="205" t="s">
        <v>122</v>
      </c>
      <c r="J21" s="207"/>
      <c r="K21" s="34"/>
    </row>
    <row r="22" spans="1:15" x14ac:dyDescent="0.25">
      <c r="A22">
        <f t="shared" ca="1" si="3"/>
        <v>2</v>
      </c>
      <c r="B22">
        <f t="shared" ca="1" si="4"/>
        <v>5</v>
      </c>
      <c r="C22" s="198" t="str">
        <f t="shared" ca="1" si="1"/>
        <v>1-Program Exposure</v>
      </c>
      <c r="D22" s="198" t="str">
        <f t="shared" ca="1" si="0"/>
        <v>TableExposure</v>
      </c>
      <c r="E22" s="199" t="s">
        <v>101</v>
      </c>
      <c r="F22" s="200" t="str" cm="1">
        <f t="array" aca="1" ref="F22" ca="1">INDEX(INDIRECT(D22&amp;"[#Headers]"), B22)</f>
        <v>Tranche</v>
      </c>
      <c r="G22" s="212" t="str" cm="1">
        <f t="array" aca="1" ref="G22" ca="1">IF(INT((COLUMN(INDIRECT(D22&amp;"[[#Headers],["&amp;F22&amp;"]]"))-1)/26)&gt;0,CHAR(INT((COLUMN(INDIRECT(D22&amp;"[[#Headers],["&amp;F22&amp;"]]"))-1)/26)+CODE("A")-1),"")&amp;CHAR(MOD(COLUMN(INDIRECT(D22&amp;"[[#Headers],["&amp;F22&amp;"]]"))-1,26)+CODE("A"))</f>
        <v>F</v>
      </c>
      <c r="H22" s="205" t="str" cm="1">
        <f t="array" aca="1" ref="H22" ca="1">IF(OR(LOWER(TRIM(E22))="error check", LOWER(TRIM(E22))="formula"), _xlfn.FORMULATEXT(OFFSET(INDIRECT(D22&amp; "[[#Headers],["&amp;F22&amp;"]]"), 1,0)), "")</f>
        <v/>
      </c>
      <c r="I22" s="205" t="s">
        <v>123</v>
      </c>
      <c r="J22" s="207"/>
      <c r="K22" s="34"/>
    </row>
    <row r="23" spans="1:15" x14ac:dyDescent="0.25">
      <c r="A23">
        <f t="shared" ca="1" si="3"/>
        <v>2</v>
      </c>
      <c r="B23">
        <f t="shared" ca="1" si="4"/>
        <v>6</v>
      </c>
      <c r="C23" s="198" t="str">
        <f t="shared" ca="1" si="1"/>
        <v>1-Program Exposure</v>
      </c>
      <c r="D23" s="198" t="str">
        <f t="shared" ca="1" si="0"/>
        <v>TableExposure</v>
      </c>
      <c r="E23" s="217" t="s">
        <v>96</v>
      </c>
      <c r="F23" s="200" t="str" cm="1">
        <f t="array" aca="1" ref="F23" ca="1">INDEX(INDIRECT(D23&amp;"[#Headers]"), B23)</f>
        <v>Tranche Exposure</v>
      </c>
      <c r="G23" s="212" t="str" cm="1">
        <f t="array" aca="1" ref="G23" ca="1">IF(INT((COLUMN(INDIRECT(D23&amp;"[[#Headers],["&amp;F23&amp;"]]"))-1)/26)&gt;0,CHAR(INT((COLUMN(INDIRECT(D23&amp;"[[#Headers],["&amp;F23&amp;"]]"))-1)/26)+CODE("A")-1),"")&amp;CHAR(MOD(COLUMN(INDIRECT(D23&amp;"[[#Headers],["&amp;F23&amp;"]]"))-1,26)+CODE("A"))</f>
        <v>G</v>
      </c>
      <c r="H23" s="205" t="str" cm="1">
        <f t="array" aca="1" ref="H23" ca="1">IF(OR(LOWER(TRIM(E23))="error check", LOWER(TRIM(E23))="formula"), _xlfn.FORMULATEXT(OFFSET(INDIRECT(D23&amp; "[[#Headers],["&amp;F23&amp;"]]"), 1,0)), "")</f>
        <v>=INDEX(TableTranche[[#All],[Exposure]], MATCH([@Tranche], TableTranche[[#All],[Tranche]], 0))</v>
      </c>
      <c r="I23" s="205"/>
      <c r="J23" s="207"/>
      <c r="K23" s="34"/>
    </row>
    <row r="24" spans="1:15" x14ac:dyDescent="0.25">
      <c r="A24">
        <f t="shared" ca="1" si="3"/>
        <v>2</v>
      </c>
      <c r="B24">
        <f t="shared" ca="1" si="4"/>
        <v>7</v>
      </c>
      <c r="C24" s="198" t="str">
        <f t="shared" ca="1" si="1"/>
        <v>1-Program Exposure</v>
      </c>
      <c r="D24" s="198" t="str">
        <f t="shared" ca="1" si="0"/>
        <v>TableExposure</v>
      </c>
      <c r="E24" s="217" t="s">
        <v>96</v>
      </c>
      <c r="F24" s="200" t="str" cm="1">
        <f t="array" aca="1" ref="F24" ca="1">INDEX(INDIRECT(D24&amp;"[#Headers]"), B24)</f>
        <v>Tranche Exposure Unit</v>
      </c>
      <c r="G24" s="212" t="str" cm="1">
        <f t="array" aca="1" ref="G24" ca="1">IF(INT((COLUMN(INDIRECT(D24&amp;"[[#Headers],["&amp;F24&amp;"]]"))-1)/26)&gt;0,CHAR(INT((COLUMN(INDIRECT(D24&amp;"[[#Headers],["&amp;F24&amp;"]]"))-1)/26)+CODE("A")-1),"")&amp;CHAR(MOD(COLUMN(INDIRECT(D24&amp;"[[#Headers],["&amp;F24&amp;"]]"))-1,26)+CODE("A"))</f>
        <v>H</v>
      </c>
      <c r="H24" s="205" t="str" cm="1">
        <f t="array" aca="1" ref="H24" ca="1">IF(OR(LOWER(TRIM(E24))="error check", LOWER(TRIM(E24))="formula"), _xlfn.FORMULATEXT(OFFSET(INDIRECT(D24&amp; "[[#Headers],["&amp;F24&amp;"]]"), 1,0)), "")</f>
        <v>=INDEX(TableTranche[[#All],[Unit]], MATCH([@Tranche], TableTranche[[#All],[Tranche]], 0))</v>
      </c>
      <c r="I24" s="205"/>
      <c r="J24" s="207"/>
      <c r="K24" s="34"/>
    </row>
    <row r="25" spans="1:15" x14ac:dyDescent="0.25">
      <c r="A25">
        <f t="shared" ca="1" si="3"/>
        <v>2</v>
      </c>
      <c r="B25">
        <f t="shared" ca="1" si="4"/>
        <v>8</v>
      </c>
      <c r="C25" s="198" t="str">
        <f t="shared" ca="1" si="1"/>
        <v>1-Program Exposure</v>
      </c>
      <c r="D25" s="198" t="str">
        <f t="shared" ca="1" si="0"/>
        <v>TableExposure</v>
      </c>
      <c r="E25" s="199" t="s">
        <v>101</v>
      </c>
      <c r="F25" s="200" t="str" cm="1">
        <f t="array" aca="1" ref="F25" ca="1">INDEX(INDIRECT(D25&amp;"[#Headers]"), B25)</f>
        <v>Program Exposure 2020</v>
      </c>
      <c r="G25" s="212" t="str" cm="1">
        <f t="array" aca="1" ref="G25" ca="1">IF(INT((COLUMN(INDIRECT(D25&amp;"[[#Headers],["&amp;F25&amp;"]]"))-1)/26)&gt;0,CHAR(INT((COLUMN(INDIRECT(D25&amp;"[[#Headers],["&amp;F25&amp;"]]"))-1)/26)+CODE("A")-1),"")&amp;CHAR(MOD(COLUMN(INDIRECT(D25&amp;"[[#Headers],["&amp;F25&amp;"]]"))-1,26)+CODE("A"))</f>
        <v>I</v>
      </c>
      <c r="H25" s="205" t="str" cm="1">
        <f t="array" aca="1" ref="H25" ca="1">IF(OR(LOWER(TRIM(E25))="error check", LOWER(TRIM(E25))="formula"), _xlfn.FORMULATEXT(OFFSET(INDIRECT(D25&amp; "[[#Headers],["&amp;F25&amp;"]]"), 1,0)), "")</f>
        <v/>
      </c>
      <c r="I25" s="205"/>
      <c r="J25" s="207"/>
      <c r="K25" s="34"/>
    </row>
    <row r="26" spans="1:15" x14ac:dyDescent="0.25">
      <c r="A26">
        <f t="shared" ca="1" si="3"/>
        <v>2</v>
      </c>
      <c r="B26">
        <f t="shared" ca="1" si="4"/>
        <v>9</v>
      </c>
      <c r="C26" s="198" t="str">
        <f t="shared" ca="1" si="1"/>
        <v>1-Program Exposure</v>
      </c>
      <c r="D26" s="198" t="str">
        <f t="shared" ca="1" si="0"/>
        <v>TableExposure</v>
      </c>
      <c r="E26" s="199" t="s">
        <v>101</v>
      </c>
      <c r="F26" s="200" t="str" cm="1">
        <f t="array" aca="1" ref="F26" ca="1">INDEX(INDIRECT(D26&amp;"[#Headers]"), B26)</f>
        <v>Program Exposure 2021</v>
      </c>
      <c r="G26" s="212" t="str" cm="1">
        <f t="array" aca="1" ref="G26" ca="1">IF(INT((COLUMN(INDIRECT(D26&amp;"[[#Headers],["&amp;F26&amp;"]]"))-1)/26)&gt;0,CHAR(INT((COLUMN(INDIRECT(D26&amp;"[[#Headers],["&amp;F26&amp;"]]"))-1)/26)+CODE("A")-1),"")&amp;CHAR(MOD(COLUMN(INDIRECT(D26&amp;"[[#Headers],["&amp;F26&amp;"]]"))-1,26)+CODE("A"))</f>
        <v>J</v>
      </c>
      <c r="H26" s="205" t="str" cm="1">
        <f t="array" aca="1" ref="H26" ca="1">IF(OR(LOWER(TRIM(E26))="error check", LOWER(TRIM(E26))="formula"), _xlfn.FORMULATEXT(OFFSET(INDIRECT(D26&amp; "[[#Headers],["&amp;F26&amp;"]]"), 1,0)), "")</f>
        <v/>
      </c>
      <c r="I26" s="205"/>
      <c r="J26" s="207"/>
      <c r="K26" s="34"/>
    </row>
    <row r="27" spans="1:15" x14ac:dyDescent="0.25">
      <c r="A27">
        <f t="shared" ca="1" si="3"/>
        <v>2</v>
      </c>
      <c r="B27">
        <f t="shared" ca="1" si="4"/>
        <v>10</v>
      </c>
      <c r="C27" s="198" t="str">
        <f t="shared" ca="1" si="1"/>
        <v>1-Program Exposure</v>
      </c>
      <c r="D27" s="198" t="str">
        <f t="shared" ca="1" si="0"/>
        <v>TableExposure</v>
      </c>
      <c r="E27" s="199" t="s">
        <v>101</v>
      </c>
      <c r="F27" s="200" t="str" cm="1">
        <f t="array" aca="1" ref="F27" ca="1">INDEX(INDIRECT(D27&amp;"[#Headers]"), B27)</f>
        <v>Program Exposure 2022</v>
      </c>
      <c r="G27" s="212" t="str" cm="1">
        <f t="array" aca="1" ref="G27" ca="1">IF(INT((COLUMN(INDIRECT(D27&amp;"[[#Headers],["&amp;F27&amp;"]]"))-1)/26)&gt;0,CHAR(INT((COLUMN(INDIRECT(D27&amp;"[[#Headers],["&amp;F27&amp;"]]"))-1)/26)+CODE("A")-1),"")&amp;CHAR(MOD(COLUMN(INDIRECT(D27&amp;"[[#Headers],["&amp;F27&amp;"]]"))-1,26)+CODE("A"))</f>
        <v>K</v>
      </c>
      <c r="H27" s="205" t="str" cm="1">
        <f t="array" aca="1" ref="H27" ca="1">IF(OR(LOWER(TRIM(E27))="error check", LOWER(TRIM(E27))="formula"), _xlfn.FORMULATEXT(OFFSET(INDIRECT(D27&amp; "[[#Headers],["&amp;F27&amp;"]]"), 1,0)), "")</f>
        <v/>
      </c>
      <c r="I27" s="205"/>
      <c r="J27" s="207"/>
      <c r="K27" s="34"/>
    </row>
    <row r="28" spans="1:15" x14ac:dyDescent="0.25">
      <c r="A28">
        <f t="shared" ca="1" si="3"/>
        <v>2</v>
      </c>
      <c r="B28">
        <f t="shared" ca="1" si="4"/>
        <v>11</v>
      </c>
      <c r="C28" s="198" t="str">
        <f t="shared" ca="1" si="1"/>
        <v>1-Program Exposure</v>
      </c>
      <c r="D28" s="198" t="str">
        <f t="shared" ca="1" si="0"/>
        <v>TableExposure</v>
      </c>
      <c r="E28" s="199" t="s">
        <v>101</v>
      </c>
      <c r="F28" s="200" t="str" cm="1">
        <f t="array" aca="1" ref="F28" ca="1">INDEX(INDIRECT(D28&amp;"[#Headers]"), B28)</f>
        <v>Program Exposure 2023</v>
      </c>
      <c r="G28" s="212" t="str" cm="1">
        <f t="array" aca="1" ref="G28" ca="1">IF(INT((COLUMN(INDIRECT(D28&amp;"[[#Headers],["&amp;F28&amp;"]]"))-1)/26)&gt;0,CHAR(INT((COLUMN(INDIRECT(D28&amp;"[[#Headers],["&amp;F28&amp;"]]"))-1)/26)+CODE("A")-1),"")&amp;CHAR(MOD(COLUMN(INDIRECT(D28&amp;"[[#Headers],["&amp;F28&amp;"]]"))-1,26)+CODE("A"))</f>
        <v>L</v>
      </c>
      <c r="H28" s="205" t="str" cm="1">
        <f t="array" aca="1" ref="H28" ca="1">IF(OR(LOWER(TRIM(E28))="error check", LOWER(TRIM(E28))="formula"), _xlfn.FORMULATEXT(OFFSET(INDIRECT(D28&amp; "[[#Headers],["&amp;F28&amp;"]]"), 1,0)), "")</f>
        <v/>
      </c>
      <c r="I28" s="205"/>
      <c r="J28" s="207"/>
      <c r="K28" s="34"/>
    </row>
    <row r="29" spans="1:15" x14ac:dyDescent="0.25">
      <c r="A29">
        <f t="shared" ca="1" si="3"/>
        <v>2</v>
      </c>
      <c r="B29">
        <f t="shared" ca="1" si="4"/>
        <v>12</v>
      </c>
      <c r="C29" s="198" t="str">
        <f t="shared" ca="1" si="1"/>
        <v>1-Program Exposure</v>
      </c>
      <c r="D29" s="198" t="str">
        <f t="shared" ca="1" si="0"/>
        <v>TableExposure</v>
      </c>
      <c r="E29" s="199" t="s">
        <v>101</v>
      </c>
      <c r="F29" s="200" t="str" cm="1">
        <f t="array" aca="1" ref="F29" ca="1">INDEX(INDIRECT(D29&amp;"[#Headers]"), B29)</f>
        <v>Program Exposure 2024</v>
      </c>
      <c r="G29" s="212" t="str" cm="1">
        <f t="array" aca="1" ref="G29" ca="1">IF(INT((COLUMN(INDIRECT(D29&amp;"[[#Headers],["&amp;F29&amp;"]]"))-1)/26)&gt;0,CHAR(INT((COLUMN(INDIRECT(D29&amp;"[[#Headers],["&amp;F29&amp;"]]"))-1)/26)+CODE("A")-1),"")&amp;CHAR(MOD(COLUMN(INDIRECT(D29&amp;"[[#Headers],["&amp;F29&amp;"]]"))-1,26)+CODE("A"))</f>
        <v>M</v>
      </c>
      <c r="H29" s="205" t="str" cm="1">
        <f t="array" aca="1" ref="H29" ca="1">IF(OR(LOWER(TRIM(E29))="error check", LOWER(TRIM(E29))="formula"), _xlfn.FORMULATEXT(OFFSET(INDIRECT(D29&amp; "[[#Headers],["&amp;F29&amp;"]]"), 1,0)), "")</f>
        <v/>
      </c>
      <c r="I29" s="205"/>
      <c r="J29" s="207"/>
      <c r="K29" s="34"/>
    </row>
    <row r="30" spans="1:15" x14ac:dyDescent="0.25">
      <c r="A30">
        <f t="shared" ca="1" si="3"/>
        <v>2</v>
      </c>
      <c r="B30">
        <f t="shared" ca="1" si="4"/>
        <v>13</v>
      </c>
      <c r="C30" s="198" t="str">
        <f t="shared" ca="1" si="1"/>
        <v>1-Program Exposure</v>
      </c>
      <c r="D30" s="198" t="str">
        <f t="shared" ca="1" si="0"/>
        <v>TableExposure</v>
      </c>
      <c r="E30" s="199" t="s">
        <v>101</v>
      </c>
      <c r="F30" s="200" t="str" cm="1">
        <f t="array" aca="1" ref="F30" ca="1">INDEX(INDIRECT(D30&amp;"[#Headers]"), B30)</f>
        <v>Program Exposure 2025</v>
      </c>
      <c r="G30" s="212" t="str" cm="1">
        <f t="array" aca="1" ref="G30" ca="1">IF(INT((COLUMN(INDIRECT(D30&amp;"[[#Headers],["&amp;F30&amp;"]]"))-1)/26)&gt;0,CHAR(INT((COLUMN(INDIRECT(D30&amp;"[[#Headers],["&amp;F30&amp;"]]"))-1)/26)+CODE("A")-1),"")&amp;CHAR(MOD(COLUMN(INDIRECT(D30&amp;"[[#Headers],["&amp;F30&amp;"]]"))-1,26)+CODE("A"))</f>
        <v>N</v>
      </c>
      <c r="H30" s="205" t="str" cm="1">
        <f t="array" aca="1" ref="H30" ca="1">IF(OR(LOWER(TRIM(E30))="error check", LOWER(TRIM(E30))="formula"), _xlfn.FORMULATEXT(OFFSET(INDIRECT(D30&amp; "[[#Headers],["&amp;F30&amp;"]]"), 1,0)), "")</f>
        <v/>
      </c>
      <c r="I30" s="34"/>
      <c r="J30" s="207"/>
      <c r="K30" s="34"/>
    </row>
    <row r="31" spans="1:15" x14ac:dyDescent="0.25">
      <c r="A31">
        <f t="shared" ca="1" si="3"/>
        <v>2</v>
      </c>
      <c r="B31">
        <f t="shared" ca="1" si="4"/>
        <v>14</v>
      </c>
      <c r="C31" s="198" t="str">
        <f t="shared" ca="1" si="1"/>
        <v>1-Program Exposure</v>
      </c>
      <c r="D31" s="198" t="str">
        <f t="shared" ca="1" si="0"/>
        <v>TableExposure</v>
      </c>
      <c r="E31" s="199" t="s">
        <v>101</v>
      </c>
      <c r="F31" s="200" t="str" cm="1">
        <f t="array" aca="1" ref="F31" ca="1">INDEX(INDIRECT(D31&amp;"[#Headers]"), B31)</f>
        <v>Program Exposure 2026</v>
      </c>
      <c r="G31" s="212" t="str" cm="1">
        <f t="array" aca="1" ref="G31" ca="1">IF(INT((COLUMN(INDIRECT(D31&amp;"[[#Headers],["&amp;F31&amp;"]]"))-1)/26)&gt;0,CHAR(INT((COLUMN(INDIRECT(D31&amp;"[[#Headers],["&amp;F31&amp;"]]"))-1)/26)+CODE("A")-1),"")&amp;CHAR(MOD(COLUMN(INDIRECT(D31&amp;"[[#Headers],["&amp;F31&amp;"]]"))-1,26)+CODE("A"))</f>
        <v>O</v>
      </c>
      <c r="H31" s="205" t="str" cm="1">
        <f t="array" aca="1" ref="H31" ca="1">IF(OR(LOWER(TRIM(E31))="error check", LOWER(TRIM(E31))="formula"), _xlfn.FORMULATEXT(OFFSET(INDIRECT(D31&amp; "[[#Headers],["&amp;F31&amp;"]]"), 1,0)), "")</f>
        <v/>
      </c>
      <c r="I31" s="205"/>
      <c r="J31" s="207"/>
      <c r="K31" s="34"/>
    </row>
    <row r="32" spans="1:15" x14ac:dyDescent="0.25">
      <c r="A32">
        <f t="shared" ca="1" si="3"/>
        <v>2</v>
      </c>
      <c r="B32">
        <f t="shared" ca="1" si="4"/>
        <v>15</v>
      </c>
      <c r="C32" s="198" t="str">
        <f t="shared" ca="1" si="1"/>
        <v>1-Program Exposure</v>
      </c>
      <c r="D32" s="198" t="str">
        <f t="shared" ca="1" si="0"/>
        <v>TableExposure</v>
      </c>
      <c r="E32" s="199" t="s">
        <v>101</v>
      </c>
      <c r="F32" s="200" t="str" cm="1">
        <f t="array" aca="1" ref="F32" ca="1">INDEX(INDIRECT(D32&amp;"[#Headers]"), B32)</f>
        <v>Unit for Program Exposure</v>
      </c>
      <c r="G32" s="212" t="str" cm="1">
        <f t="array" aca="1" ref="G32" ca="1">IF(INT((COLUMN(INDIRECT(D32&amp;"[[#Headers],["&amp;F32&amp;"]]"))-1)/26)&gt;0,CHAR(INT((COLUMN(INDIRECT(D32&amp;"[[#Headers],["&amp;F32&amp;"]]"))-1)/26)+CODE("A")-1),"")&amp;CHAR(MOD(COLUMN(INDIRECT(D32&amp;"[[#Headers],["&amp;F32&amp;"]]"))-1,26)+CODE("A"))</f>
        <v>P</v>
      </c>
      <c r="H32" s="205" t="str" cm="1">
        <f t="array" aca="1" ref="H32" ca="1">IF(OR(LOWER(TRIM(E32))="error check", LOWER(TRIM(E32))="formula"), _xlfn.FORMULATEXT(OFFSET(INDIRECT(D32&amp; "[[#Headers],["&amp;F32&amp;"]]"), 1,0)), "")</f>
        <v/>
      </c>
      <c r="I32" s="205" t="s">
        <v>124</v>
      </c>
      <c r="J32" s="207"/>
      <c r="K32" s="34"/>
    </row>
    <row r="33" spans="1:11" x14ac:dyDescent="0.25">
      <c r="A33">
        <f t="shared" ca="1" si="3"/>
        <v>2</v>
      </c>
      <c r="B33">
        <f t="shared" ca="1" si="4"/>
        <v>16</v>
      </c>
      <c r="C33" s="198" t="str">
        <f t="shared" ca="1" si="1"/>
        <v>1-Program Exposure</v>
      </c>
      <c r="D33" s="198" t="str">
        <f t="shared" ca="1" si="0"/>
        <v>TableExposure</v>
      </c>
      <c r="E33" s="218" t="s">
        <v>115</v>
      </c>
      <c r="F33" s="200" t="str" cm="1">
        <f t="array" aca="1" ref="F33" ca="1">INDEX(INDIRECT(D33&amp;"[#Headers]"), B33)</f>
        <v>Work Units 2020</v>
      </c>
      <c r="G33" s="212" t="str" cm="1">
        <f t="array" aca="1" ref="G33" ca="1">IF(INT((COLUMN(INDIRECT(D33&amp;"[[#Headers],["&amp;F33&amp;"]]"))-1)/26)&gt;0,CHAR(INT((COLUMN(INDIRECT(D33&amp;"[[#Headers],["&amp;F33&amp;"]]"))-1)/26)+CODE("A")-1),"")&amp;CHAR(MOD(COLUMN(INDIRECT(D33&amp;"[[#Headers],["&amp;F33&amp;"]]"))-1,26)+CODE("A"))</f>
        <v>Q</v>
      </c>
      <c r="H33" s="205" t="str" cm="1">
        <f t="array" aca="1" ref="H33" ca="1">IF(OR(LOWER(TRIM(E33))="error check", LOWER(TRIM(E33))="formula"), _xlfn.FORMULATEXT(OFFSET(INDIRECT(D33&amp; "[[#Headers],["&amp;F33&amp;"]]"), 1,0)), "")</f>
        <v/>
      </c>
      <c r="I33" s="205"/>
      <c r="J33" s="207"/>
      <c r="K33" s="34"/>
    </row>
    <row r="34" spans="1:11" x14ac:dyDescent="0.25">
      <c r="A34">
        <f t="shared" ca="1" si="3"/>
        <v>2</v>
      </c>
      <c r="B34">
        <f t="shared" ca="1" si="4"/>
        <v>17</v>
      </c>
      <c r="C34" s="198" t="str">
        <f t="shared" ca="1" si="1"/>
        <v>1-Program Exposure</v>
      </c>
      <c r="D34" s="198" t="str">
        <f t="shared" ca="1" si="0"/>
        <v>TableExposure</v>
      </c>
      <c r="E34" s="218" t="s">
        <v>115</v>
      </c>
      <c r="F34" s="200" t="str" cm="1">
        <f t="array" aca="1" ref="F34" ca="1">INDEX(INDIRECT(D34&amp;"[#Headers]"), B34)</f>
        <v>Work Units 2021</v>
      </c>
      <c r="G34" s="212" t="str" cm="1">
        <f t="array" aca="1" ref="G34" ca="1">IF(INT((COLUMN(INDIRECT(D34&amp;"[[#Headers],["&amp;F34&amp;"]]"))-1)/26)&gt;0,CHAR(INT((COLUMN(INDIRECT(D34&amp;"[[#Headers],["&amp;F34&amp;"]]"))-1)/26)+CODE("A")-1),"")&amp;CHAR(MOD(COLUMN(INDIRECT(D34&amp;"[[#Headers],["&amp;F34&amp;"]]"))-1,26)+CODE("A"))</f>
        <v>R</v>
      </c>
      <c r="H34" s="205" t="str" cm="1">
        <f t="array" aca="1" ref="H34" ca="1">IF(OR(LOWER(TRIM(E34))="error check", LOWER(TRIM(E34))="formula"), _xlfn.FORMULATEXT(OFFSET(INDIRECT(D34&amp; "[[#Headers],["&amp;F34&amp;"]]"), 1,0)), "")</f>
        <v/>
      </c>
      <c r="I34" s="205"/>
      <c r="J34" s="207"/>
      <c r="K34" s="34"/>
    </row>
    <row r="35" spans="1:11" x14ac:dyDescent="0.25">
      <c r="A35">
        <f t="shared" ca="1" si="3"/>
        <v>2</v>
      </c>
      <c r="B35">
        <f t="shared" ca="1" si="4"/>
        <v>18</v>
      </c>
      <c r="C35" s="198" t="str">
        <f t="shared" ca="1" si="1"/>
        <v>1-Program Exposure</v>
      </c>
      <c r="D35" s="198" t="str">
        <f t="shared" ca="1" si="0"/>
        <v>TableExposure</v>
      </c>
      <c r="E35" s="218" t="s">
        <v>115</v>
      </c>
      <c r="F35" s="200" t="str" cm="1">
        <f t="array" aca="1" ref="F35" ca="1">INDEX(INDIRECT(D35&amp;"[#Headers]"), B35)</f>
        <v>Work Units 2022</v>
      </c>
      <c r="G35" s="212" t="str" cm="1">
        <f t="array" aca="1" ref="G35" ca="1">IF(INT((COLUMN(INDIRECT(D35&amp;"[[#Headers],["&amp;F35&amp;"]]"))-1)/26)&gt;0,CHAR(INT((COLUMN(INDIRECT(D35&amp;"[[#Headers],["&amp;F35&amp;"]]"))-1)/26)+CODE("A")-1),"")&amp;CHAR(MOD(COLUMN(INDIRECT(D35&amp;"[[#Headers],["&amp;F35&amp;"]]"))-1,26)+CODE("A"))</f>
        <v>S</v>
      </c>
      <c r="H35" s="205" t="str" cm="1">
        <f t="array" aca="1" ref="H35" ca="1">IF(OR(LOWER(TRIM(E35))="error check", LOWER(TRIM(E35))="formula"), _xlfn.FORMULATEXT(OFFSET(INDIRECT(D35&amp; "[[#Headers],["&amp;F35&amp;"]]"), 1,0)), "")</f>
        <v/>
      </c>
      <c r="I35" s="205"/>
      <c r="J35" s="207"/>
      <c r="K35" s="34"/>
    </row>
    <row r="36" spans="1:11" x14ac:dyDescent="0.25">
      <c r="A36">
        <f t="shared" ca="1" si="3"/>
        <v>2</v>
      </c>
      <c r="B36">
        <f t="shared" ca="1" si="4"/>
        <v>19</v>
      </c>
      <c r="C36" s="198" t="str">
        <f t="shared" ref="C36:C67" ca="1" si="5">INDEX(M:M, MATCH(D36,N:N,0))</f>
        <v>1-Program Exposure</v>
      </c>
      <c r="D36" s="198" t="str">
        <f t="shared" ref="D36:D68" ca="1" si="6">OFFSET($M$3, A36, 1)</f>
        <v>TableExposure</v>
      </c>
      <c r="E36" s="218" t="s">
        <v>115</v>
      </c>
      <c r="F36" s="200" t="str" cm="1">
        <f t="array" aca="1" ref="F36" ca="1">INDEX(INDIRECT(D36&amp;"[#Headers]"), B36)</f>
        <v>Work Units 2023</v>
      </c>
      <c r="G36" s="212" t="str" cm="1">
        <f t="array" aca="1" ref="G36" ca="1">IF(INT((COLUMN(INDIRECT(D36&amp;"[[#Headers],["&amp;F36&amp;"]]"))-1)/26)&gt;0,CHAR(INT((COLUMN(INDIRECT(D36&amp;"[[#Headers],["&amp;F36&amp;"]]"))-1)/26)+CODE("A")-1),"")&amp;CHAR(MOD(COLUMN(INDIRECT(D36&amp;"[[#Headers],["&amp;F36&amp;"]]"))-1,26)+CODE("A"))</f>
        <v>T</v>
      </c>
      <c r="H36" s="205" t="str" cm="1">
        <f t="array" aca="1" ref="H36" ca="1">IF(OR(LOWER(TRIM(E36))="error check", LOWER(TRIM(E36))="formula"), _xlfn.FORMULATEXT(OFFSET(INDIRECT(D36&amp; "[[#Headers],["&amp;F36&amp;"]]"), 1,0)), "")</f>
        <v/>
      </c>
      <c r="I36" s="205"/>
      <c r="J36" s="207"/>
      <c r="K36" s="34"/>
    </row>
    <row r="37" spans="1:11" x14ac:dyDescent="0.25">
      <c r="A37">
        <f t="shared" ca="1" si="3"/>
        <v>2</v>
      </c>
      <c r="B37">
        <f t="shared" ca="1" si="4"/>
        <v>20</v>
      </c>
      <c r="C37" s="198" t="str">
        <f t="shared" ca="1" si="5"/>
        <v>1-Program Exposure</v>
      </c>
      <c r="D37" s="198" t="str">
        <f t="shared" ca="1" si="6"/>
        <v>TableExposure</v>
      </c>
      <c r="E37" s="218" t="s">
        <v>115</v>
      </c>
      <c r="F37" s="200" t="str" cm="1">
        <f t="array" aca="1" ref="F37" ca="1">INDEX(INDIRECT(D37&amp;"[#Headers]"), B37)</f>
        <v>Work Units 2024</v>
      </c>
      <c r="G37" s="212" t="str" cm="1">
        <f t="array" aca="1" ref="G37" ca="1">IF(INT((COLUMN(INDIRECT(D37&amp;"[[#Headers],["&amp;F37&amp;"]]"))-1)/26)&gt;0,CHAR(INT((COLUMN(INDIRECT(D37&amp;"[[#Headers],["&amp;F37&amp;"]]"))-1)/26)+CODE("A")-1),"")&amp;CHAR(MOD(COLUMN(INDIRECT(D37&amp;"[[#Headers],["&amp;F37&amp;"]]"))-1,26)+CODE("A"))</f>
        <v>U</v>
      </c>
      <c r="H37" s="205" t="str" cm="1">
        <f t="array" aca="1" ref="H37" ca="1">IF(OR(LOWER(TRIM(E37))="error check", LOWER(TRIM(E37))="formula"), _xlfn.FORMULATEXT(OFFSET(INDIRECT(D37&amp; "[[#Headers],["&amp;F37&amp;"]]"), 1,0)), "")</f>
        <v/>
      </c>
      <c r="I37" s="205"/>
      <c r="J37" s="207"/>
      <c r="K37" s="34"/>
    </row>
    <row r="38" spans="1:11" x14ac:dyDescent="0.25">
      <c r="A38">
        <f t="shared" ca="1" si="3"/>
        <v>2</v>
      </c>
      <c r="B38">
        <f t="shared" ca="1" si="4"/>
        <v>21</v>
      </c>
      <c r="C38" s="198" t="str">
        <f t="shared" ca="1" si="5"/>
        <v>1-Program Exposure</v>
      </c>
      <c r="D38" s="198" t="str">
        <f t="shared" ca="1" si="6"/>
        <v>TableExposure</v>
      </c>
      <c r="E38" s="218" t="s">
        <v>115</v>
      </c>
      <c r="F38" s="200" t="str" cm="1">
        <f t="array" aca="1" ref="F38" ca="1">INDEX(INDIRECT(D38&amp;"[#Headers]"), B38)</f>
        <v>Work Units 2025</v>
      </c>
      <c r="G38" s="212" t="str" cm="1">
        <f t="array" aca="1" ref="G38" ca="1">IF(INT((COLUMN(INDIRECT(D38&amp;"[[#Headers],["&amp;F38&amp;"]]"))-1)/26)&gt;0,CHAR(INT((COLUMN(INDIRECT(D38&amp;"[[#Headers],["&amp;F38&amp;"]]"))-1)/26)+CODE("A")-1),"")&amp;CHAR(MOD(COLUMN(INDIRECT(D38&amp;"[[#Headers],["&amp;F38&amp;"]]"))-1,26)+CODE("A"))</f>
        <v>V</v>
      </c>
      <c r="H38" s="205" t="str" cm="1">
        <f t="array" aca="1" ref="H38" ca="1">IF(OR(LOWER(TRIM(E38))="error check", LOWER(TRIM(E38))="formula"), _xlfn.FORMULATEXT(OFFSET(INDIRECT(D38&amp; "[[#Headers],["&amp;F38&amp;"]]"), 1,0)), "")</f>
        <v/>
      </c>
      <c r="I38" s="205"/>
      <c r="J38" s="207"/>
      <c r="K38" s="34"/>
    </row>
    <row r="39" spans="1:11" x14ac:dyDescent="0.25">
      <c r="A39">
        <f t="shared" ca="1" si="3"/>
        <v>2</v>
      </c>
      <c r="B39">
        <f t="shared" ca="1" si="4"/>
        <v>22</v>
      </c>
      <c r="C39" s="198" t="str">
        <f t="shared" ca="1" si="5"/>
        <v>1-Program Exposure</v>
      </c>
      <c r="D39" s="198" t="str">
        <f t="shared" ca="1" si="6"/>
        <v>TableExposure</v>
      </c>
      <c r="E39" s="218" t="s">
        <v>115</v>
      </c>
      <c r="F39" s="200" t="str" cm="1">
        <f t="array" aca="1" ref="F39" ca="1">INDEX(INDIRECT(D39&amp;"[#Headers]"), B39)</f>
        <v>Work Units 2026</v>
      </c>
      <c r="G39" s="212" t="str" cm="1">
        <f t="array" aca="1" ref="G39" ca="1">IF(INT((COLUMN(INDIRECT(D39&amp;"[[#Headers],["&amp;F39&amp;"]]"))-1)/26)&gt;0,CHAR(INT((COLUMN(INDIRECT(D39&amp;"[[#Headers],["&amp;F39&amp;"]]"))-1)/26)+CODE("A")-1),"")&amp;CHAR(MOD(COLUMN(INDIRECT(D39&amp;"[[#Headers],["&amp;F39&amp;"]]"))-1,26)+CODE("A"))</f>
        <v>W</v>
      </c>
      <c r="H39" s="205" t="str" cm="1">
        <f t="array" aca="1" ref="H39" ca="1">IF(OR(LOWER(TRIM(E39))="error check", LOWER(TRIM(E39))="formula"), _xlfn.FORMULATEXT(OFFSET(INDIRECT(D39&amp; "[[#Headers],["&amp;F39&amp;"]]"), 1,0)), "")</f>
        <v/>
      </c>
      <c r="I39" s="205"/>
      <c r="J39" s="207"/>
      <c r="K39" s="34"/>
    </row>
    <row r="40" spans="1:11" x14ac:dyDescent="0.25">
      <c r="A40">
        <f t="shared" ca="1" si="3"/>
        <v>2</v>
      </c>
      <c r="B40">
        <f t="shared" ca="1" si="4"/>
        <v>23</v>
      </c>
      <c r="C40" s="198" t="str">
        <f t="shared" ca="1" si="5"/>
        <v>1-Program Exposure</v>
      </c>
      <c r="D40" s="198" t="str">
        <f t="shared" ca="1" si="6"/>
        <v>TableExposure</v>
      </c>
      <c r="E40" s="218" t="s">
        <v>115</v>
      </c>
      <c r="F40" s="200" t="str" cm="1">
        <f t="array" aca="1" ref="F40" ca="1">INDEX(INDIRECT(D40&amp;"[#Headers]"), B40)</f>
        <v>Unit for work units</v>
      </c>
      <c r="G40" s="212" t="str" cm="1">
        <f t="array" aca="1" ref="G40" ca="1">IF(INT((COLUMN(INDIRECT(D40&amp;"[[#Headers],["&amp;F40&amp;"]]"))-1)/26)&gt;0,CHAR(INT((COLUMN(INDIRECT(D40&amp;"[[#Headers],["&amp;F40&amp;"]]"))-1)/26)+CODE("A")-1),"")&amp;CHAR(MOD(COLUMN(INDIRECT(D40&amp;"[[#Headers],["&amp;F40&amp;"]]"))-1,26)+CODE("A"))</f>
        <v>X</v>
      </c>
      <c r="H40" s="205" t="str" cm="1">
        <f t="array" aca="1" ref="H40" ca="1">IF(OR(LOWER(TRIM(E40))="error check", LOWER(TRIM(E40))="formula"), _xlfn.FORMULATEXT(OFFSET(INDIRECT(D40&amp; "[[#Headers],["&amp;F40&amp;"]]"), 1,0)), "")</f>
        <v/>
      </c>
      <c r="I40" s="205"/>
      <c r="J40" s="207"/>
      <c r="K40" s="34"/>
    </row>
    <row r="41" spans="1:11" x14ac:dyDescent="0.25">
      <c r="A41">
        <f t="shared" ca="1" si="3"/>
        <v>2</v>
      </c>
      <c r="B41">
        <f t="shared" ca="1" si="4"/>
        <v>24</v>
      </c>
      <c r="C41" s="198" t="str">
        <f t="shared" ca="1" si="5"/>
        <v>1-Program Exposure</v>
      </c>
      <c r="D41" s="198" t="str">
        <f t="shared" ca="1" si="6"/>
        <v>TableExposure</v>
      </c>
      <c r="E41" s="218" t="s">
        <v>115</v>
      </c>
      <c r="F41" s="200" t="str" cm="1">
        <f t="array" aca="1" ref="F41" ca="1">INDEX(INDIRECT(D41&amp;"[#Headers]"), B41)</f>
        <v>Explanation of relationship between different units</v>
      </c>
      <c r="G41" s="212" t="str" cm="1">
        <f t="array" aca="1" ref="G41" ca="1">IF(INT((COLUMN(INDIRECT(D41&amp;"[[#Headers],["&amp;F41&amp;"]]"))-1)/26)&gt;0,CHAR(INT((COLUMN(INDIRECT(D41&amp;"[[#Headers],["&amp;F41&amp;"]]"))-1)/26)+CODE("A")-1),"")&amp;CHAR(MOD(COLUMN(INDIRECT(D41&amp;"[[#Headers],["&amp;F41&amp;"]]"))-1,26)+CODE("A"))</f>
        <v>Y</v>
      </c>
      <c r="H41" s="205" t="str" cm="1">
        <f t="array" aca="1" ref="H41" ca="1">IF(OR(LOWER(TRIM(E41))="error check", LOWER(TRIM(E41))="formula"), _xlfn.FORMULATEXT(OFFSET(INDIRECT(D41&amp; "[[#Headers],["&amp;F41&amp;"]]"), 1,0)), "")</f>
        <v/>
      </c>
      <c r="I41" s="205"/>
      <c r="J41" s="207"/>
      <c r="K41" s="34"/>
    </row>
    <row r="42" spans="1:11" x14ac:dyDescent="0.25">
      <c r="A42">
        <f t="shared" ca="1" si="3"/>
        <v>2</v>
      </c>
      <c r="B42">
        <f t="shared" ca="1" si="4"/>
        <v>25</v>
      </c>
      <c r="C42" s="198" t="str">
        <f t="shared" ca="1" si="5"/>
        <v>1-Program Exposure</v>
      </c>
      <c r="D42" s="198" t="str">
        <f t="shared" ca="1" si="6"/>
        <v>TableExposure</v>
      </c>
      <c r="E42" s="218" t="s">
        <v>115</v>
      </c>
      <c r="F42" s="200" t="str" cm="1">
        <f t="array" aca="1" ref="F42" ca="1">INDEX(INDIRECT(D42&amp;"[#Headers]"), B42)</f>
        <v>Other Note</v>
      </c>
      <c r="G42" s="212" t="str" cm="1">
        <f t="array" aca="1" ref="G42" ca="1">IF(INT((COLUMN(INDIRECT(D42&amp;"[[#Headers],["&amp;F42&amp;"]]"))-1)/26)&gt;0,CHAR(INT((COLUMN(INDIRECT(D42&amp;"[[#Headers],["&amp;F42&amp;"]]"))-1)/26)+CODE("A")-1),"")&amp;CHAR(MOD(COLUMN(INDIRECT(D42&amp;"[[#Headers],["&amp;F42&amp;"]]"))-1,26)+CODE("A"))</f>
        <v>Z</v>
      </c>
      <c r="H42" s="205" t="str" cm="1">
        <f t="array" aca="1" ref="H42" ca="1">IF(OR(LOWER(TRIM(E42))="error check", LOWER(TRIM(E42))="formula"), _xlfn.FORMULATEXT(OFFSET(INDIRECT(D42&amp; "[[#Headers],["&amp;F42&amp;"]]"), 1,0)), "")</f>
        <v/>
      </c>
      <c r="I42" s="205"/>
      <c r="J42" s="207"/>
      <c r="K42" s="34"/>
    </row>
    <row r="43" spans="1:11" x14ac:dyDescent="0.25">
      <c r="A43">
        <f t="shared" ca="1" si="3"/>
        <v>2</v>
      </c>
      <c r="B43">
        <f t="shared" ca="1" si="4"/>
        <v>26</v>
      </c>
      <c r="C43" s="198" t="str">
        <f t="shared" ca="1" si="5"/>
        <v>1-Program Exposure</v>
      </c>
      <c r="D43" s="198" t="str">
        <f t="shared" ca="1" si="6"/>
        <v>TableExposure</v>
      </c>
      <c r="E43" s="214" t="s">
        <v>125</v>
      </c>
      <c r="F43" s="200" t="str" cm="1">
        <f t="array" aca="1" ref="F43" ca="1">INDEX(INDIRECT(D43&amp;"[#Headers]"), B43)</f>
        <v>Flag for modeler</v>
      </c>
      <c r="G43" s="212" t="str" cm="1">
        <f t="array" aca="1" ref="G43" ca="1">IF(INT((COLUMN(INDIRECT(D43&amp;"[[#Headers],["&amp;F43&amp;"]]"))-1)/26)&gt;0,CHAR(INT((COLUMN(INDIRECT(D43&amp;"[[#Headers],["&amp;F43&amp;"]]"))-1)/26)+CODE("A")-1),"")&amp;CHAR(MOD(COLUMN(INDIRECT(D43&amp;"[[#Headers],["&amp;F43&amp;"]]"))-1,26)+CODE("A"))</f>
        <v>AA</v>
      </c>
      <c r="H43" s="205"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205"/>
      <c r="J43" s="205" t="s">
        <v>126</v>
      </c>
      <c r="K43" s="205" t="s">
        <v>127</v>
      </c>
    </row>
    <row r="44" spans="1:11" x14ac:dyDescent="0.25">
      <c r="A44">
        <f t="shared" ca="1" si="3"/>
        <v>2</v>
      </c>
      <c r="B44">
        <f t="shared" ca="1" si="4"/>
        <v>27</v>
      </c>
      <c r="C44" s="198" t="str">
        <f t="shared" ca="1" si="5"/>
        <v>1-Program Exposure</v>
      </c>
      <c r="D44" s="198" t="str">
        <f t="shared" ca="1" si="6"/>
        <v>TableExposure</v>
      </c>
      <c r="E44" s="217" t="s">
        <v>96</v>
      </c>
      <c r="F44" s="200" t="str" cm="1">
        <f t="array" aca="1" ref="F44" ca="1">INDEX(INDIRECT(D44&amp;"[#Headers]"), B44)</f>
        <v>Risk ID</v>
      </c>
      <c r="G44" s="212" t="str" cm="1">
        <f t="array" aca="1" ref="G44" ca="1">IF(INT((COLUMN(INDIRECT(D44&amp;"[[#Headers],["&amp;F44&amp;"]]"))-1)/26)&gt;0,CHAR(INT((COLUMN(INDIRECT(D44&amp;"[[#Headers],["&amp;F44&amp;"]]"))-1)/26)+CODE("A")-1),"")&amp;CHAR(MOD(COLUMN(INDIRECT(D44&amp;"[[#Headers],["&amp;F44&amp;"]]"))-1,26)+CODE("A"))</f>
        <v>AB</v>
      </c>
      <c r="H44" s="205" t="str" cm="1">
        <f t="array" aca="1" ref="H44" ca="1">IF(OR(LOWER(TRIM(E44))="error check", LOWER(TRIM(E44))="formula"), _xlfn.FORMULATEXT(OFFSET(INDIRECT(D44&amp; "[[#Headers],["&amp;F44&amp;"]]"), 1,0)), "")</f>
        <v>=IFERROR(INDEX(Table_RiskNameLookup[RISK ID],MATCH([@[Risk (for Cross Cutter only)]],Table_RiskNameLookup[Risk/Cross Cutting Factor Name],0)),RiskID)</v>
      </c>
      <c r="I44" s="205"/>
      <c r="J44" s="207"/>
      <c r="K44" s="34"/>
    </row>
    <row r="45" spans="1:11" x14ac:dyDescent="0.25">
      <c r="A45">
        <f t="shared" ca="1" si="3"/>
        <v>3</v>
      </c>
      <c r="B45">
        <f t="shared" ca="1" si="4"/>
        <v>1</v>
      </c>
      <c r="C45" s="198" t="str">
        <f t="shared" ca="1" si="5"/>
        <v>2-Program Cost</v>
      </c>
      <c r="D45" s="198" t="str">
        <f t="shared" ca="1" si="6"/>
        <v>TableProgSpend</v>
      </c>
      <c r="E45" s="217" t="s">
        <v>96</v>
      </c>
      <c r="F45" s="200" t="str" cm="1">
        <f t="array" aca="1" ref="F45" ca="1">INDEX(INDIRECT(D45&amp;"[#Headers]"), B45)</f>
        <v>Program ID</v>
      </c>
      <c r="G45" s="212" t="str" cm="1">
        <f t="array" aca="1" ref="G45" ca="1">IF(INT((COLUMN(INDIRECT(D45&amp;"[[#Headers],["&amp;F45&amp;"]]"))-1)/26)&gt;0,CHAR(INT((COLUMN(INDIRECT(D45&amp;"[[#Headers],["&amp;F45&amp;"]]"))-1)/26)+CODE("A")-1),"")&amp;CHAR(MOD(COLUMN(INDIRECT(D45&amp;"[[#Headers],["&amp;F45&amp;"]]"))-1,26)+CODE("A"))</f>
        <v>B</v>
      </c>
      <c r="H45" s="205" t="str" cm="1">
        <f t="array" aca="1" ref="H45" ca="1">IF(OR(LOWER(TRIM(E45))="error check", LOWER(TRIM(E45))="formula"), _xlfn.FORMULATEXT(OFFSET(INDIRECT(D45&amp; "[[#Headers],["&amp;F45&amp;"]]"), 1,0)), "")</f>
        <v>=IFERROR(INDEX('Summary of Programs'!A:A,MATCH([@Program],'Summary of Programs'!B:B,0)),"No match in Summary of Programs")</v>
      </c>
      <c r="I45" s="205"/>
      <c r="J45" s="207"/>
      <c r="K45" s="34"/>
    </row>
    <row r="46" spans="1:11" x14ac:dyDescent="0.25">
      <c r="A46">
        <f t="shared" ca="1" si="3"/>
        <v>3</v>
      </c>
      <c r="B46">
        <f t="shared" ca="1" si="4"/>
        <v>2</v>
      </c>
      <c r="C46" s="198" t="str">
        <f t="shared" ca="1" si="5"/>
        <v>2-Program Cost</v>
      </c>
      <c r="D46" s="198" t="str">
        <f t="shared" ca="1" si="6"/>
        <v>TableProgSpend</v>
      </c>
      <c r="E46" s="217" t="s">
        <v>96</v>
      </c>
      <c r="F46" s="200" t="str" cm="1">
        <f t="array" aca="1" ref="F46" ca="1">INDEX(INDIRECT(D46&amp;"[#Headers]"), B46)</f>
        <v>Type</v>
      </c>
      <c r="G46" s="212" t="str" cm="1">
        <f t="array" aca="1" ref="G46" ca="1">IF(INT((COLUMN(INDIRECT(D46&amp;"[[#Headers],["&amp;F46&amp;"]]"))-1)/26)&gt;0,CHAR(INT((COLUMN(INDIRECT(D46&amp;"[[#Headers],["&amp;F46&amp;"]]"))-1)/26)+CODE("A")-1),"")&amp;CHAR(MOD(COLUMN(INDIRECT(D46&amp;"[[#Headers],["&amp;F46&amp;"]]"))-1,26)+CODE("A"))</f>
        <v>C</v>
      </c>
      <c r="H46" s="205" t="str" cm="1">
        <f t="array" aca="1" ref="H46" ca="1">IF(OR(LOWER(TRIM(E46))="error check", LOWER(TRIM(E46))="formula"), _xlfn.FORMULATEXT(OFFSET(INDIRECT(D46&amp; "[[#Headers],["&amp;F46&amp;"]]"), 1,0)), "")</f>
        <v>=IFERROR(INDEX('Summary of Programs'!C:C,MATCH([@Program],'Summary of Programs'!B:B,0)),"No match in Summary of Programs tab")</v>
      </c>
      <c r="I46" s="205"/>
      <c r="J46" s="207"/>
      <c r="K46" s="34"/>
    </row>
    <row r="47" spans="1:11" x14ac:dyDescent="0.25">
      <c r="A47">
        <f t="shared" ca="1" si="3"/>
        <v>3</v>
      </c>
      <c r="B47">
        <f t="shared" ca="1" si="4"/>
        <v>3</v>
      </c>
      <c r="C47" s="198" t="str">
        <f t="shared" ca="1" si="5"/>
        <v>2-Program Cost</v>
      </c>
      <c r="D47" s="198" t="str">
        <f t="shared" ca="1" si="6"/>
        <v>TableProgSpend</v>
      </c>
      <c r="E47" s="199" t="s">
        <v>101</v>
      </c>
      <c r="F47" s="200" t="str" cm="1">
        <f t="array" aca="1" ref="F47" ca="1">INDEX(INDIRECT(D47&amp;"[#Headers]"), B47)</f>
        <v>Program</v>
      </c>
      <c r="G47" s="212" t="str" cm="1">
        <f t="array" aca="1" ref="G47" ca="1">IF(INT((COLUMN(INDIRECT(D47&amp;"[[#Headers],["&amp;F47&amp;"]]"))-1)/26)&gt;0,CHAR(INT((COLUMN(INDIRECT(D47&amp;"[[#Headers],["&amp;F47&amp;"]]"))-1)/26)+CODE("A")-1),"")&amp;CHAR(MOD(COLUMN(INDIRECT(D47&amp;"[[#Headers],["&amp;F47&amp;"]]"))-1,26)+CODE("A"))</f>
        <v>D</v>
      </c>
      <c r="H47" s="205" t="str" cm="1">
        <f t="array" aca="1" ref="H47" ca="1">IF(OR(LOWER(TRIM(E47))="error check", LOWER(TRIM(E47))="formula"), _xlfn.FORMULATEXT(OFFSET(INDIRECT(D47&amp; "[[#Headers],["&amp;F47&amp;"]]"), 1,0)), "")</f>
        <v/>
      </c>
      <c r="I47" s="205" t="s">
        <v>121</v>
      </c>
      <c r="J47" s="207"/>
      <c r="K47" s="34"/>
    </row>
    <row r="48" spans="1:11" x14ac:dyDescent="0.25">
      <c r="A48">
        <f t="shared" ca="1" si="3"/>
        <v>3</v>
      </c>
      <c r="B48">
        <f t="shared" ca="1" si="4"/>
        <v>4</v>
      </c>
      <c r="C48" s="198" t="str">
        <f t="shared" ca="1" si="5"/>
        <v>2-Program Cost</v>
      </c>
      <c r="D48" s="198" t="str">
        <f t="shared" ca="1" si="6"/>
        <v>TableProgSpend</v>
      </c>
      <c r="E48" s="199" t="s">
        <v>101</v>
      </c>
      <c r="F48" s="200" t="str" cm="1">
        <f t="array" aca="1" ref="F48" ca="1">INDEX(INDIRECT(D48&amp;"[#Headers]"), B48)</f>
        <v>MAT (optional)</v>
      </c>
      <c r="G48" s="212" t="str" cm="1">
        <f t="array" aca="1" ref="G48" ca="1">IF(INT((COLUMN(INDIRECT(D48&amp;"[[#Headers],["&amp;F48&amp;"]]"))-1)/26)&gt;0,CHAR(INT((COLUMN(INDIRECT(D48&amp;"[[#Headers],["&amp;F48&amp;"]]"))-1)/26)+CODE("A")-1),"")&amp;CHAR(MOD(COLUMN(INDIRECT(D48&amp;"[[#Headers],["&amp;F48&amp;"]]"))-1,26)+CODE("A"))</f>
        <v>E</v>
      </c>
      <c r="H48" s="205" t="str" cm="1">
        <f t="array" aca="1" ref="H48" ca="1">IF(OR(LOWER(TRIM(E48))="error check", LOWER(TRIM(E48))="formula"), _xlfn.FORMULATEXT(OFFSET(INDIRECT(D48&amp; "[[#Headers],["&amp;F48&amp;"]]"), 1,0)), "")</f>
        <v/>
      </c>
      <c r="I48" s="205"/>
      <c r="J48" s="207"/>
      <c r="K48" s="34"/>
    </row>
    <row r="49" spans="1:11" x14ac:dyDescent="0.25">
      <c r="A49">
        <f t="shared" ca="1" si="3"/>
        <v>3</v>
      </c>
      <c r="B49">
        <f t="shared" ca="1" si="4"/>
        <v>5</v>
      </c>
      <c r="C49" s="198" t="str">
        <f t="shared" ca="1" si="5"/>
        <v>2-Program Cost</v>
      </c>
      <c r="D49" s="198" t="str">
        <f t="shared" ca="1" si="6"/>
        <v>TableProgSpend</v>
      </c>
      <c r="E49" s="199" t="s">
        <v>101</v>
      </c>
      <c r="F49" s="200" t="str" cm="1">
        <f t="array" aca="1" ref="F49" ca="1">INDEX(INDIRECT(D49&amp;"[#Headers]"), B49)</f>
        <v>CapEx USD 2020</v>
      </c>
      <c r="G49" s="212" t="str" cm="1">
        <f t="array" aca="1" ref="G49" ca="1">IF(INT((COLUMN(INDIRECT(D49&amp;"[[#Headers],["&amp;F49&amp;"]]"))-1)/26)&gt;0,CHAR(INT((COLUMN(INDIRECT(D49&amp;"[[#Headers],["&amp;F49&amp;"]]"))-1)/26)+CODE("A")-1),"")&amp;CHAR(MOD(COLUMN(INDIRECT(D49&amp;"[[#Headers],["&amp;F49&amp;"]]"))-1,26)+CODE("A"))</f>
        <v>F</v>
      </c>
      <c r="H49" s="205" t="str" cm="1">
        <f t="array" aca="1" ref="H49" ca="1">IF(OR(LOWER(TRIM(E49))="error check", LOWER(TRIM(E49))="formula"), _xlfn.FORMULATEXT(OFFSET(INDIRECT(D49&amp; "[[#Headers],["&amp;F49&amp;"]]"), 1,0)), "")</f>
        <v/>
      </c>
      <c r="I49" s="205"/>
      <c r="J49" s="207"/>
      <c r="K49" s="34"/>
    </row>
    <row r="50" spans="1:11" x14ac:dyDescent="0.25">
      <c r="A50">
        <f t="shared" ca="1" si="3"/>
        <v>3</v>
      </c>
      <c r="B50">
        <f t="shared" ca="1" si="4"/>
        <v>6</v>
      </c>
      <c r="C50" s="198" t="str">
        <f t="shared" ca="1" si="5"/>
        <v>2-Program Cost</v>
      </c>
      <c r="D50" s="198" t="str">
        <f t="shared" ca="1" si="6"/>
        <v>TableProgSpend</v>
      </c>
      <c r="E50" s="199" t="s">
        <v>101</v>
      </c>
      <c r="F50" s="200" t="str" cm="1">
        <f t="array" aca="1" ref="F50" ca="1">INDEX(INDIRECT(D50&amp;"[#Headers]"), B50)</f>
        <v>CapEx USD 2021</v>
      </c>
      <c r="G50" s="212" t="str" cm="1">
        <f t="array" aca="1" ref="G50" ca="1">IF(INT((COLUMN(INDIRECT(D50&amp;"[[#Headers],["&amp;F50&amp;"]]"))-1)/26)&gt;0,CHAR(INT((COLUMN(INDIRECT(D50&amp;"[[#Headers],["&amp;F50&amp;"]]"))-1)/26)+CODE("A")-1),"")&amp;CHAR(MOD(COLUMN(INDIRECT(D50&amp;"[[#Headers],["&amp;F50&amp;"]]"))-1,26)+CODE("A"))</f>
        <v>G</v>
      </c>
      <c r="H50" s="205" t="str" cm="1">
        <f t="array" aca="1" ref="H50" ca="1">IF(OR(LOWER(TRIM(E50))="error check", LOWER(TRIM(E50))="formula"), _xlfn.FORMULATEXT(OFFSET(INDIRECT(D50&amp; "[[#Headers],["&amp;F50&amp;"]]"), 1,0)), "")</f>
        <v/>
      </c>
      <c r="I50" s="205"/>
      <c r="J50" s="207"/>
      <c r="K50" s="34"/>
    </row>
    <row r="51" spans="1:11" x14ac:dyDescent="0.25">
      <c r="A51">
        <f t="shared" ca="1" si="3"/>
        <v>3</v>
      </c>
      <c r="B51">
        <f t="shared" ca="1" si="4"/>
        <v>7</v>
      </c>
      <c r="C51" s="198" t="str">
        <f t="shared" ca="1" si="5"/>
        <v>2-Program Cost</v>
      </c>
      <c r="D51" s="198" t="str">
        <f t="shared" ca="1" si="6"/>
        <v>TableProgSpend</v>
      </c>
      <c r="E51" s="199" t="s">
        <v>101</v>
      </c>
      <c r="F51" s="200" t="str" cm="1">
        <f t="array" aca="1" ref="F51" ca="1">INDEX(INDIRECT(D51&amp;"[#Headers]"), B51)</f>
        <v>CapEx USD 2022</v>
      </c>
      <c r="G51" s="212" t="str" cm="1">
        <f t="array" aca="1" ref="G51" ca="1">IF(INT((COLUMN(INDIRECT(D51&amp;"[[#Headers],["&amp;F51&amp;"]]"))-1)/26)&gt;0,CHAR(INT((COLUMN(INDIRECT(D51&amp;"[[#Headers],["&amp;F51&amp;"]]"))-1)/26)+CODE("A")-1),"")&amp;CHAR(MOD(COLUMN(INDIRECT(D51&amp;"[[#Headers],["&amp;F51&amp;"]]"))-1,26)+CODE("A"))</f>
        <v>H</v>
      </c>
      <c r="H51" s="205" t="str" cm="1">
        <f t="array" aca="1" ref="H51" ca="1">IF(OR(LOWER(TRIM(E51))="error check", LOWER(TRIM(E51))="formula"), _xlfn.FORMULATEXT(OFFSET(INDIRECT(D51&amp; "[[#Headers],["&amp;F51&amp;"]]"), 1,0)), "")</f>
        <v/>
      </c>
      <c r="I51" s="205"/>
      <c r="J51" s="207"/>
      <c r="K51" s="34"/>
    </row>
    <row r="52" spans="1:11" x14ac:dyDescent="0.25">
      <c r="A52">
        <f t="shared" ca="1" si="3"/>
        <v>3</v>
      </c>
      <c r="B52">
        <f t="shared" ca="1" si="4"/>
        <v>8</v>
      </c>
      <c r="C52" s="198" t="str">
        <f t="shared" ca="1" si="5"/>
        <v>2-Program Cost</v>
      </c>
      <c r="D52" s="198" t="str">
        <f t="shared" ca="1" si="6"/>
        <v>TableProgSpend</v>
      </c>
      <c r="E52" s="199" t="s">
        <v>101</v>
      </c>
      <c r="F52" s="200" t="str" cm="1">
        <f t="array" aca="1" ref="F52" ca="1">INDEX(INDIRECT(D52&amp;"[#Headers]"), B52)</f>
        <v>CapEx USD 2023</v>
      </c>
      <c r="G52" s="212" t="str" cm="1">
        <f t="array" aca="1" ref="G52" ca="1">IF(INT((COLUMN(INDIRECT(D52&amp;"[[#Headers],["&amp;F52&amp;"]]"))-1)/26)&gt;0,CHAR(INT((COLUMN(INDIRECT(D52&amp;"[[#Headers],["&amp;F52&amp;"]]"))-1)/26)+CODE("A")-1),"")&amp;CHAR(MOD(COLUMN(INDIRECT(D52&amp;"[[#Headers],["&amp;F52&amp;"]]"))-1,26)+CODE("A"))</f>
        <v>I</v>
      </c>
      <c r="H52" s="205" t="str" cm="1">
        <f t="array" aca="1" ref="H52" ca="1">IF(OR(LOWER(TRIM(E52))="error check", LOWER(TRIM(E52))="formula"), _xlfn.FORMULATEXT(OFFSET(INDIRECT(D52&amp; "[[#Headers],["&amp;F52&amp;"]]"), 1,0)), "")</f>
        <v/>
      </c>
      <c r="I52" s="205"/>
      <c r="J52" s="207"/>
      <c r="K52" s="34"/>
    </row>
    <row r="53" spans="1:11" x14ac:dyDescent="0.25">
      <c r="A53">
        <f t="shared" ca="1" si="3"/>
        <v>3</v>
      </c>
      <c r="B53">
        <f t="shared" ca="1" si="4"/>
        <v>9</v>
      </c>
      <c r="C53" s="198" t="str">
        <f t="shared" ca="1" si="5"/>
        <v>2-Program Cost</v>
      </c>
      <c r="D53" s="198" t="str">
        <f t="shared" ca="1" si="6"/>
        <v>TableProgSpend</v>
      </c>
      <c r="E53" s="199" t="s">
        <v>101</v>
      </c>
      <c r="F53" s="200" t="str" cm="1">
        <f t="array" aca="1" ref="F53" ca="1">INDEX(INDIRECT(D53&amp;"[#Headers]"), B53)</f>
        <v>CapEx USD 2024</v>
      </c>
      <c r="G53" s="212" t="str" cm="1">
        <f t="array" aca="1" ref="G53" ca="1">IF(INT((COLUMN(INDIRECT(D53&amp;"[[#Headers],["&amp;F53&amp;"]]"))-1)/26)&gt;0,CHAR(INT((COLUMN(INDIRECT(D53&amp;"[[#Headers],["&amp;F53&amp;"]]"))-1)/26)+CODE("A")-1),"")&amp;CHAR(MOD(COLUMN(INDIRECT(D53&amp;"[[#Headers],["&amp;F53&amp;"]]"))-1,26)+CODE("A"))</f>
        <v>J</v>
      </c>
      <c r="H53" s="205" t="str" cm="1">
        <f t="array" aca="1" ref="H53" ca="1">IF(OR(LOWER(TRIM(E53))="error check", LOWER(TRIM(E53))="formula"), _xlfn.FORMULATEXT(OFFSET(INDIRECT(D53&amp; "[[#Headers],["&amp;F53&amp;"]]"), 1,0)), "")</f>
        <v/>
      </c>
      <c r="I53" s="205"/>
      <c r="J53" s="207"/>
      <c r="K53" s="34"/>
    </row>
    <row r="54" spans="1:11" x14ac:dyDescent="0.25">
      <c r="A54">
        <f t="shared" ca="1" si="3"/>
        <v>3</v>
      </c>
      <c r="B54">
        <f t="shared" ca="1" si="4"/>
        <v>10</v>
      </c>
      <c r="C54" s="198" t="str">
        <f t="shared" ca="1" si="5"/>
        <v>2-Program Cost</v>
      </c>
      <c r="D54" s="198" t="str">
        <f t="shared" ca="1" si="6"/>
        <v>TableProgSpend</v>
      </c>
      <c r="E54" s="199" t="s">
        <v>101</v>
      </c>
      <c r="F54" s="200" t="str" cm="1">
        <f t="array" aca="1" ref="F54" ca="1">INDEX(INDIRECT(D54&amp;"[#Headers]"), B54)</f>
        <v>CapEx USD 2025</v>
      </c>
      <c r="G54" s="212" t="str" cm="1">
        <f t="array" aca="1" ref="G54" ca="1">IF(INT((COLUMN(INDIRECT(D54&amp;"[[#Headers],["&amp;F54&amp;"]]"))-1)/26)&gt;0,CHAR(INT((COLUMN(INDIRECT(D54&amp;"[[#Headers],["&amp;F54&amp;"]]"))-1)/26)+CODE("A")-1),"")&amp;CHAR(MOD(COLUMN(INDIRECT(D54&amp;"[[#Headers],["&amp;F54&amp;"]]"))-1,26)+CODE("A"))</f>
        <v>K</v>
      </c>
      <c r="H54" s="205" t="str" cm="1">
        <f t="array" aca="1" ref="H54" ca="1">IF(OR(LOWER(TRIM(E54))="error check", LOWER(TRIM(E54))="formula"), _xlfn.FORMULATEXT(OFFSET(INDIRECT(D54&amp; "[[#Headers],["&amp;F54&amp;"]]"), 1,0)), "")</f>
        <v/>
      </c>
      <c r="I54" s="205"/>
      <c r="J54" s="207"/>
      <c r="K54" s="34"/>
    </row>
    <row r="55" spans="1:11" x14ac:dyDescent="0.25">
      <c r="A55">
        <f t="shared" ca="1" si="3"/>
        <v>3</v>
      </c>
      <c r="B55">
        <f t="shared" ca="1" si="4"/>
        <v>11</v>
      </c>
      <c r="C55" s="198" t="str">
        <f t="shared" ca="1" si="5"/>
        <v>2-Program Cost</v>
      </c>
      <c r="D55" s="198" t="str">
        <f t="shared" ca="1" si="6"/>
        <v>TableProgSpend</v>
      </c>
      <c r="E55" s="199" t="s">
        <v>101</v>
      </c>
      <c r="F55" s="200" t="str" cm="1">
        <f t="array" aca="1" ref="F55" ca="1">INDEX(INDIRECT(D55&amp;"[#Headers]"), B55)</f>
        <v>CapEx USD 2026</v>
      </c>
      <c r="G55" s="212" t="str" cm="1">
        <f t="array" aca="1" ref="G55" ca="1">IF(INT((COLUMN(INDIRECT(D55&amp;"[[#Headers],["&amp;F55&amp;"]]"))-1)/26)&gt;0,CHAR(INT((COLUMN(INDIRECT(D55&amp;"[[#Headers],["&amp;F55&amp;"]]"))-1)/26)+CODE("A")-1),"")&amp;CHAR(MOD(COLUMN(INDIRECT(D55&amp;"[[#Headers],["&amp;F55&amp;"]]"))-1,26)+CODE("A"))</f>
        <v>L</v>
      </c>
      <c r="H55" s="205" t="str" cm="1">
        <f t="array" aca="1" ref="H55" ca="1">IF(OR(LOWER(TRIM(E55))="error check", LOWER(TRIM(E55))="formula"), _xlfn.FORMULATEXT(OFFSET(INDIRECT(D55&amp; "[[#Headers],["&amp;F55&amp;"]]"), 1,0)), "")</f>
        <v/>
      </c>
      <c r="I55" s="205"/>
      <c r="J55" s="207"/>
      <c r="K55" s="34"/>
    </row>
    <row r="56" spans="1:11" x14ac:dyDescent="0.25">
      <c r="A56">
        <f t="shared" ca="1" si="3"/>
        <v>3</v>
      </c>
      <c r="B56">
        <f t="shared" ca="1" si="4"/>
        <v>12</v>
      </c>
      <c r="C56" s="198" t="str">
        <f t="shared" ca="1" si="5"/>
        <v>2-Program Cost</v>
      </c>
      <c r="D56" s="198" t="str">
        <f t="shared" ca="1" si="6"/>
        <v>TableProgSpend</v>
      </c>
      <c r="E56" s="199" t="s">
        <v>101</v>
      </c>
      <c r="F56" s="200" t="str" cm="1">
        <f t="array" aca="1" ref="F56" ca="1">INDEX(INDIRECT(D56&amp;"[#Headers]"), B56)</f>
        <v>OpEx USD 2020</v>
      </c>
      <c r="G56" s="212" t="str" cm="1">
        <f t="array" aca="1" ref="G56" ca="1">IF(INT((COLUMN(INDIRECT(D56&amp;"[[#Headers],["&amp;F56&amp;"]]"))-1)/26)&gt;0,CHAR(INT((COLUMN(INDIRECT(D56&amp;"[[#Headers],["&amp;F56&amp;"]]"))-1)/26)+CODE("A")-1),"")&amp;CHAR(MOD(COLUMN(INDIRECT(D56&amp;"[[#Headers],["&amp;F56&amp;"]]"))-1,26)+CODE("A"))</f>
        <v>M</v>
      </c>
      <c r="H56" s="205" t="str" cm="1">
        <f t="array" aca="1" ref="H56" ca="1">IF(OR(LOWER(TRIM(E56))="error check", LOWER(TRIM(E56))="formula"), _xlfn.FORMULATEXT(OFFSET(INDIRECT(D56&amp; "[[#Headers],["&amp;F56&amp;"]]"), 1,0)), "")</f>
        <v/>
      </c>
      <c r="I56" s="205"/>
      <c r="J56" s="207"/>
      <c r="K56" s="34"/>
    </row>
    <row r="57" spans="1:11" x14ac:dyDescent="0.25">
      <c r="A57">
        <f t="shared" ca="1" si="3"/>
        <v>3</v>
      </c>
      <c r="B57">
        <f t="shared" ca="1" si="4"/>
        <v>13</v>
      </c>
      <c r="C57" s="198" t="str">
        <f t="shared" ca="1" si="5"/>
        <v>2-Program Cost</v>
      </c>
      <c r="D57" s="198" t="str">
        <f t="shared" ca="1" si="6"/>
        <v>TableProgSpend</v>
      </c>
      <c r="E57" s="199" t="s">
        <v>101</v>
      </c>
      <c r="F57" s="200" t="str" cm="1">
        <f t="array" aca="1" ref="F57" ca="1">INDEX(INDIRECT(D57&amp;"[#Headers]"), B57)</f>
        <v>OpEx USD 2021</v>
      </c>
      <c r="G57" s="212" t="str" cm="1">
        <f t="array" aca="1" ref="G57" ca="1">IF(INT((COLUMN(INDIRECT(D57&amp;"[[#Headers],["&amp;F57&amp;"]]"))-1)/26)&gt;0,CHAR(INT((COLUMN(INDIRECT(D57&amp;"[[#Headers],["&amp;F57&amp;"]]"))-1)/26)+CODE("A")-1),"")&amp;CHAR(MOD(COLUMN(INDIRECT(D57&amp;"[[#Headers],["&amp;F57&amp;"]]"))-1,26)+CODE("A"))</f>
        <v>N</v>
      </c>
      <c r="H57" s="205" t="str" cm="1">
        <f t="array" aca="1" ref="H57" ca="1">IF(OR(LOWER(TRIM(E57))="error check", LOWER(TRIM(E57))="formula"), _xlfn.FORMULATEXT(OFFSET(INDIRECT(D57&amp; "[[#Headers],["&amp;F57&amp;"]]"), 1,0)), "")</f>
        <v/>
      </c>
      <c r="I57" s="205"/>
      <c r="J57" s="207"/>
      <c r="K57" s="34"/>
    </row>
    <row r="58" spans="1:11" x14ac:dyDescent="0.25">
      <c r="A58">
        <f t="shared" ca="1" si="3"/>
        <v>3</v>
      </c>
      <c r="B58">
        <f t="shared" ca="1" si="4"/>
        <v>14</v>
      </c>
      <c r="C58" s="198" t="str">
        <f t="shared" ca="1" si="5"/>
        <v>2-Program Cost</v>
      </c>
      <c r="D58" s="198" t="str">
        <f t="shared" ca="1" si="6"/>
        <v>TableProgSpend</v>
      </c>
      <c r="E58" s="199" t="s">
        <v>101</v>
      </c>
      <c r="F58" s="200" t="str" cm="1">
        <f t="array" aca="1" ref="F58" ca="1">INDEX(INDIRECT(D58&amp;"[#Headers]"), B58)</f>
        <v>OpEx USD 2022</v>
      </c>
      <c r="G58" s="212" t="str" cm="1">
        <f t="array" aca="1" ref="G58" ca="1">IF(INT((COLUMN(INDIRECT(D58&amp;"[[#Headers],["&amp;F58&amp;"]]"))-1)/26)&gt;0,CHAR(INT((COLUMN(INDIRECT(D58&amp;"[[#Headers],["&amp;F58&amp;"]]"))-1)/26)+CODE("A")-1),"")&amp;CHAR(MOD(COLUMN(INDIRECT(D58&amp;"[[#Headers],["&amp;F58&amp;"]]"))-1,26)+CODE("A"))</f>
        <v>O</v>
      </c>
      <c r="H58" s="205" t="str" cm="1">
        <f t="array" aca="1" ref="H58" ca="1">IF(OR(LOWER(TRIM(E58))="error check", LOWER(TRIM(E58))="formula"), _xlfn.FORMULATEXT(OFFSET(INDIRECT(D58&amp; "[[#Headers],["&amp;F58&amp;"]]"), 1,0)), "")</f>
        <v/>
      </c>
      <c r="I58" s="205"/>
      <c r="J58" s="207"/>
      <c r="K58" s="34"/>
    </row>
    <row r="59" spans="1:11" x14ac:dyDescent="0.25">
      <c r="A59">
        <f t="shared" ca="1" si="3"/>
        <v>3</v>
      </c>
      <c r="B59">
        <f t="shared" ca="1" si="4"/>
        <v>15</v>
      </c>
      <c r="C59" s="198" t="str">
        <f t="shared" ca="1" si="5"/>
        <v>2-Program Cost</v>
      </c>
      <c r="D59" s="198" t="str">
        <f t="shared" ca="1" si="6"/>
        <v>TableProgSpend</v>
      </c>
      <c r="E59" s="199" t="s">
        <v>101</v>
      </c>
      <c r="F59" s="200" t="str" cm="1">
        <f t="array" aca="1" ref="F59" ca="1">INDEX(INDIRECT(D59&amp;"[#Headers]"), B59)</f>
        <v>OpEx USD 2023</v>
      </c>
      <c r="G59" s="212" t="str" cm="1">
        <f t="array" aca="1" ref="G59" ca="1">IF(INT((COLUMN(INDIRECT(D59&amp;"[[#Headers],["&amp;F59&amp;"]]"))-1)/26)&gt;0,CHAR(INT((COLUMN(INDIRECT(D59&amp;"[[#Headers],["&amp;F59&amp;"]]"))-1)/26)+CODE("A")-1),"")&amp;CHAR(MOD(COLUMN(INDIRECT(D59&amp;"[[#Headers],["&amp;F59&amp;"]]"))-1,26)+CODE("A"))</f>
        <v>P</v>
      </c>
      <c r="H59" s="205" t="str" cm="1">
        <f t="array" aca="1" ref="H59" ca="1">IF(OR(LOWER(TRIM(E59))="error check", LOWER(TRIM(E59))="formula"), _xlfn.FORMULATEXT(OFFSET(INDIRECT(D59&amp; "[[#Headers],["&amp;F59&amp;"]]"), 1,0)), "")</f>
        <v/>
      </c>
      <c r="I59" s="205"/>
      <c r="J59" s="207"/>
      <c r="K59" s="34"/>
    </row>
    <row r="60" spans="1:11" x14ac:dyDescent="0.25">
      <c r="A60">
        <f t="shared" ca="1" si="3"/>
        <v>3</v>
      </c>
      <c r="B60">
        <f t="shared" ca="1" si="4"/>
        <v>16</v>
      </c>
      <c r="C60" s="198" t="str">
        <f t="shared" ca="1" si="5"/>
        <v>2-Program Cost</v>
      </c>
      <c r="D60" s="198" t="str">
        <f t="shared" ca="1" si="6"/>
        <v>TableProgSpend</v>
      </c>
      <c r="E60" s="199" t="s">
        <v>101</v>
      </c>
      <c r="F60" s="200" t="str" cm="1">
        <f t="array" aca="1" ref="F60" ca="1">INDEX(INDIRECT(D60&amp;"[#Headers]"), B60)</f>
        <v>OpEx USD 2024</v>
      </c>
      <c r="G60" s="212" t="str" cm="1">
        <f t="array" aca="1" ref="G60" ca="1">IF(INT((COLUMN(INDIRECT(D60&amp;"[[#Headers],["&amp;F60&amp;"]]"))-1)/26)&gt;0,CHAR(INT((COLUMN(INDIRECT(D60&amp;"[[#Headers],["&amp;F60&amp;"]]"))-1)/26)+CODE("A")-1),"")&amp;CHAR(MOD(COLUMN(INDIRECT(D60&amp;"[[#Headers],["&amp;F60&amp;"]]"))-1,26)+CODE("A"))</f>
        <v>Q</v>
      </c>
      <c r="H60" s="205" t="str" cm="1">
        <f t="array" aca="1" ref="H60" ca="1">IF(OR(LOWER(TRIM(E60))="error check", LOWER(TRIM(E60))="formula"), _xlfn.FORMULATEXT(OFFSET(INDIRECT(D60&amp; "[[#Headers],["&amp;F60&amp;"]]"), 1,0)), "")</f>
        <v/>
      </c>
      <c r="I60" s="205"/>
      <c r="J60" s="205"/>
      <c r="K60" s="205"/>
    </row>
    <row r="61" spans="1:11" x14ac:dyDescent="0.25">
      <c r="A61">
        <f t="shared" ca="1" si="3"/>
        <v>3</v>
      </c>
      <c r="B61">
        <f t="shared" ca="1" si="4"/>
        <v>17</v>
      </c>
      <c r="C61" s="198" t="str">
        <f t="shared" ca="1" si="5"/>
        <v>2-Program Cost</v>
      </c>
      <c r="D61" s="198" t="str">
        <f t="shared" ca="1" si="6"/>
        <v>TableProgSpend</v>
      </c>
      <c r="E61" s="199" t="s">
        <v>101</v>
      </c>
      <c r="F61" s="200" t="str" cm="1">
        <f t="array" aca="1" ref="F61" ca="1">INDEX(INDIRECT(D61&amp;"[#Headers]"), B61)</f>
        <v>OpEx USD 2025</v>
      </c>
      <c r="G61" s="212" t="str" cm="1">
        <f t="array" aca="1" ref="G61" ca="1">IF(INT((COLUMN(INDIRECT(D61&amp;"[[#Headers],["&amp;F61&amp;"]]"))-1)/26)&gt;0,CHAR(INT((COLUMN(INDIRECT(D61&amp;"[[#Headers],["&amp;F61&amp;"]]"))-1)/26)+CODE("A")-1),"")&amp;CHAR(MOD(COLUMN(INDIRECT(D61&amp;"[[#Headers],["&amp;F61&amp;"]]"))-1,26)+CODE("A"))</f>
        <v>R</v>
      </c>
      <c r="H61" s="205" t="str" cm="1">
        <f t="array" aca="1" ref="H61" ca="1">IF(OR(LOWER(TRIM(E61))="error check", LOWER(TRIM(E61))="formula"), _xlfn.FORMULATEXT(OFFSET(INDIRECT(D61&amp; "[[#Headers],["&amp;F61&amp;"]]"), 1,0)), "")</f>
        <v/>
      </c>
      <c r="I61" s="205"/>
      <c r="J61" s="205"/>
      <c r="K61" s="205"/>
    </row>
    <row r="62" spans="1:11" x14ac:dyDescent="0.25">
      <c r="A62">
        <f t="shared" ca="1" si="3"/>
        <v>3</v>
      </c>
      <c r="B62">
        <f t="shared" ca="1" si="4"/>
        <v>18</v>
      </c>
      <c r="C62" s="198" t="str">
        <f t="shared" ca="1" si="5"/>
        <v>2-Program Cost</v>
      </c>
      <c r="D62" s="198" t="str">
        <f t="shared" ca="1" si="6"/>
        <v>TableProgSpend</v>
      </c>
      <c r="E62" s="199" t="s">
        <v>101</v>
      </c>
      <c r="F62" s="200" t="str" cm="1">
        <f t="array" aca="1" ref="F62" ca="1">INDEX(INDIRECT(D62&amp;"[#Headers]"), B62)</f>
        <v>OpEx USD 2026</v>
      </c>
      <c r="G62" s="212" t="str" cm="1">
        <f t="array" aca="1" ref="G62" ca="1">IF(INT((COLUMN(INDIRECT(D62&amp;"[[#Headers],["&amp;F62&amp;"]]"))-1)/26)&gt;0,CHAR(INT((COLUMN(INDIRECT(D62&amp;"[[#Headers],["&amp;F62&amp;"]]"))-1)/26)+CODE("A")-1),"")&amp;CHAR(MOD(COLUMN(INDIRECT(D62&amp;"[[#Headers],["&amp;F62&amp;"]]"))-1,26)+CODE("A"))</f>
        <v>S</v>
      </c>
      <c r="H62" s="205" t="str" cm="1">
        <f t="array" aca="1" ref="H62" ca="1">IF(OR(LOWER(TRIM(E62))="error check", LOWER(TRIM(E62))="formula"), _xlfn.FORMULATEXT(OFFSET(INDIRECT(D62&amp; "[[#Headers],["&amp;F62&amp;"]]"), 1,0)), "")</f>
        <v/>
      </c>
      <c r="I62" s="205"/>
      <c r="J62" s="205"/>
      <c r="K62" s="205"/>
    </row>
    <row r="63" spans="1:11" x14ac:dyDescent="0.25">
      <c r="A63">
        <f t="shared" ca="1" si="3"/>
        <v>3</v>
      </c>
      <c r="B63">
        <f t="shared" ca="1" si="4"/>
        <v>19</v>
      </c>
      <c r="C63" s="198" t="str">
        <f t="shared" ca="1" si="5"/>
        <v>2-Program Cost</v>
      </c>
      <c r="D63" s="198" t="str">
        <f t="shared" ca="1" si="6"/>
        <v>TableProgSpend</v>
      </c>
      <c r="E63" s="199" t="s">
        <v>101</v>
      </c>
      <c r="F63" s="200" t="str" cm="1">
        <f t="array" aca="1" ref="F63" ca="1">INDEX(INDIRECT(D63&amp;"[#Headers]"), B63)</f>
        <v>Asset Type</v>
      </c>
      <c r="G63" s="212" t="str" cm="1">
        <f t="array" aca="1" ref="G63" ca="1">IF(INT((COLUMN(INDIRECT(D63&amp;"[[#Headers],["&amp;F63&amp;"]]"))-1)/26)&gt;0,CHAR(INT((COLUMN(INDIRECT(D63&amp;"[[#Headers],["&amp;F63&amp;"]]"))-1)/26)+CODE("A")-1),"")&amp;CHAR(MOD(COLUMN(INDIRECT(D63&amp;"[[#Headers],["&amp;F63&amp;"]]"))-1,26)+CODE("A"))</f>
        <v>T</v>
      </c>
      <c r="H63" s="205" t="str" cm="1">
        <f t="array" aca="1" ref="H63" ca="1">IF(OR(LOWER(TRIM(E63))="error check", LOWER(TRIM(E63))="formula"), _xlfn.FORMULATEXT(OFFSET(INDIRECT(D63&amp; "[[#Headers],["&amp;F63&amp;"]]"), 1,0)), "")</f>
        <v/>
      </c>
      <c r="I63" s="205"/>
      <c r="J63" s="205"/>
      <c r="K63" s="205"/>
    </row>
    <row r="64" spans="1:11" ht="22.5" x14ac:dyDescent="0.25">
      <c r="A64">
        <f t="shared" ca="1" si="3"/>
        <v>3</v>
      </c>
      <c r="B64">
        <f t="shared" ca="1" si="4"/>
        <v>20</v>
      </c>
      <c r="C64" s="198" t="str">
        <f t="shared" ca="1" si="5"/>
        <v>2-Program Cost</v>
      </c>
      <c r="D64" s="198" t="str">
        <f t="shared" ca="1" si="6"/>
        <v>TableProgSpend</v>
      </c>
      <c r="E64" s="217" t="s">
        <v>96</v>
      </c>
      <c r="F64" s="200" t="str" cm="1">
        <f t="array" aca="1" ref="F64" ca="1">INDEX(INDIRECT(D64&amp;"[#Headers]"), B64)</f>
        <v>Generic Capital PVRR Multiplier</v>
      </c>
      <c r="G64" s="212" t="str" cm="1">
        <f t="array" aca="1" ref="G64" ca="1">IF(INT((COLUMN(INDIRECT(D64&amp;"[[#Headers],["&amp;F64&amp;"]]"))-1)/26)&gt;0,CHAR(INT((COLUMN(INDIRECT(D64&amp;"[[#Headers],["&amp;F64&amp;"]]"))-1)/26)+CODE("A")-1),"")&amp;CHAR(MOD(COLUMN(INDIRECT(D64&amp;"[[#Headers],["&amp;F64&amp;"]]"))-1,26)+CODE("A"))</f>
        <v>U</v>
      </c>
      <c r="H64" s="205" t="str" cm="1">
        <f t="array" aca="1" ref="H64" ca="1">IF(OR(LOWER(TRIM(E64))="error check", LOWER(TRIM(E64))="formula"), _xlfn.FORMULATEXT(OFFSET(INDIRECT(D64&amp; "[[#Headers],["&amp;F64&amp;"]]"), 1,0)), "")</f>
        <v>=IF(SUM(TableProgSpend[@[CapEx USD 2020]:[CapEx USD 2026]])&gt;0,INDEX(TablePVRR[PVRR Multiplier (no O&amp;M)],MATCH([@[Asset Type]],TablePVRR[Asset Group],0)),"")</v>
      </c>
      <c r="I64" s="205"/>
      <c r="J64" s="205" t="s">
        <v>128</v>
      </c>
      <c r="K64" s="219" t="s">
        <v>129</v>
      </c>
    </row>
    <row r="65" spans="1:11" ht="33.75" x14ac:dyDescent="0.25">
      <c r="A65">
        <f t="shared" ca="1" si="3"/>
        <v>3</v>
      </c>
      <c r="B65">
        <f t="shared" ca="1" si="4"/>
        <v>21</v>
      </c>
      <c r="C65" s="198" t="str">
        <f t="shared" ca="1" si="5"/>
        <v>2-Program Cost</v>
      </c>
      <c r="D65" s="198" t="str">
        <f t="shared" ca="1" si="6"/>
        <v>TableProgSpend</v>
      </c>
      <c r="E65" s="199" t="s">
        <v>101</v>
      </c>
      <c r="F65" s="200" t="str" cm="1">
        <f t="array" aca="1" ref="F65" ca="1">INDEX(INDIRECT(D65&amp;"[#Headers]"), B65)</f>
        <v>Custom Capital PVRR Multiplier</v>
      </c>
      <c r="G65" s="212" t="str" cm="1">
        <f t="array" aca="1" ref="G65" ca="1">IF(INT((COLUMN(INDIRECT(D65&amp;"[[#Headers],["&amp;F65&amp;"]]"))-1)/26)&gt;0,CHAR(INT((COLUMN(INDIRECT(D65&amp;"[[#Headers],["&amp;F65&amp;"]]"))-1)/26)+CODE("A")-1),"")&amp;CHAR(MOD(COLUMN(INDIRECT(D65&amp;"[[#Headers],["&amp;F65&amp;"]]"))-1,26)+CODE("A"))</f>
        <v>V</v>
      </c>
      <c r="H65" s="205" t="str" cm="1">
        <f t="array" aca="1" ref="H65" ca="1">IF(OR(LOWER(TRIM(E65))="error check", LOWER(TRIM(E65))="formula"), _xlfn.FORMULATEXT(OFFSET(INDIRECT(D65&amp; "[[#Headers],["&amp;F65&amp;"]]"), 1,0)), "")</f>
        <v/>
      </c>
      <c r="I65" s="205"/>
      <c r="J65" s="220" t="s">
        <v>130</v>
      </c>
      <c r="K65" s="219" t="s">
        <v>131</v>
      </c>
    </row>
    <row r="66" spans="1:11" x14ac:dyDescent="0.25">
      <c r="A66">
        <f t="shared" ca="1" si="3"/>
        <v>3</v>
      </c>
      <c r="B66">
        <f t="shared" ca="1" si="4"/>
        <v>22</v>
      </c>
      <c r="C66" s="198" t="str">
        <f t="shared" ca="1" si="5"/>
        <v>2-Program Cost</v>
      </c>
      <c r="D66" s="198" t="str">
        <f t="shared" ca="1" si="6"/>
        <v>TableProgSpend</v>
      </c>
      <c r="E66" s="217" t="s">
        <v>96</v>
      </c>
      <c r="F66" s="200" t="str" cm="1">
        <f t="array" aca="1" ref="F66" ca="1">INDEX(INDIRECT(D66&amp;"[#Headers]"), B66)</f>
        <v>Generic Lifetime Incremental O&amp;M PVRR Multiplier</v>
      </c>
      <c r="G66" s="212" t="str" cm="1">
        <f t="array" aca="1" ref="G66" ca="1">IF(INT((COLUMN(INDIRECT(D66&amp;"[[#Headers],["&amp;F66&amp;"]]"))-1)/26)&gt;0,CHAR(INT((COLUMN(INDIRECT(D66&amp;"[[#Headers],["&amp;F66&amp;"]]"))-1)/26)+CODE("A")-1),"")&amp;CHAR(MOD(COLUMN(INDIRECT(D66&amp;"[[#Headers],["&amp;F66&amp;"]]"))-1,26)+CODE("A"))</f>
        <v>W</v>
      </c>
      <c r="H66" s="205"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205"/>
      <c r="J66" s="205" t="s">
        <v>128</v>
      </c>
      <c r="K66" s="632" t="s">
        <v>129</v>
      </c>
    </row>
    <row r="67" spans="1:11" x14ac:dyDescent="0.25">
      <c r="A67">
        <f t="shared" ca="1" si="3"/>
        <v>3</v>
      </c>
      <c r="B67">
        <f t="shared" ca="1" si="4"/>
        <v>23</v>
      </c>
      <c r="C67" s="198" t="str">
        <f t="shared" ca="1" si="5"/>
        <v>2-Program Cost</v>
      </c>
      <c r="D67" s="198" t="str">
        <f t="shared" ca="1" si="6"/>
        <v>TableProgSpend</v>
      </c>
      <c r="E67" s="199" t="s">
        <v>101</v>
      </c>
      <c r="F67" s="200" t="str" cm="1">
        <f t="array" aca="1" ref="F67" ca="1">INDEX(INDIRECT(D67&amp;"[#Headers]"), B67)</f>
        <v>Custom Lifetime Incremental O&amp;M PVRR Multiplier (optional; specify if 0)</v>
      </c>
      <c r="G67" s="212" t="str" cm="1">
        <f t="array" aca="1" ref="G67" ca="1">IF(INT((COLUMN(INDIRECT(D67&amp;"[[#Headers],["&amp;F67&amp;"]]"))-1)/26)&gt;0,CHAR(INT((COLUMN(INDIRECT(D67&amp;"[[#Headers],["&amp;F67&amp;"]]"))-1)/26)+CODE("A")-1),"")&amp;CHAR(MOD(COLUMN(INDIRECT(D67&amp;"[[#Headers],["&amp;F67&amp;"]]"))-1,26)+CODE("A"))</f>
        <v>X</v>
      </c>
      <c r="H67" s="205" t="str" cm="1">
        <f t="array" aca="1" ref="H67" ca="1">IF(OR(LOWER(TRIM(E67))="error check", LOWER(TRIM(E67))="formula"), _xlfn.FORMULATEXT(OFFSET(INDIRECT(D67&amp; "[[#Headers],["&amp;F67&amp;"]]"), 1,0)), "")</f>
        <v/>
      </c>
      <c r="I67" s="205"/>
      <c r="J67" s="205" t="s">
        <v>128</v>
      </c>
      <c r="K67" s="633"/>
    </row>
    <row r="68" spans="1:11" x14ac:dyDescent="0.25">
      <c r="A68">
        <f t="shared" ca="1" si="3"/>
        <v>3</v>
      </c>
      <c r="B68">
        <f t="shared" ca="1" si="4"/>
        <v>24</v>
      </c>
      <c r="C68" s="198" t="str">
        <f t="shared" ref="C68:C99" ca="1" si="7">INDEX(M:M, MATCH(D68,N:N,0))</f>
        <v>2-Program Cost</v>
      </c>
      <c r="D68" s="198" t="str">
        <f t="shared" ca="1" si="6"/>
        <v>TableProgSpend</v>
      </c>
      <c r="E68" s="217" t="s">
        <v>96</v>
      </c>
      <c r="F68" s="200" t="str" cm="1">
        <f t="array" aca="1" ref="F68" ca="1">INDEX(INDIRECT(D68&amp;"[#Headers]"), B68)</f>
        <v>Lifetime Incremental O&amp;M PVRR Multiplier</v>
      </c>
      <c r="G68" s="212" t="str" cm="1">
        <f t="array" aca="1" ref="G68" ca="1">IF(INT((COLUMN(INDIRECT(D68&amp;"[[#Headers],["&amp;F68&amp;"]]"))-1)/26)&gt;0,CHAR(INT((COLUMN(INDIRECT(D68&amp;"[[#Headers],["&amp;F68&amp;"]]"))-1)/26)+CODE("A")-1),"")&amp;CHAR(MOD(COLUMN(INDIRECT(D68&amp;"[[#Headers],["&amp;F68&amp;"]]"))-1,26)+CODE("A"))</f>
        <v>Y</v>
      </c>
      <c r="H68" s="205"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205"/>
      <c r="J68" s="205" t="s">
        <v>128</v>
      </c>
      <c r="K68" s="633"/>
    </row>
    <row r="69" spans="1:11" x14ac:dyDescent="0.25">
      <c r="A69">
        <f t="shared" ca="1" si="3"/>
        <v>3</v>
      </c>
      <c r="B69">
        <f t="shared" ca="1" si="4"/>
        <v>25</v>
      </c>
      <c r="C69" s="198" t="str">
        <f t="shared" ca="1" si="7"/>
        <v>2-Program Cost</v>
      </c>
      <c r="D69" s="198" t="str">
        <f t="shared" ref="D69:D128" ca="1" si="8">OFFSET($M$3, A69, 1)</f>
        <v>TableProgSpend</v>
      </c>
      <c r="E69" s="217" t="s">
        <v>96</v>
      </c>
      <c r="F69" s="200" t="str" cm="1">
        <f t="array" aca="1" ref="F69" ca="1">INDEX(INDIRECT(D69&amp;"[#Headers]"), B69)</f>
        <v>PVRR Multiplier</v>
      </c>
      <c r="G69" s="212" t="str" cm="1">
        <f t="array" aca="1" ref="G69" ca="1">IF(INT((COLUMN(INDIRECT(D69&amp;"[[#Headers],["&amp;F69&amp;"]]"))-1)/26)&gt;0,CHAR(INT((COLUMN(INDIRECT(D69&amp;"[[#Headers],["&amp;F69&amp;"]]"))-1)/26)+CODE("A")-1),"")&amp;CHAR(MOD(COLUMN(INDIRECT(D69&amp;"[[#Headers],["&amp;F69&amp;"]]"))-1,26)+CODE("A"))</f>
        <v>Z</v>
      </c>
      <c r="H69" s="205"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205"/>
      <c r="J69" s="205" t="s">
        <v>128</v>
      </c>
      <c r="K69" s="634"/>
    </row>
    <row r="70" spans="1:11" x14ac:dyDescent="0.25">
      <c r="A70">
        <f t="shared" ref="A70:A128" ca="1" si="9">IF(B69&lt;OFFSET($M$3,A69,2),A69,A69+1)</f>
        <v>3</v>
      </c>
      <c r="B70">
        <f t="shared" ref="B70:B128" ca="1" si="10">IF(B69&lt;OFFSET($M$3, A69, 2), B69+1, 1)</f>
        <v>26</v>
      </c>
      <c r="C70" s="198" t="str">
        <f t="shared" ca="1" si="7"/>
        <v>2-Program Cost</v>
      </c>
      <c r="D70" s="198" t="str">
        <f t="shared" ca="1" si="8"/>
        <v>TableProgSpend</v>
      </c>
      <c r="E70" s="214" t="s">
        <v>125</v>
      </c>
      <c r="F70" s="200" t="str" cm="1">
        <f t="array" aca="1" ref="F70" ca="1">INDEX(INDIRECT(D70&amp;"[#Headers]"), B70)</f>
        <v>In Exposure tab?</v>
      </c>
      <c r="G70" s="212" t="str" cm="1">
        <f t="array" aca="1" ref="G70" ca="1">IF(INT((COLUMN(INDIRECT(D70&amp;"[[#Headers],["&amp;F70&amp;"]]"))-1)/26)&gt;0,CHAR(INT((COLUMN(INDIRECT(D70&amp;"[[#Headers],["&amp;F70&amp;"]]"))-1)/26)+CODE("A")-1),"")&amp;CHAR(MOD(COLUMN(INDIRECT(D70&amp;"[[#Headers],["&amp;F70&amp;"]]"))-1,26)+CODE("A"))</f>
        <v>AA</v>
      </c>
      <c r="H70" s="205" t="str" cm="1">
        <f t="array" aca="1" ref="H70" ca="1">IF(OR(LOWER(TRIM(E70))="error check", LOWER(TRIM(E70))="formula"), _xlfn.FORMULATEXT(OFFSET(INDIRECT(D70&amp; "[[#Headers],["&amp;F70&amp;"]]"), 1,0)), "")</f>
        <v>=ISNUMBER(MATCH([@Program],TableExposure[Program],0))</v>
      </c>
      <c r="I70" s="205"/>
      <c r="J70" s="208" t="b">
        <v>0</v>
      </c>
      <c r="K70" s="205" t="s">
        <v>132</v>
      </c>
    </row>
    <row r="71" spans="1:11" x14ac:dyDescent="0.25">
      <c r="A71">
        <f t="shared" ca="1" si="9"/>
        <v>3</v>
      </c>
      <c r="B71">
        <f t="shared" ca="1" si="10"/>
        <v>27</v>
      </c>
      <c r="C71" s="198" t="str">
        <f t="shared" ca="1" si="7"/>
        <v>2-Program Cost</v>
      </c>
      <c r="D71" s="198" t="str">
        <f t="shared" ca="1" si="8"/>
        <v>TableProgSpend</v>
      </c>
      <c r="E71" s="214" t="s">
        <v>125</v>
      </c>
      <c r="F71" s="200" t="str" cm="1">
        <f t="array" aca="1" ref="F71" ca="1">INDEX(INDIRECT(D71&amp;"[#Headers]"), B71)</f>
        <v>In Allocation table</v>
      </c>
      <c r="G71" s="212" t="str" cm="1">
        <f t="array" aca="1" ref="G71" ca="1">IF(INT((COLUMN(INDIRECT(D71&amp;"[[#Headers],["&amp;F71&amp;"]]"))-1)/26)&gt;0,CHAR(INT((COLUMN(INDIRECT(D71&amp;"[[#Headers],["&amp;F71&amp;"]]"))-1)/26)+CODE("A")-1),"")&amp;CHAR(MOD(COLUMN(INDIRECT(D71&amp;"[[#Headers],["&amp;F71&amp;"]]"))-1,26)+CODE("A"))</f>
        <v>AB</v>
      </c>
      <c r="H71" s="205" t="str" cm="1">
        <f t="array" aca="1" ref="H71" ca="1">IF(OR(LOWER(TRIM(E71))="error check", LOWER(TRIM(E71))="formula"), _xlfn.FORMULATEXT(OFFSET(INDIRECT(D71&amp; "[[#Headers],["&amp;F71&amp;"]]"), 1,0)), "")</f>
        <v>=ISNUMBER(MATCH([@Program],TableTranchSpend[Program],0))</v>
      </c>
      <c r="I71" s="205"/>
      <c r="J71" s="208" t="b">
        <v>0</v>
      </c>
      <c r="K71" s="205" t="s">
        <v>132</v>
      </c>
    </row>
    <row r="72" spans="1:11" x14ac:dyDescent="0.25">
      <c r="A72">
        <f t="shared" ca="1" si="9"/>
        <v>3</v>
      </c>
      <c r="B72">
        <f t="shared" ca="1" si="10"/>
        <v>28</v>
      </c>
      <c r="C72" s="198" t="str">
        <f t="shared" ca="1" si="7"/>
        <v>2-Program Cost</v>
      </c>
      <c r="D72" s="198" t="str">
        <f t="shared" ca="1" si="8"/>
        <v>TableProgSpend</v>
      </c>
      <c r="E72" s="214" t="s">
        <v>125</v>
      </c>
      <c r="F72" s="200" t="str" cm="1">
        <f t="array" aca="1" ref="F72" ca="1">INDEX(INDIRECT(D72&amp;"[#Headers]"), B72)</f>
        <v>In Eff Table</v>
      </c>
      <c r="G72" s="212" t="str" cm="1">
        <f t="array" aca="1" ref="G72" ca="1">IF(INT((COLUMN(INDIRECT(D72&amp;"[[#Headers],["&amp;F72&amp;"]]"))-1)/26)&gt;0,CHAR(INT((COLUMN(INDIRECT(D72&amp;"[[#Headers],["&amp;F72&amp;"]]"))-1)/26)+CODE("A")-1),"")&amp;CHAR(MOD(COLUMN(INDIRECT(D72&amp;"[[#Headers],["&amp;F72&amp;"]]"))-1,26)+CODE("A"))</f>
        <v>AC</v>
      </c>
      <c r="H72" s="205" t="str" cm="1">
        <f t="array" aca="1" ref="H72" ca="1">IF(OR(LOWER(TRIM(E72))="error check", LOWER(TRIM(E72))="formula"), _xlfn.FORMULATEXT(OFFSET(INDIRECT(D72&amp; "[[#Headers],["&amp;F72&amp;"]]"), 1,0)), "")</f>
        <v>=OR(ISNUMBER(MATCH([@Program],TableFreqPrograms[Program],0)),ISNUMBER(MATCH([@Program],TableConseqPrograms[Program],0)))</v>
      </c>
      <c r="I72" s="205"/>
      <c r="J72" s="208" t="b">
        <v>0</v>
      </c>
      <c r="K72" s="205" t="s">
        <v>132</v>
      </c>
    </row>
    <row r="73" spans="1:11" x14ac:dyDescent="0.25">
      <c r="A73">
        <f t="shared" ca="1" si="9"/>
        <v>4</v>
      </c>
      <c r="B73">
        <f t="shared" ca="1" si="10"/>
        <v>1</v>
      </c>
      <c r="C73" s="198" t="str">
        <f t="shared" ca="1" si="7"/>
        <v>2-Program Cost</v>
      </c>
      <c r="D73" s="198" t="str">
        <f t="shared" ca="1" si="8"/>
        <v>TableTranchSpend</v>
      </c>
      <c r="E73" s="217" t="s">
        <v>96</v>
      </c>
      <c r="F73" s="200" t="str" cm="1">
        <f t="array" aca="1" ref="F73" ca="1">INDEX(INDIRECT(D73&amp;"[#Headers]"), B73)</f>
        <v>Program ID</v>
      </c>
      <c r="G73" s="212" t="str" cm="1">
        <f t="array" aca="1" ref="G73" ca="1">IF(INT((COLUMN(INDIRECT(D73&amp;"[[#Headers],["&amp;F73&amp;"]]"))-1)/26)&gt;0,CHAR(INT((COLUMN(INDIRECT(D73&amp;"[[#Headers],["&amp;F73&amp;"]]"))-1)/26)+CODE("A")-1),"")&amp;CHAR(MOD(COLUMN(INDIRECT(D73&amp;"[[#Headers],["&amp;F73&amp;"]]"))-1,26)+CODE("A"))</f>
        <v>B</v>
      </c>
      <c r="H73" s="205" t="str" cm="1">
        <f t="array" aca="1" ref="H73" ca="1">IF(OR(LOWER(TRIM(E73))="error check", LOWER(TRIM(E73))="formula"), _xlfn.FORMULATEXT(OFFSET(INDIRECT(D73&amp; "[[#Headers],["&amp;F73&amp;"]]"), 1,0)), "")</f>
        <v>=IFERROR(INDEX('Summary of Programs'!A:A,MATCH([@Program],'Summary of Programs'!B:B,0)),"No match in Summary of Programs")</v>
      </c>
      <c r="I73" s="205"/>
      <c r="J73" s="205"/>
      <c r="K73" s="34"/>
    </row>
    <row r="74" spans="1:11" x14ac:dyDescent="0.25">
      <c r="A74">
        <f t="shared" ca="1" si="9"/>
        <v>4</v>
      </c>
      <c r="B74">
        <f t="shared" ca="1" si="10"/>
        <v>2</v>
      </c>
      <c r="C74" s="198" t="str">
        <f t="shared" ca="1" si="7"/>
        <v>2-Program Cost</v>
      </c>
      <c r="D74" s="198" t="str">
        <f t="shared" ca="1" si="8"/>
        <v>TableTranchSpend</v>
      </c>
      <c r="E74" s="217" t="s">
        <v>96</v>
      </c>
      <c r="F74" s="200" t="str" cm="1">
        <f t="array" aca="1" ref="F74" ca="1">INDEX(INDIRECT(D74&amp;"[#Headers]"), B74)</f>
        <v>Type</v>
      </c>
      <c r="G74" s="212" t="str" cm="1">
        <f t="array" aca="1" ref="G74" ca="1">IF(INT((COLUMN(INDIRECT(D74&amp;"[[#Headers],["&amp;F74&amp;"]]"))-1)/26)&gt;0,CHAR(INT((COLUMN(INDIRECT(D74&amp;"[[#Headers],["&amp;F74&amp;"]]"))-1)/26)+CODE("A")-1),"")&amp;CHAR(MOD(COLUMN(INDIRECT(D74&amp;"[[#Headers],["&amp;F74&amp;"]]"))-1,26)+CODE("A"))</f>
        <v>C</v>
      </c>
      <c r="H74" s="205" t="str" cm="1">
        <f t="array" aca="1" ref="H74" ca="1">IF(OR(LOWER(TRIM(E74))="error check", LOWER(TRIM(E74))="formula"), _xlfn.FORMULATEXT(OFFSET(INDIRECT(D74&amp; "[[#Headers],["&amp;F74&amp;"]]"), 1,0)), "")</f>
        <v>=IFERROR(INDEX('Summary of Programs'!C:C,MATCH([@Program],'Summary of Programs'!B:B,0)),"No match in Summary of Programs tab")</v>
      </c>
      <c r="I74" s="205"/>
      <c r="J74" s="205"/>
      <c r="K74" s="34"/>
    </row>
    <row r="75" spans="1:11" x14ac:dyDescent="0.25">
      <c r="A75">
        <f t="shared" ca="1" si="9"/>
        <v>4</v>
      </c>
      <c r="B75">
        <f t="shared" ca="1" si="10"/>
        <v>3</v>
      </c>
      <c r="C75" s="198" t="str">
        <f t="shared" ca="1" si="7"/>
        <v>2-Program Cost</v>
      </c>
      <c r="D75" s="198" t="str">
        <f t="shared" ca="1" si="8"/>
        <v>TableTranchSpend</v>
      </c>
      <c r="E75" s="199" t="s">
        <v>101</v>
      </c>
      <c r="F75" s="200" t="str" cm="1">
        <f t="array" aca="1" ref="F75" ca="1">INDEX(INDIRECT(D75&amp;"[#Headers]"), B75)</f>
        <v>Program</v>
      </c>
      <c r="G75" s="212" t="str" cm="1">
        <f t="array" aca="1" ref="G75" ca="1">IF(INT((COLUMN(INDIRECT(D75&amp;"[[#Headers],["&amp;F75&amp;"]]"))-1)/26)&gt;0,CHAR(INT((COLUMN(INDIRECT(D75&amp;"[[#Headers],["&amp;F75&amp;"]]"))-1)/26)+CODE("A")-1),"")&amp;CHAR(MOD(COLUMN(INDIRECT(D75&amp;"[[#Headers],["&amp;F75&amp;"]]"))-1,26)+CODE("A"))</f>
        <v>D</v>
      </c>
      <c r="H75" s="205" t="str" cm="1">
        <f t="array" aca="1" ref="H75" ca="1">IF(OR(LOWER(TRIM(E75))="error check", LOWER(TRIM(E75))="formula"), _xlfn.FORMULATEXT(OFFSET(INDIRECT(D75&amp; "[[#Headers],["&amp;F75&amp;"]]"), 1,0)), "")</f>
        <v/>
      </c>
      <c r="I75" s="205" t="s">
        <v>121</v>
      </c>
      <c r="J75" s="205"/>
      <c r="K75" s="34"/>
    </row>
    <row r="76" spans="1:11" x14ac:dyDescent="0.25">
      <c r="A76">
        <f t="shared" ca="1" si="9"/>
        <v>4</v>
      </c>
      <c r="B76">
        <f t="shared" ca="1" si="10"/>
        <v>4</v>
      </c>
      <c r="C76" s="198" t="str">
        <f t="shared" ca="1" si="7"/>
        <v>2-Program Cost</v>
      </c>
      <c r="D76" s="198" t="str">
        <f t="shared" ca="1" si="8"/>
        <v>TableTranchSpend</v>
      </c>
      <c r="E76" s="199" t="s">
        <v>101</v>
      </c>
      <c r="F76" s="200" t="str" cm="1">
        <f t="array" aca="1" ref="F76" ca="1">INDEX(INDIRECT(D76&amp;"[#Headers]"), B76)</f>
        <v>MAT (optional)</v>
      </c>
      <c r="G76" s="212" t="str" cm="1">
        <f t="array" aca="1" ref="G76" ca="1">IF(INT((COLUMN(INDIRECT(D76&amp;"[[#Headers],["&amp;F76&amp;"]]"))-1)/26)&gt;0,CHAR(INT((COLUMN(INDIRECT(D76&amp;"[[#Headers],["&amp;F76&amp;"]]"))-1)/26)+CODE("A")-1),"")&amp;CHAR(MOD(COLUMN(INDIRECT(D76&amp;"[[#Headers],["&amp;F76&amp;"]]"))-1,26)+CODE("A"))</f>
        <v>E</v>
      </c>
      <c r="H76" s="205" t="str" cm="1">
        <f t="array" aca="1" ref="H76" ca="1">IF(OR(LOWER(TRIM(E76))="error check", LOWER(TRIM(E76))="formula"), _xlfn.FORMULATEXT(OFFSET(INDIRECT(D76&amp; "[[#Headers],["&amp;F76&amp;"]]"), 1,0)), "")</f>
        <v/>
      </c>
      <c r="I76" s="205"/>
      <c r="J76" s="205"/>
      <c r="K76" s="34"/>
    </row>
    <row r="77" spans="1:11" x14ac:dyDescent="0.25">
      <c r="A77">
        <f t="shared" ca="1" si="9"/>
        <v>4</v>
      </c>
      <c r="B77">
        <f t="shared" ca="1" si="10"/>
        <v>5</v>
      </c>
      <c r="C77" s="198" t="str">
        <f t="shared" ca="1" si="7"/>
        <v>2-Program Cost</v>
      </c>
      <c r="D77" s="198" t="str">
        <f t="shared" ca="1" si="8"/>
        <v>TableTranchSpend</v>
      </c>
      <c r="E77" s="199" t="s">
        <v>101</v>
      </c>
      <c r="F77" s="200" t="str" cm="1">
        <f t="array" aca="1" ref="F77" ca="1">INDEX(INDIRECT(D77&amp;"[#Headers]"), B77)</f>
        <v>Allocation method</v>
      </c>
      <c r="G77" s="212" t="str" cm="1">
        <f t="array" aca="1" ref="G77" ca="1">IF(INT((COLUMN(INDIRECT(D77&amp;"[[#Headers],["&amp;F77&amp;"]]"))-1)/26)&gt;0,CHAR(INT((COLUMN(INDIRECT(D77&amp;"[[#Headers],["&amp;F77&amp;"]]"))-1)/26)+CODE("A")-1),"")&amp;CHAR(MOD(COLUMN(INDIRECT(D77&amp;"[[#Headers],["&amp;F77&amp;"]]"))-1,26)+CODE("A"))</f>
        <v>F</v>
      </c>
      <c r="H77" s="205" t="str" cm="1">
        <f t="array" aca="1" ref="H77" ca="1">IF(OR(LOWER(TRIM(E77))="error check", LOWER(TRIM(E77))="formula"), _xlfn.FORMULATEXT(OFFSET(INDIRECT(D77&amp; "[[#Headers],["&amp;F77&amp;"]]"), 1,0)), "")</f>
        <v/>
      </c>
      <c r="I77" s="206" t="s">
        <v>133</v>
      </c>
      <c r="J77" s="205"/>
      <c r="K77" s="34"/>
    </row>
    <row r="78" spans="1:11" x14ac:dyDescent="0.25">
      <c r="A78">
        <f t="shared" ca="1" si="9"/>
        <v>4</v>
      </c>
      <c r="B78">
        <f t="shared" ca="1" si="10"/>
        <v>6</v>
      </c>
      <c r="C78" s="198" t="str">
        <f t="shared" ca="1" si="7"/>
        <v>2-Program Cost</v>
      </c>
      <c r="D78" s="198" t="str">
        <f t="shared" ca="1" si="8"/>
        <v>TableTranchSpend</v>
      </c>
      <c r="E78" s="199" t="s">
        <v>101</v>
      </c>
      <c r="F78" s="200" t="str" cm="1">
        <f t="array" aca="1" ref="F78" ca="1">INDEX(INDIRECT(D78&amp;"[#Headers]"), B78)</f>
        <v>Tranche</v>
      </c>
      <c r="G78" s="212" t="str" cm="1">
        <f t="array" aca="1" ref="G78" ca="1">IF(INT((COLUMN(INDIRECT(D78&amp;"[[#Headers],["&amp;F78&amp;"]]"))-1)/26)&gt;0,CHAR(INT((COLUMN(INDIRECT(D78&amp;"[[#Headers],["&amp;F78&amp;"]]"))-1)/26)+CODE("A")-1),"")&amp;CHAR(MOD(COLUMN(INDIRECT(D78&amp;"[[#Headers],["&amp;F78&amp;"]]"))-1,26)+CODE("A"))</f>
        <v>G</v>
      </c>
      <c r="H78" s="205" t="str" cm="1">
        <f t="array" aca="1" ref="H78" ca="1">IF(OR(LOWER(TRIM(E78))="error check", LOWER(TRIM(E78))="formula"), _xlfn.FORMULATEXT(OFFSET(INDIRECT(D78&amp; "[[#Headers],["&amp;F78&amp;"]]"), 1,0)), "")</f>
        <v/>
      </c>
      <c r="I78" s="205" t="s">
        <v>123</v>
      </c>
      <c r="J78" s="205" t="s">
        <v>134</v>
      </c>
      <c r="K78" s="631" t="s">
        <v>135</v>
      </c>
    </row>
    <row r="79" spans="1:11" x14ac:dyDescent="0.25">
      <c r="A79">
        <f t="shared" ca="1" si="9"/>
        <v>4</v>
      </c>
      <c r="B79">
        <f t="shared" ca="1" si="10"/>
        <v>7</v>
      </c>
      <c r="C79" s="198" t="str">
        <f t="shared" ca="1" si="7"/>
        <v>2-Program Cost</v>
      </c>
      <c r="D79" s="198" t="str">
        <f t="shared" ca="1" si="8"/>
        <v>TableTranchSpend</v>
      </c>
      <c r="E79" s="199" t="s">
        <v>101</v>
      </c>
      <c r="F79" s="200" t="str" cm="1">
        <f t="array" aca="1" ref="F79" ca="1">INDEX(INDIRECT(D79&amp;"[#Headers]"), B79)</f>
        <v>Spend USD 2020</v>
      </c>
      <c r="G79" s="212" t="str" cm="1">
        <f t="array" aca="1" ref="G79" ca="1">IF(INT((COLUMN(INDIRECT(D79&amp;"[[#Headers],["&amp;F79&amp;"]]"))-1)/26)&gt;0,CHAR(INT((COLUMN(INDIRECT(D79&amp;"[[#Headers],["&amp;F79&amp;"]]"))-1)/26)+CODE("A")-1),"")&amp;CHAR(MOD(COLUMN(INDIRECT(D79&amp;"[[#Headers],["&amp;F79&amp;"]]"))-1,26)+CODE("A"))</f>
        <v>H</v>
      </c>
      <c r="H79" s="205" t="str" cm="1">
        <f t="array" aca="1" ref="H79" ca="1">IF(OR(LOWER(TRIM(E79))="error check", LOWER(TRIM(E79))="formula"), _xlfn.FORMULATEXT(OFFSET(INDIRECT(D79&amp; "[[#Headers],["&amp;F79&amp;"]]"), 1,0)), "")</f>
        <v/>
      </c>
      <c r="I79" s="205"/>
      <c r="J79" s="205" t="s">
        <v>134</v>
      </c>
      <c r="K79" s="631"/>
    </row>
    <row r="80" spans="1:11" x14ac:dyDescent="0.25">
      <c r="A80">
        <f t="shared" ca="1" si="9"/>
        <v>4</v>
      </c>
      <c r="B80">
        <f t="shared" ca="1" si="10"/>
        <v>8</v>
      </c>
      <c r="C80" s="198" t="str">
        <f t="shared" ca="1" si="7"/>
        <v>2-Program Cost</v>
      </c>
      <c r="D80" s="198" t="str">
        <f t="shared" ca="1" si="8"/>
        <v>TableTranchSpend</v>
      </c>
      <c r="E80" s="199" t="s">
        <v>101</v>
      </c>
      <c r="F80" s="200" t="str" cm="1">
        <f t="array" aca="1" ref="F80" ca="1">INDEX(INDIRECT(D80&amp;"[#Headers]"), B80)</f>
        <v>Spend USD 2021</v>
      </c>
      <c r="G80" s="212" t="str" cm="1">
        <f t="array" aca="1" ref="G80" ca="1">IF(INT((COLUMN(INDIRECT(D80&amp;"[[#Headers],["&amp;F80&amp;"]]"))-1)/26)&gt;0,CHAR(INT((COLUMN(INDIRECT(D80&amp;"[[#Headers],["&amp;F80&amp;"]]"))-1)/26)+CODE("A")-1),"")&amp;CHAR(MOD(COLUMN(INDIRECT(D80&amp;"[[#Headers],["&amp;F80&amp;"]]"))-1,26)+CODE("A"))</f>
        <v>I</v>
      </c>
      <c r="H80" s="205" t="str" cm="1">
        <f t="array" aca="1" ref="H80" ca="1">IF(OR(LOWER(TRIM(E80))="error check", LOWER(TRIM(E80))="formula"), _xlfn.FORMULATEXT(OFFSET(INDIRECT(D80&amp; "[[#Headers],["&amp;F80&amp;"]]"), 1,0)), "")</f>
        <v/>
      </c>
      <c r="I80" s="205"/>
      <c r="J80" s="205" t="s">
        <v>134</v>
      </c>
      <c r="K80" s="631"/>
    </row>
    <row r="81" spans="1:11" x14ac:dyDescent="0.25">
      <c r="A81">
        <f t="shared" ca="1" si="9"/>
        <v>4</v>
      </c>
      <c r="B81">
        <f t="shared" ca="1" si="10"/>
        <v>9</v>
      </c>
      <c r="C81" s="198" t="str">
        <f t="shared" ca="1" si="7"/>
        <v>2-Program Cost</v>
      </c>
      <c r="D81" s="198" t="str">
        <f t="shared" ca="1" si="8"/>
        <v>TableTranchSpend</v>
      </c>
      <c r="E81" s="199" t="s">
        <v>101</v>
      </c>
      <c r="F81" s="200" t="str" cm="1">
        <f t="array" aca="1" ref="F81" ca="1">INDEX(INDIRECT(D81&amp;"[#Headers]"), B81)</f>
        <v>Spend USD 2022</v>
      </c>
      <c r="G81" s="212" t="str" cm="1">
        <f t="array" aca="1" ref="G81" ca="1">IF(INT((COLUMN(INDIRECT(D81&amp;"[[#Headers],["&amp;F81&amp;"]]"))-1)/26)&gt;0,CHAR(INT((COLUMN(INDIRECT(D81&amp;"[[#Headers],["&amp;F81&amp;"]]"))-1)/26)+CODE("A")-1),"")&amp;CHAR(MOD(COLUMN(INDIRECT(D81&amp;"[[#Headers],["&amp;F81&amp;"]]"))-1,26)+CODE("A"))</f>
        <v>J</v>
      </c>
      <c r="H81" s="205" t="str" cm="1">
        <f t="array" aca="1" ref="H81" ca="1">IF(OR(LOWER(TRIM(E81))="error check", LOWER(TRIM(E81))="formula"), _xlfn.FORMULATEXT(OFFSET(INDIRECT(D81&amp; "[[#Headers],["&amp;F81&amp;"]]"), 1,0)), "")</f>
        <v/>
      </c>
      <c r="I81" s="205"/>
      <c r="J81" s="205" t="s">
        <v>134</v>
      </c>
      <c r="K81" s="631"/>
    </row>
    <row r="82" spans="1:11" x14ac:dyDescent="0.25">
      <c r="A82">
        <f t="shared" ca="1" si="9"/>
        <v>4</v>
      </c>
      <c r="B82">
        <f t="shared" ca="1" si="10"/>
        <v>10</v>
      </c>
      <c r="C82" s="198" t="str">
        <f t="shared" ca="1" si="7"/>
        <v>2-Program Cost</v>
      </c>
      <c r="D82" s="198" t="str">
        <f t="shared" ca="1" si="8"/>
        <v>TableTranchSpend</v>
      </c>
      <c r="E82" s="199" t="s">
        <v>101</v>
      </c>
      <c r="F82" s="200" t="str" cm="1">
        <f t="array" aca="1" ref="F82" ca="1">INDEX(INDIRECT(D82&amp;"[#Headers]"), B82)</f>
        <v>Spend USD 2023</v>
      </c>
      <c r="G82" s="212" t="str" cm="1">
        <f t="array" aca="1" ref="G82" ca="1">IF(INT((COLUMN(INDIRECT(D82&amp;"[[#Headers],["&amp;F82&amp;"]]"))-1)/26)&gt;0,CHAR(INT((COLUMN(INDIRECT(D82&amp;"[[#Headers],["&amp;F82&amp;"]]"))-1)/26)+CODE("A")-1),"")&amp;CHAR(MOD(COLUMN(INDIRECT(D82&amp;"[[#Headers],["&amp;F82&amp;"]]"))-1,26)+CODE("A"))</f>
        <v>K</v>
      </c>
      <c r="H82" s="205" t="str" cm="1">
        <f t="array" aca="1" ref="H82" ca="1">IF(OR(LOWER(TRIM(E82))="error check", LOWER(TRIM(E82))="formula"), _xlfn.FORMULATEXT(OFFSET(INDIRECT(D82&amp; "[[#Headers],["&amp;F82&amp;"]]"), 1,0)), "")</f>
        <v/>
      </c>
      <c r="I82" s="205"/>
      <c r="J82" s="205" t="s">
        <v>134</v>
      </c>
      <c r="K82" s="631"/>
    </row>
    <row r="83" spans="1:11" x14ac:dyDescent="0.25">
      <c r="A83">
        <f t="shared" ca="1" si="9"/>
        <v>4</v>
      </c>
      <c r="B83">
        <f t="shared" ca="1" si="10"/>
        <v>11</v>
      </c>
      <c r="C83" s="198" t="str">
        <f t="shared" ca="1" si="7"/>
        <v>2-Program Cost</v>
      </c>
      <c r="D83" s="198" t="str">
        <f t="shared" ca="1" si="8"/>
        <v>TableTranchSpend</v>
      </c>
      <c r="E83" s="199" t="s">
        <v>101</v>
      </c>
      <c r="F83" s="200" t="str" cm="1">
        <f t="array" aca="1" ref="F83" ca="1">INDEX(INDIRECT(D83&amp;"[#Headers]"), B83)</f>
        <v>Spend USD 2024</v>
      </c>
      <c r="G83" s="212" t="str" cm="1">
        <f t="array" aca="1" ref="G83" ca="1">IF(INT((COLUMN(INDIRECT(D83&amp;"[[#Headers],["&amp;F83&amp;"]]"))-1)/26)&gt;0,CHAR(INT((COLUMN(INDIRECT(D83&amp;"[[#Headers],["&amp;F83&amp;"]]"))-1)/26)+CODE("A")-1),"")&amp;CHAR(MOD(COLUMN(INDIRECT(D83&amp;"[[#Headers],["&amp;F83&amp;"]]"))-1,26)+CODE("A"))</f>
        <v>L</v>
      </c>
      <c r="H83" s="205" t="str" cm="1">
        <f t="array" aca="1" ref="H83" ca="1">IF(OR(LOWER(TRIM(E83))="error check", LOWER(TRIM(E83))="formula"), _xlfn.FORMULATEXT(OFFSET(INDIRECT(D83&amp; "[[#Headers],["&amp;F83&amp;"]]"), 1,0)), "")</f>
        <v/>
      </c>
      <c r="I83" s="205"/>
      <c r="J83" s="205" t="s">
        <v>134</v>
      </c>
      <c r="K83" s="631"/>
    </row>
    <row r="84" spans="1:11" x14ac:dyDescent="0.25">
      <c r="A84">
        <f t="shared" ca="1" si="9"/>
        <v>4</v>
      </c>
      <c r="B84">
        <f t="shared" ca="1" si="10"/>
        <v>12</v>
      </c>
      <c r="C84" s="198" t="str">
        <f t="shared" ca="1" si="7"/>
        <v>2-Program Cost</v>
      </c>
      <c r="D84" s="198" t="str">
        <f t="shared" ca="1" si="8"/>
        <v>TableTranchSpend</v>
      </c>
      <c r="E84" s="199" t="s">
        <v>101</v>
      </c>
      <c r="F84" s="200" t="str" cm="1">
        <f t="array" aca="1" ref="F84" ca="1">INDEX(INDIRECT(D84&amp;"[#Headers]"), B84)</f>
        <v>Spend USD 2025</v>
      </c>
      <c r="G84" s="212" t="str" cm="1">
        <f t="array" aca="1" ref="G84" ca="1">IF(INT((COLUMN(INDIRECT(D84&amp;"[[#Headers],["&amp;F84&amp;"]]"))-1)/26)&gt;0,CHAR(INT((COLUMN(INDIRECT(D84&amp;"[[#Headers],["&amp;F84&amp;"]]"))-1)/26)+CODE("A")-1),"")&amp;CHAR(MOD(COLUMN(INDIRECT(D84&amp;"[[#Headers],["&amp;F84&amp;"]]"))-1,26)+CODE("A"))</f>
        <v>M</v>
      </c>
      <c r="H84" s="205" t="str" cm="1">
        <f t="array" aca="1" ref="H84" ca="1">IF(OR(LOWER(TRIM(E84))="error check", LOWER(TRIM(E84))="formula"), _xlfn.FORMULATEXT(OFFSET(INDIRECT(D84&amp; "[[#Headers],["&amp;F84&amp;"]]"), 1,0)), "")</f>
        <v/>
      </c>
      <c r="I84" s="205"/>
      <c r="J84" s="205" t="s">
        <v>134</v>
      </c>
      <c r="K84" s="631"/>
    </row>
    <row r="85" spans="1:11" x14ac:dyDescent="0.25">
      <c r="A85">
        <f t="shared" ca="1" si="9"/>
        <v>4</v>
      </c>
      <c r="B85">
        <f t="shared" ca="1" si="10"/>
        <v>13</v>
      </c>
      <c r="C85" s="198" t="str">
        <f t="shared" ca="1" si="7"/>
        <v>2-Program Cost</v>
      </c>
      <c r="D85" s="198" t="str">
        <f t="shared" ca="1" si="8"/>
        <v>TableTranchSpend</v>
      </c>
      <c r="E85" s="199" t="s">
        <v>101</v>
      </c>
      <c r="F85" s="200" t="str" cm="1">
        <f t="array" aca="1" ref="F85" ca="1">INDEX(INDIRECT(D85&amp;"[#Headers]"), B85)</f>
        <v>Spend USD 2026</v>
      </c>
      <c r="G85" s="212" t="str" cm="1">
        <f t="array" aca="1" ref="G85" ca="1">IF(INT((COLUMN(INDIRECT(D85&amp;"[[#Headers],["&amp;F85&amp;"]]"))-1)/26)&gt;0,CHAR(INT((COLUMN(INDIRECT(D85&amp;"[[#Headers],["&amp;F85&amp;"]]"))-1)/26)+CODE("A")-1),"")&amp;CHAR(MOD(COLUMN(INDIRECT(D85&amp;"[[#Headers],["&amp;F85&amp;"]]"))-1,26)+CODE("A"))</f>
        <v>N</v>
      </c>
      <c r="H85" s="205" t="str" cm="1">
        <f t="array" aca="1" ref="H85" ca="1">IF(OR(LOWER(TRIM(E85))="error check", LOWER(TRIM(E85))="formula"), _xlfn.FORMULATEXT(OFFSET(INDIRECT(D85&amp; "[[#Headers],["&amp;F85&amp;"]]"), 1,0)), "")</f>
        <v/>
      </c>
      <c r="I85" s="205"/>
      <c r="J85" s="205" t="s">
        <v>134</v>
      </c>
      <c r="K85" s="631"/>
    </row>
    <row r="86" spans="1:11" x14ac:dyDescent="0.25">
      <c r="A86">
        <f t="shared" ca="1" si="9"/>
        <v>5</v>
      </c>
      <c r="B86">
        <f t="shared" ca="1" si="10"/>
        <v>1</v>
      </c>
      <c r="C86" s="198" t="str">
        <f t="shared" ca="1" si="7"/>
        <v>3-Eff - Freq Programs</v>
      </c>
      <c r="D86" s="198" t="str">
        <f t="shared" ca="1" si="8"/>
        <v>TableFreqPrograms</v>
      </c>
      <c r="E86" s="217" t="s">
        <v>96</v>
      </c>
      <c r="F86" s="200" t="str" cm="1">
        <f t="array" aca="1" ref="F86" ca="1">INDEX(INDIRECT(D86&amp;"[#Headers]"), B86)</f>
        <v>ID</v>
      </c>
      <c r="G86" s="212" t="str" cm="1">
        <f t="array" aca="1" ref="G86" ca="1">IF(INT((COLUMN(INDIRECT(D86&amp;"[[#Headers],["&amp;F86&amp;"]]"))-1)/26)&gt;0,CHAR(INT((COLUMN(INDIRECT(D86&amp;"[[#Headers],["&amp;F86&amp;"]]"))-1)/26)+CODE("A")-1),"")&amp;CHAR(MOD(COLUMN(INDIRECT(D86&amp;"[[#Headers],["&amp;F86&amp;"]]"))-1,26)+CODE("A"))</f>
        <v>B</v>
      </c>
      <c r="H86" s="205" t="str" cm="1">
        <f t="array" aca="1" ref="H86" ca="1">IF(OR(LOWER(TRIM(E86))="error check", LOWER(TRIM(E86))="formula"), _xlfn.FORMULATEXT(OFFSET(INDIRECT(D86&amp; "[[#Headers],["&amp;F86&amp;"]]"), 1,0)), "")</f>
        <v>=IFERROR(INDEX('Summary of Programs'!A:A,MATCH([@Program],'Summary of Programs'!B:B,0)),"No match in Program Cost tab")</v>
      </c>
      <c r="I86" s="205"/>
      <c r="J86" s="205"/>
      <c r="K86" s="34"/>
    </row>
    <row r="87" spans="1:11" x14ac:dyDescent="0.25">
      <c r="A87">
        <f t="shared" ca="1" si="9"/>
        <v>5</v>
      </c>
      <c r="B87">
        <f t="shared" ca="1" si="10"/>
        <v>2</v>
      </c>
      <c r="C87" s="198" t="str">
        <f t="shared" ca="1" si="7"/>
        <v>3-Eff - Freq Programs</v>
      </c>
      <c r="D87" s="198" t="str">
        <f t="shared" ca="1" si="8"/>
        <v>TableFreqPrograms</v>
      </c>
      <c r="E87" s="217" t="s">
        <v>96</v>
      </c>
      <c r="F87" s="200" t="str" cm="1">
        <f t="array" aca="1" ref="F87" ca="1">INDEX(INDIRECT(D87&amp;"[#Headers]"), B87)</f>
        <v>Type</v>
      </c>
      <c r="G87" s="212" t="str" cm="1">
        <f t="array" aca="1" ref="G87" ca="1">IF(INT((COLUMN(INDIRECT(D87&amp;"[[#Headers],["&amp;F87&amp;"]]"))-1)/26)&gt;0,CHAR(INT((COLUMN(INDIRECT(D87&amp;"[[#Headers],["&amp;F87&amp;"]]"))-1)/26)+CODE("A")-1),"")&amp;CHAR(MOD(COLUMN(INDIRECT(D87&amp;"[[#Headers],["&amp;F87&amp;"]]"))-1,26)+CODE("A"))</f>
        <v>C</v>
      </c>
      <c r="H87" s="205" t="str" cm="1">
        <f t="array" aca="1" ref="H87" ca="1">IF(OR(LOWER(TRIM(E87))="error check", LOWER(TRIM(E87))="formula"), _xlfn.FORMULATEXT(OFFSET(INDIRECT(D87&amp; "[[#Headers],["&amp;F87&amp;"]]"), 1,0)), "")</f>
        <v>=IFERROR(INDEX('Summary of Programs'!C:C,MATCH([@Program],'Summary of Programs'!B:B,0)),"No match in Summary of Programs tab")</v>
      </c>
      <c r="I87" s="205"/>
      <c r="J87" s="205"/>
      <c r="K87" s="34"/>
    </row>
    <row r="88" spans="1:11" x14ac:dyDescent="0.25">
      <c r="A88">
        <f t="shared" ca="1" si="9"/>
        <v>5</v>
      </c>
      <c r="B88">
        <f t="shared" ca="1" si="10"/>
        <v>3</v>
      </c>
      <c r="C88" s="198" t="str">
        <f t="shared" ca="1" si="7"/>
        <v>3-Eff - Freq Programs</v>
      </c>
      <c r="D88" s="198" t="str">
        <f t="shared" ca="1" si="8"/>
        <v>TableFreqPrograms</v>
      </c>
      <c r="E88" s="199" t="s">
        <v>101</v>
      </c>
      <c r="F88" s="200" t="str" cm="1">
        <f t="array" aca="1" ref="F88" ca="1">INDEX(INDIRECT(D88&amp;"[#Headers]"), B88)</f>
        <v>Program</v>
      </c>
      <c r="G88" s="212" t="str" cm="1">
        <f t="array" aca="1" ref="G88" ca="1">IF(INT((COLUMN(INDIRECT(D88&amp;"[[#Headers],["&amp;F88&amp;"]]"))-1)/26)&gt;0,CHAR(INT((COLUMN(INDIRECT(D88&amp;"[[#Headers],["&amp;F88&amp;"]]"))-1)/26)+CODE("A")-1),"")&amp;CHAR(MOD(COLUMN(INDIRECT(D88&amp;"[[#Headers],["&amp;F88&amp;"]]"))-1,26)+CODE("A"))</f>
        <v>D</v>
      </c>
      <c r="H88" s="205" t="str" cm="1">
        <f t="array" aca="1" ref="H88" ca="1">IF(OR(LOWER(TRIM(E88))="error check", LOWER(TRIM(E88))="formula"), _xlfn.FORMULATEXT(OFFSET(INDIRECT(D88&amp; "[[#Headers],["&amp;F88&amp;"]]"), 1,0)), "")</f>
        <v/>
      </c>
      <c r="I88" s="205" t="s">
        <v>121</v>
      </c>
      <c r="J88" s="207"/>
      <c r="K88" s="34"/>
    </row>
    <row r="89" spans="1:11" x14ac:dyDescent="0.25">
      <c r="A89">
        <f t="shared" ca="1" si="9"/>
        <v>5</v>
      </c>
      <c r="B89">
        <f t="shared" ca="1" si="10"/>
        <v>4</v>
      </c>
      <c r="C89" s="198" t="str">
        <f t="shared" ca="1" si="7"/>
        <v>3-Eff - Freq Programs</v>
      </c>
      <c r="D89" s="198" t="str">
        <f t="shared" ca="1" si="8"/>
        <v>TableFreqPrograms</v>
      </c>
      <c r="E89" s="199" t="s">
        <v>101</v>
      </c>
      <c r="F89" s="200" t="str" cm="1">
        <f t="array" aca="1" ref="F89" ca="1">INDEX(INDIRECT(D89&amp;"[#Headers]"), B89)</f>
        <v>Risk (for Cross Cutter only)</v>
      </c>
      <c r="G89" s="212" t="str" cm="1">
        <f t="array" aca="1" ref="G89" ca="1">IF(INT((COLUMN(INDIRECT(D89&amp;"[[#Headers],["&amp;F89&amp;"]]"))-1)/26)&gt;0,CHAR(INT((COLUMN(INDIRECT(D89&amp;"[[#Headers],["&amp;F89&amp;"]]"))-1)/26)+CODE("A")-1),"")&amp;CHAR(MOD(COLUMN(INDIRECT(D89&amp;"[[#Headers],["&amp;F89&amp;"]]"))-1,26)+CODE("A"))</f>
        <v>E</v>
      </c>
      <c r="H89" s="205" t="str" cm="1">
        <f t="array" aca="1" ref="H89" ca="1">IF(OR(LOWER(TRIM(E89))="error check", LOWER(TRIM(E89))="formula"), _xlfn.FORMULATEXT(OFFSET(INDIRECT(D89&amp; "[[#Headers],["&amp;F89&amp;"]]"), 1,0)), "")</f>
        <v/>
      </c>
      <c r="I89" s="205" t="s">
        <v>122</v>
      </c>
      <c r="J89" s="207"/>
      <c r="K89" s="34"/>
    </row>
    <row r="90" spans="1:11" x14ac:dyDescent="0.25">
      <c r="A90">
        <f t="shared" ca="1" si="9"/>
        <v>5</v>
      </c>
      <c r="B90">
        <f t="shared" ca="1" si="10"/>
        <v>5</v>
      </c>
      <c r="C90" s="198" t="str">
        <f t="shared" ca="1" si="7"/>
        <v>3-Eff - Freq Programs</v>
      </c>
      <c r="D90" s="198" t="str">
        <f t="shared" ca="1" si="8"/>
        <v>TableFreqPrograms</v>
      </c>
      <c r="E90" s="199" t="s">
        <v>101</v>
      </c>
      <c r="F90" s="200" t="str" cm="1">
        <f t="array" aca="1" ref="F90" ca="1">INDEX(INDIRECT(D90&amp;"[#Headers]"), B90)</f>
        <v>Tranche</v>
      </c>
      <c r="G90" s="212" t="str" cm="1">
        <f t="array" aca="1" ref="G90" ca="1">IF(INT((COLUMN(INDIRECT(D90&amp;"[[#Headers],["&amp;F90&amp;"]]"))-1)/26)&gt;0,CHAR(INT((COLUMN(INDIRECT(D90&amp;"[[#Headers],["&amp;F90&amp;"]]"))-1)/26)+CODE("A")-1),"")&amp;CHAR(MOD(COLUMN(INDIRECT(D90&amp;"[[#Headers],["&amp;F90&amp;"]]"))-1,26)+CODE("A"))</f>
        <v>F</v>
      </c>
      <c r="H90" s="205" t="str" cm="1">
        <f t="array" aca="1" ref="H90" ca="1">IF(OR(LOWER(TRIM(E90))="error check", LOWER(TRIM(E90))="formula"), _xlfn.FORMULATEXT(OFFSET(INDIRECT(D90&amp; "[[#Headers],["&amp;F90&amp;"]]"), 1,0)), "")</f>
        <v/>
      </c>
      <c r="I90" s="205" t="s">
        <v>123</v>
      </c>
      <c r="J90" s="207"/>
      <c r="K90" s="34"/>
    </row>
    <row r="91" spans="1:11" x14ac:dyDescent="0.25">
      <c r="A91">
        <f t="shared" ca="1" si="9"/>
        <v>5</v>
      </c>
      <c r="B91">
        <f t="shared" ca="1" si="10"/>
        <v>6</v>
      </c>
      <c r="C91" s="198" t="str">
        <f t="shared" ca="1" si="7"/>
        <v>3-Eff - Freq Programs</v>
      </c>
      <c r="D91" s="198" t="str">
        <f t="shared" ca="1" si="8"/>
        <v>TableFreqPrograms</v>
      </c>
      <c r="E91" s="199" t="s">
        <v>101</v>
      </c>
      <c r="F91" s="200" t="str" cm="1">
        <f t="array" aca="1" ref="F91" ca="1">INDEX(INDIRECT(D91&amp;"[#Headers]"), B91)</f>
        <v>Driver</v>
      </c>
      <c r="G91" s="212" t="str" cm="1">
        <f t="array" aca="1" ref="G91" ca="1">IF(INT((COLUMN(INDIRECT(D91&amp;"[[#Headers],["&amp;F91&amp;"]]"))-1)/26)&gt;0,CHAR(INT((COLUMN(INDIRECT(D91&amp;"[[#Headers],["&amp;F91&amp;"]]"))-1)/26)+CODE("A")-1),"")&amp;CHAR(MOD(COLUMN(INDIRECT(D91&amp;"[[#Headers],["&amp;F91&amp;"]]"))-1,26)+CODE("A"))</f>
        <v>G</v>
      </c>
      <c r="H91" s="205" t="str" cm="1">
        <f t="array" aca="1" ref="H91" ca="1">IF(OR(LOWER(TRIM(E91))="error check", LOWER(TRIM(E91))="formula"), _xlfn.FORMULATEXT(OFFSET(INDIRECT(D91&amp; "[[#Headers],["&amp;F91&amp;"]]"), 1,0)), "")</f>
        <v/>
      </c>
      <c r="I91" s="206" t="s">
        <v>136</v>
      </c>
      <c r="J91" s="207"/>
      <c r="K91" s="34"/>
    </row>
    <row r="92" spans="1:11" x14ac:dyDescent="0.25">
      <c r="A92">
        <f t="shared" ca="1" si="9"/>
        <v>5</v>
      </c>
      <c r="B92">
        <f t="shared" ca="1" si="10"/>
        <v>7</v>
      </c>
      <c r="C92" s="198" t="str">
        <f t="shared" ca="1" si="7"/>
        <v>3-Eff - Freq Programs</v>
      </c>
      <c r="D92" s="198" t="str">
        <f t="shared" ca="1" si="8"/>
        <v>TableFreqPrograms</v>
      </c>
      <c r="E92" s="199" t="s">
        <v>101</v>
      </c>
      <c r="F92" s="200" t="str" cm="1">
        <f t="array" aca="1" ref="F92" ca="1">INDEX(INDIRECT(D92&amp;"[#Headers]"), B92)</f>
        <v>Subdriver</v>
      </c>
      <c r="G92" s="212" t="str" cm="1">
        <f t="array" aca="1" ref="G92" ca="1">IF(INT((COLUMN(INDIRECT(D92&amp;"[[#Headers],["&amp;F92&amp;"]]"))-1)/26)&gt;0,CHAR(INT((COLUMN(INDIRECT(D92&amp;"[[#Headers],["&amp;F92&amp;"]]"))-1)/26)+CODE("A")-1),"")&amp;CHAR(MOD(COLUMN(INDIRECT(D92&amp;"[[#Headers],["&amp;F92&amp;"]]"))-1,26)+CODE("A"))</f>
        <v>H</v>
      </c>
      <c r="H92" s="205" t="str" cm="1">
        <f t="array" aca="1" ref="H92" ca="1">IF(OR(LOWER(TRIM(E92))="error check", LOWER(TRIM(E92))="formula"), _xlfn.FORMULATEXT(OFFSET(INDIRECT(D92&amp; "[[#Headers],["&amp;F92&amp;"]]"), 1,0)), "")</f>
        <v/>
      </c>
      <c r="I92" s="206" t="s">
        <v>137</v>
      </c>
      <c r="J92" s="208"/>
      <c r="K92" s="208"/>
    </row>
    <row r="93" spans="1:11" x14ac:dyDescent="0.25">
      <c r="A93">
        <f t="shared" ca="1" si="9"/>
        <v>5</v>
      </c>
      <c r="B93">
        <f t="shared" ca="1" si="10"/>
        <v>8</v>
      </c>
      <c r="C93" s="198" t="str">
        <f t="shared" ca="1" si="7"/>
        <v>3-Eff - Freq Programs</v>
      </c>
      <c r="D93" s="198" t="str">
        <f t="shared" ca="1" si="8"/>
        <v>TableFreqPrograms</v>
      </c>
      <c r="E93" s="199" t="s">
        <v>101</v>
      </c>
      <c r="F93" s="200" t="str" cm="1">
        <f t="array" aca="1" ref="F93" ca="1">INDEX(INDIRECT(D93&amp;"[#Headers]"), B93)</f>
        <v>Outcome</v>
      </c>
      <c r="G93" s="212" t="str" cm="1">
        <f t="array" aca="1" ref="G93" ca="1">IF(INT((COLUMN(INDIRECT(D93&amp;"[[#Headers],["&amp;F93&amp;"]]"))-1)/26)&gt;0,CHAR(INT((COLUMN(INDIRECT(D93&amp;"[[#Headers],["&amp;F93&amp;"]]"))-1)/26)+CODE("A")-1),"")&amp;CHAR(MOD(COLUMN(INDIRECT(D93&amp;"[[#Headers],["&amp;F93&amp;"]]"))-1,26)+CODE("A"))</f>
        <v>I</v>
      </c>
      <c r="H93" s="205" t="str" cm="1">
        <f t="array" aca="1" ref="H93" ca="1">IF(OR(LOWER(TRIM(E93))="error check", LOWER(TRIM(E93))="formula"), _xlfn.FORMULATEXT(OFFSET(INDIRECT(D93&amp; "[[#Headers],["&amp;F93&amp;"]]"), 1,0)), "")</f>
        <v/>
      </c>
      <c r="I93" s="206" t="s">
        <v>138</v>
      </c>
      <c r="J93" s="208"/>
      <c r="K93" s="208"/>
    </row>
    <row r="94" spans="1:11" x14ac:dyDescent="0.25">
      <c r="A94">
        <f t="shared" ca="1" si="9"/>
        <v>5</v>
      </c>
      <c r="B94">
        <f t="shared" ca="1" si="10"/>
        <v>9</v>
      </c>
      <c r="C94" s="198" t="str">
        <f t="shared" ca="1" si="7"/>
        <v>3-Eff - Freq Programs</v>
      </c>
      <c r="D94" s="198" t="str">
        <f t="shared" ca="1" si="8"/>
        <v>TableFreqPrograms</v>
      </c>
      <c r="E94" s="199" t="s">
        <v>101</v>
      </c>
      <c r="F94" s="200" t="str" cm="1">
        <f t="array" aca="1" ref="F94" ca="1">INDEX(INDIRECT(D94&amp;"[#Headers]"), B94)</f>
        <v>Does this use qualitative measure?</v>
      </c>
      <c r="G94" s="212" t="str" cm="1">
        <f t="array" aca="1" ref="G94" ca="1">IF(INT((COLUMN(INDIRECT(D94&amp;"[[#Headers],["&amp;F94&amp;"]]"))-1)/26)&gt;0,CHAR(INT((COLUMN(INDIRECT(D94&amp;"[[#Headers],["&amp;F94&amp;"]]"))-1)/26)+CODE("A")-1),"")&amp;CHAR(MOD(COLUMN(INDIRECT(D94&amp;"[[#Headers],["&amp;F94&amp;"]]"))-1,26)+CODE("A"))</f>
        <v>J</v>
      </c>
      <c r="H94" s="205" t="str" cm="1">
        <f t="array" aca="1" ref="H94" ca="1">IF(OR(LOWER(TRIM(E94))="error check", LOWER(TRIM(E94))="formula"), _xlfn.FORMULATEXT(OFFSET(INDIRECT(D94&amp; "[[#Headers],["&amp;F94&amp;"]]"), 1,0)), "")</f>
        <v/>
      </c>
      <c r="I94" s="205"/>
      <c r="J94" s="208"/>
      <c r="K94" s="208"/>
    </row>
    <row r="95" spans="1:11" x14ac:dyDescent="0.25">
      <c r="A95">
        <f t="shared" ca="1" si="9"/>
        <v>5</v>
      </c>
      <c r="B95">
        <f t="shared" ca="1" si="10"/>
        <v>10</v>
      </c>
      <c r="C95" s="198" t="str">
        <f t="shared" ca="1" si="7"/>
        <v>3-Eff - Freq Programs</v>
      </c>
      <c r="D95" s="198" t="str">
        <f t="shared" ca="1" si="8"/>
        <v>TableFreqPrograms</v>
      </c>
      <c r="E95" s="199" t="s">
        <v>101</v>
      </c>
      <c r="F95" s="200" t="str" cm="1">
        <f t="array" aca="1" ref="F95" ca="1">INDEX(INDIRECT(D95&amp;"[#Headers]"), B95)</f>
        <v>Effectiveness - Quantitative</v>
      </c>
      <c r="G95" s="212" t="str" cm="1">
        <f t="array" aca="1" ref="G95" ca="1">IF(INT((COLUMN(INDIRECT(D95&amp;"[[#Headers],["&amp;F95&amp;"]]"))-1)/26)&gt;0,CHAR(INT((COLUMN(INDIRECT(D95&amp;"[[#Headers],["&amp;F95&amp;"]]"))-1)/26)+CODE("A")-1),"")&amp;CHAR(MOD(COLUMN(INDIRECT(D95&amp;"[[#Headers],["&amp;F95&amp;"]]"))-1,26)+CODE("A"))</f>
        <v>K</v>
      </c>
      <c r="H95" s="205" t="str" cm="1">
        <f t="array" aca="1" ref="H95" ca="1">IF(OR(LOWER(TRIM(E95))="error check", LOWER(TRIM(E95))="formula"), _xlfn.FORMULATEXT(OFFSET(INDIRECT(D95&amp; "[[#Headers],["&amp;F95&amp;"]]"), 1,0)), "")</f>
        <v/>
      </c>
      <c r="I95" s="205"/>
      <c r="J95" s="209" t="s">
        <v>139</v>
      </c>
      <c r="K95" s="209" t="s">
        <v>140</v>
      </c>
    </row>
    <row r="96" spans="1:11" x14ac:dyDescent="0.25">
      <c r="A96">
        <f t="shared" ca="1" si="9"/>
        <v>5</v>
      </c>
      <c r="B96">
        <f t="shared" ca="1" si="10"/>
        <v>11</v>
      </c>
      <c r="C96" s="198" t="str">
        <f t="shared" ca="1" si="7"/>
        <v>3-Eff - Freq Programs</v>
      </c>
      <c r="D96" s="198" t="str">
        <f t="shared" ca="1" si="8"/>
        <v>TableFreqPrograms</v>
      </c>
      <c r="E96" s="199" t="s">
        <v>101</v>
      </c>
      <c r="F96" s="200" t="str" cm="1">
        <f t="array" aca="1" ref="F96" ca="1">INDEX(INDIRECT(D96&amp;"[#Headers]"), B96)</f>
        <v>Category</v>
      </c>
      <c r="G96" s="212" t="str" cm="1">
        <f t="array" aca="1" ref="G96" ca="1">IF(INT((COLUMN(INDIRECT(D96&amp;"[[#Headers],["&amp;F96&amp;"]]"))-1)/26)&gt;0,CHAR(INT((COLUMN(INDIRECT(D96&amp;"[[#Headers],["&amp;F96&amp;"]]"))-1)/26)+CODE("A")-1),"")&amp;CHAR(MOD(COLUMN(INDIRECT(D96&amp;"[[#Headers],["&amp;F96&amp;"]]"))-1,26)+CODE("A"))</f>
        <v>L</v>
      </c>
      <c r="H96" s="205" t="str" cm="1">
        <f t="array" aca="1" ref="H96" ca="1">IF(OR(LOWER(TRIM(E96))="error check", LOWER(TRIM(E96))="formula"), _xlfn.FORMULATEXT(OFFSET(INDIRECT(D96&amp; "[[#Headers],["&amp;F96&amp;"]]"), 1,0)), "")</f>
        <v/>
      </c>
      <c r="I96" s="206" t="s">
        <v>141</v>
      </c>
      <c r="J96" s="209" t="s">
        <v>142</v>
      </c>
      <c r="K96" s="630" t="s">
        <v>143</v>
      </c>
    </row>
    <row r="97" spans="1:11" x14ac:dyDescent="0.25">
      <c r="A97">
        <f t="shared" ca="1" si="9"/>
        <v>5</v>
      </c>
      <c r="B97">
        <f t="shared" ca="1" si="10"/>
        <v>12</v>
      </c>
      <c r="C97" s="198" t="str">
        <f t="shared" ca="1" si="7"/>
        <v>3-Eff - Freq Programs</v>
      </c>
      <c r="D97" s="198" t="str">
        <f t="shared" ca="1" si="8"/>
        <v>TableFreqPrograms</v>
      </c>
      <c r="E97" s="199" t="s">
        <v>101</v>
      </c>
      <c r="F97" s="200" t="str" cm="1">
        <f t="array" aca="1" ref="F97" ca="1">INDEX(INDIRECT(D97&amp;"[#Headers]"), B97)</f>
        <v>Risk driver primarily due to…</v>
      </c>
      <c r="G97" s="212" t="str" cm="1">
        <f t="array" aca="1" ref="G97" ca="1">IF(INT((COLUMN(INDIRECT(D97&amp;"[[#Headers],["&amp;F97&amp;"]]"))-1)/26)&gt;0,CHAR(INT((COLUMN(INDIRECT(D97&amp;"[[#Headers],["&amp;F97&amp;"]]"))-1)/26)+CODE("A")-1),"")&amp;CHAR(MOD(COLUMN(INDIRECT(D97&amp;"[[#Headers],["&amp;F97&amp;"]]"))-1,26)+CODE("A"))</f>
        <v>M</v>
      </c>
      <c r="H97" s="205" t="str" cm="1">
        <f t="array" aca="1" ref="H97" ca="1">IF(OR(LOWER(TRIM(E97))="error check", LOWER(TRIM(E97))="formula"), _xlfn.FORMULATEXT(OFFSET(INDIRECT(D97&amp; "[[#Headers],["&amp;F97&amp;"]]"), 1,0)), "")</f>
        <v/>
      </c>
      <c r="I97" s="237" t="s">
        <v>144</v>
      </c>
      <c r="J97" s="209" t="s">
        <v>142</v>
      </c>
      <c r="K97" s="630"/>
    </row>
    <row r="98" spans="1:11" x14ac:dyDescent="0.25">
      <c r="A98">
        <f t="shared" ca="1" si="9"/>
        <v>5</v>
      </c>
      <c r="B98">
        <f t="shared" ca="1" si="10"/>
        <v>13</v>
      </c>
      <c r="C98" s="198" t="str">
        <f t="shared" ca="1" si="7"/>
        <v>3-Eff - Freq Programs</v>
      </c>
      <c r="D98" s="198" t="str">
        <f t="shared" ca="1" si="8"/>
        <v>TableFreqPrograms</v>
      </c>
      <c r="E98" s="199" t="s">
        <v>101</v>
      </c>
      <c r="F98" s="200" t="str" cm="1">
        <f t="array" aca="1" ref="F98" ca="1">INDEX(INDIRECT(D98&amp;"[#Headers]"), B98)</f>
        <v>Explanation of Program Category and Risk Driver type</v>
      </c>
      <c r="G98" s="212" t="str" cm="1">
        <f t="array" aca="1" ref="G98" ca="1">IF(INT((COLUMN(INDIRECT(D98&amp;"[[#Headers],["&amp;F98&amp;"]]"))-1)/26)&gt;0,CHAR(INT((COLUMN(INDIRECT(D98&amp;"[[#Headers],["&amp;F98&amp;"]]"))-1)/26)+CODE("A")-1),"")&amp;CHAR(MOD(COLUMN(INDIRECT(D98&amp;"[[#Headers],["&amp;F98&amp;"]]"))-1,26)+CODE("A"))</f>
        <v>N</v>
      </c>
      <c r="H98" s="205" t="str" cm="1">
        <f t="array" aca="1" ref="H98" ca="1">IF(OR(LOWER(TRIM(E98))="error check", LOWER(TRIM(E98))="formula"), _xlfn.FORMULATEXT(OFFSET(INDIRECT(D98&amp; "[[#Headers],["&amp;F98&amp;"]]"), 1,0)), "")</f>
        <v/>
      </c>
      <c r="I98" s="205"/>
      <c r="J98" s="209" t="s">
        <v>142</v>
      </c>
      <c r="K98" s="630"/>
    </row>
    <row r="99" spans="1:11" x14ac:dyDescent="0.25">
      <c r="A99">
        <f t="shared" ca="1" si="9"/>
        <v>5</v>
      </c>
      <c r="B99">
        <f t="shared" ca="1" si="10"/>
        <v>14</v>
      </c>
      <c r="C99" s="198" t="str">
        <f t="shared" ca="1" si="7"/>
        <v>3-Eff - Freq Programs</v>
      </c>
      <c r="D99" s="198" t="str">
        <f t="shared" ca="1" si="8"/>
        <v>TableFreqPrograms</v>
      </c>
      <c r="E99" s="217" t="s">
        <v>96</v>
      </c>
      <c r="F99" s="200" t="str" cm="1">
        <f t="array" aca="1" ref="F99" ca="1">INDEX(INDIRECT(D99&amp;"[#Headers]"), B99)</f>
        <v>Effectiveness Cap (Ec)</v>
      </c>
      <c r="G99" s="212" t="str" cm="1">
        <f t="array" aca="1" ref="G99" ca="1">IF(INT((COLUMN(INDIRECT(D99&amp;"[[#Headers],["&amp;F99&amp;"]]"))-1)/26)&gt;0,CHAR(INT((COLUMN(INDIRECT(D99&amp;"[[#Headers],["&amp;F99&amp;"]]"))-1)/26)+CODE("A")-1),"")&amp;CHAR(MOD(COLUMN(INDIRECT(D99&amp;"[[#Headers],["&amp;F99&amp;"]]"))-1,26)+CODE("A"))</f>
        <v>O</v>
      </c>
      <c r="H99" s="205"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205"/>
      <c r="J99" s="209" t="s">
        <v>142</v>
      </c>
      <c r="K99" s="630"/>
    </row>
    <row r="100" spans="1:11" x14ac:dyDescent="0.25">
      <c r="A100">
        <f t="shared" ca="1" si="9"/>
        <v>5</v>
      </c>
      <c r="B100">
        <f t="shared" ca="1" si="10"/>
        <v>15</v>
      </c>
      <c r="C100" s="198" t="str">
        <f t="shared" ref="C100:C128" ca="1" si="11">INDEX(M:M, MATCH(D100,N:N,0))</f>
        <v>3-Eff - Freq Programs</v>
      </c>
      <c r="D100" s="198" t="str">
        <f t="shared" ca="1" si="8"/>
        <v>TableFreqPrograms</v>
      </c>
      <c r="E100" s="217" t="s">
        <v>96</v>
      </c>
      <c r="F100" s="200" t="str" cm="1">
        <f t="array" aca="1" ref="F100" ca="1">INDEX(INDIRECT(D100&amp;"[#Headers]"), B100)</f>
        <v>Maturity Factor (Mf)</v>
      </c>
      <c r="G100" s="212" t="str" cm="1">
        <f t="array" aca="1" ref="G100" ca="1">IF(INT((COLUMN(INDIRECT(D100&amp;"[[#Headers],["&amp;F100&amp;"]]"))-1)/26)&gt;0,CHAR(INT((COLUMN(INDIRECT(D100&amp;"[[#Headers],["&amp;F100&amp;"]]"))-1)/26)+CODE("A")-1),"")&amp;CHAR(MOD(COLUMN(INDIRECT(D100&amp;"[[#Headers],["&amp;F100&amp;"]]"))-1,26)+CODE("A"))</f>
        <v>P</v>
      </c>
      <c r="H100" s="205"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205"/>
      <c r="J100" s="209" t="s">
        <v>142</v>
      </c>
      <c r="K100" s="630"/>
    </row>
    <row r="101" spans="1:11" x14ac:dyDescent="0.25">
      <c r="A101">
        <f t="shared" ca="1" si="9"/>
        <v>5</v>
      </c>
      <c r="B101">
        <f t="shared" ca="1" si="10"/>
        <v>16</v>
      </c>
      <c r="C101" s="198" t="str">
        <f t="shared" ca="1" si="11"/>
        <v>3-Eff - Freq Programs</v>
      </c>
      <c r="D101" s="198" t="str">
        <f t="shared" ca="1" si="8"/>
        <v>TableFreqPrograms</v>
      </c>
      <c r="E101" s="217" t="s">
        <v>96</v>
      </c>
      <c r="F101" s="200" t="str" cm="1">
        <f t="array" aca="1" ref="F101" ca="1">INDEX(INDIRECT(D101&amp;"[#Headers]"), B101)</f>
        <v>Effectiveness 
(Ec * Mf)</v>
      </c>
      <c r="G101" s="212" t="str" cm="1">
        <f t="array" aca="1" ref="G101" ca="1">IF(INT((COLUMN(INDIRECT(D101&amp;"[[#Headers],["&amp;F101&amp;"]]"))-1)/26)&gt;0,CHAR(INT((COLUMN(INDIRECT(D101&amp;"[[#Headers],["&amp;F101&amp;"]]"))-1)/26)+CODE("A")-1),"")&amp;CHAR(MOD(COLUMN(INDIRECT(D101&amp;"[[#Headers],["&amp;F101&amp;"]]"))-1,26)+CODE("A"))</f>
        <v>Q</v>
      </c>
      <c r="H101" s="205" t="str" cm="1">
        <f t="array" aca="1" ref="H101" ca="1">IF(OR(LOWER(TRIM(E101))="error check", LOWER(TRIM(E101))="formula"), _xlfn.FORMULATEXT(OFFSET(INDIRECT(D101&amp; "[[#Headers],["&amp;F101&amp;"]]"), 1,0)), "")</f>
        <v>=IFERROR(IF([@[Does this use qualitative measure?]],[@[Effectiveness Cap (Ec)]]*MIN([@[Maturity Factor (Mf)]],1),[@[Effectiveness - Quantitative]]),0)</v>
      </c>
      <c r="I101" s="205"/>
      <c r="J101" s="207"/>
      <c r="K101" s="34"/>
    </row>
    <row r="102" spans="1:11" x14ac:dyDescent="0.25">
      <c r="A102">
        <f t="shared" ca="1" si="9"/>
        <v>5</v>
      </c>
      <c r="B102">
        <f t="shared" ca="1" si="10"/>
        <v>17</v>
      </c>
      <c r="C102" s="198" t="str">
        <f t="shared" ca="1" si="11"/>
        <v>3-Eff - Freq Programs</v>
      </c>
      <c r="D102" s="198" t="str">
        <f t="shared" ca="1" si="8"/>
        <v>TableFreqPrograms</v>
      </c>
      <c r="E102" s="199" t="s">
        <v>101</v>
      </c>
      <c r="F102" s="200" t="str" cm="1">
        <f t="array" aca="1" ref="F102" ca="1">INDEX(INDIRECT(D102&amp;"[#Headers]"), B102)</f>
        <v>Benefit Length (yrs)</v>
      </c>
      <c r="G102" s="212" t="str" cm="1">
        <f t="array" aca="1" ref="G102" ca="1">IF(INT((COLUMN(INDIRECT(D102&amp;"[[#Headers],["&amp;F102&amp;"]]"))-1)/26)&gt;0,CHAR(INT((COLUMN(INDIRECT(D102&amp;"[[#Headers],["&amp;F102&amp;"]]"))-1)/26)+CODE("A")-1),"")&amp;CHAR(MOD(COLUMN(INDIRECT(D102&amp;"[[#Headers],["&amp;F102&amp;"]]"))-1,26)+CODE("A"))</f>
        <v>R</v>
      </c>
      <c r="H102" s="205" t="str" cm="1">
        <f t="array" aca="1" ref="H102" ca="1">IF(OR(LOWER(TRIM(E102))="error check", LOWER(TRIM(E102))="formula"), _xlfn.FORMULATEXT(OFFSET(INDIRECT(D102&amp; "[[#Headers],["&amp;F102&amp;"]]"), 1,0)), "")</f>
        <v/>
      </c>
      <c r="I102" s="205"/>
      <c r="J102" s="207"/>
      <c r="K102" s="34"/>
    </row>
    <row r="103" spans="1:11" x14ac:dyDescent="0.25">
      <c r="A103">
        <f t="shared" ca="1" si="9"/>
        <v>5</v>
      </c>
      <c r="B103">
        <f t="shared" ca="1" si="10"/>
        <v>18</v>
      </c>
      <c r="C103" s="198" t="str">
        <f t="shared" ca="1" si="11"/>
        <v>3-Eff - Freq Programs</v>
      </c>
      <c r="D103" s="198" t="str">
        <f t="shared" ca="1" si="8"/>
        <v>TableFreqPrograms</v>
      </c>
      <c r="E103" s="199" t="s">
        <v>101</v>
      </c>
      <c r="F103" s="200" t="str" cm="1">
        <f t="array" aca="1" ref="F103" ca="1">INDEX(INDIRECT(D103&amp;"[#Headers]"), B103)</f>
        <v>Effectiveness Degradation Rate</v>
      </c>
      <c r="G103" s="212" t="str" cm="1">
        <f t="array" aca="1" ref="G103" ca="1">IF(INT((COLUMN(INDIRECT(D103&amp;"[[#Headers],["&amp;F103&amp;"]]"))-1)/26)&gt;0,CHAR(INT((COLUMN(INDIRECT(D103&amp;"[[#Headers],["&amp;F103&amp;"]]"))-1)/26)+CODE("A")-1),"")&amp;CHAR(MOD(COLUMN(INDIRECT(D103&amp;"[[#Headers],["&amp;F103&amp;"]]"))-1,26)+CODE("A"))</f>
        <v>S</v>
      </c>
      <c r="H103" s="205" t="str" cm="1">
        <f t="array" aca="1" ref="H103" ca="1">IF(OR(LOWER(TRIM(E103))="error check", LOWER(TRIM(E103))="formula"), _xlfn.FORMULATEXT(OFFSET(INDIRECT(D103&amp; "[[#Headers],["&amp;F103&amp;"]]"), 1,0)), "")</f>
        <v/>
      </c>
      <c r="I103" s="205"/>
      <c r="J103" s="207"/>
      <c r="K103" s="34"/>
    </row>
    <row r="104" spans="1:11" x14ac:dyDescent="0.25">
      <c r="A104">
        <f t="shared" ca="1" si="9"/>
        <v>5</v>
      </c>
      <c r="B104">
        <f t="shared" ca="1" si="10"/>
        <v>19</v>
      </c>
      <c r="C104" s="198" t="str">
        <f t="shared" ca="1" si="11"/>
        <v>3-Eff - Freq Programs</v>
      </c>
      <c r="D104" s="198" t="str">
        <f t="shared" ca="1" si="8"/>
        <v>TableFreqPrograms</v>
      </c>
      <c r="E104" s="199" t="s">
        <v>101</v>
      </c>
      <c r="F104" s="200" t="str" cm="1">
        <f t="array" aca="1" ref="F104" ca="1">INDEX(INDIRECT(D104&amp;"[#Headers]"), B104)</f>
        <v>Effectiveness Degradation Method</v>
      </c>
      <c r="G104" s="212" t="str" cm="1">
        <f t="array" aca="1" ref="G104" ca="1">IF(INT((COLUMN(INDIRECT(D104&amp;"[[#Headers],["&amp;F104&amp;"]]"))-1)/26)&gt;0,CHAR(INT((COLUMN(INDIRECT(D104&amp;"[[#Headers],["&amp;F104&amp;"]]"))-1)/26)+CODE("A")-1),"")&amp;CHAR(MOD(COLUMN(INDIRECT(D104&amp;"[[#Headers],["&amp;F104&amp;"]]"))-1,26)+CODE("A"))</f>
        <v>T</v>
      </c>
      <c r="H104" s="205" t="str" cm="1">
        <f t="array" aca="1" ref="H104" ca="1">IF(OR(LOWER(TRIM(E104))="error check", LOWER(TRIM(E104))="formula"), _xlfn.FORMULATEXT(OFFSET(INDIRECT(D104&amp; "[[#Headers],["&amp;F104&amp;"]]"), 1,0)), "")</f>
        <v/>
      </c>
      <c r="I104" s="205"/>
      <c r="J104" s="207"/>
      <c r="K104" s="34"/>
    </row>
    <row r="105" spans="1:11" x14ac:dyDescent="0.25">
      <c r="A105">
        <f t="shared" ca="1" si="9"/>
        <v>5</v>
      </c>
      <c r="B105">
        <f t="shared" ca="1" si="10"/>
        <v>20</v>
      </c>
      <c r="C105" s="198" t="str">
        <f t="shared" ca="1" si="11"/>
        <v>3-Eff - Freq Programs</v>
      </c>
      <c r="D105" s="198" t="str">
        <f t="shared" ca="1" si="8"/>
        <v>TableFreqPrograms</v>
      </c>
      <c r="E105" s="199" t="s">
        <v>101</v>
      </c>
      <c r="F105" s="200" t="str" cm="1">
        <f t="array" aca="1" ref="F105" ca="1">INDEX(INDIRECT(D105&amp;"[#Headers]"), B105)</f>
        <v>Explanation of Benefit Length</v>
      </c>
      <c r="G105" s="212" t="str" cm="1">
        <f t="array" aca="1" ref="G105" ca="1">IF(INT((COLUMN(INDIRECT(D105&amp;"[[#Headers],["&amp;F105&amp;"]]"))-1)/26)&gt;0,CHAR(INT((COLUMN(INDIRECT(D105&amp;"[[#Headers],["&amp;F105&amp;"]]"))-1)/26)+CODE("A")-1),"")&amp;CHAR(MOD(COLUMN(INDIRECT(D105&amp;"[[#Headers],["&amp;F105&amp;"]]"))-1,26)+CODE("A"))</f>
        <v>U</v>
      </c>
      <c r="H105" s="205" t="str" cm="1">
        <f t="array" aca="1" ref="H105" ca="1">IF(OR(LOWER(TRIM(E105))="error check", LOWER(TRIM(E105))="formula"), _xlfn.FORMULATEXT(OFFSET(INDIRECT(D105&amp; "[[#Headers],["&amp;F105&amp;"]]"), 1,0)), "")</f>
        <v/>
      </c>
      <c r="I105" s="205"/>
      <c r="J105" s="207"/>
      <c r="K105" s="34"/>
    </row>
    <row r="106" spans="1:11" x14ac:dyDescent="0.25">
      <c r="A106">
        <f t="shared" ca="1" si="9"/>
        <v>5</v>
      </c>
      <c r="B106">
        <f t="shared" ca="1" si="10"/>
        <v>21</v>
      </c>
      <c r="C106" s="198" t="str">
        <f t="shared" ca="1" si="11"/>
        <v>3-Eff - Freq Programs</v>
      </c>
      <c r="D106" s="198" t="str">
        <f t="shared" ca="1" si="8"/>
        <v>TableFreqPrograms</v>
      </c>
      <c r="E106" s="217" t="s">
        <v>96</v>
      </c>
      <c r="F106" s="200" t="str" cm="1">
        <f t="array" aca="1" ref="F106" ca="1">INDEX(INDIRECT(D106&amp;"[#Headers]"), B106)</f>
        <v>Same benefit set across program?</v>
      </c>
      <c r="G106" s="212" t="str" cm="1">
        <f t="array" aca="1" ref="G106" ca="1">IF(INT((COLUMN(INDIRECT(D106&amp;"[[#Headers],["&amp;F106&amp;"]]"))-1)/26)&gt;0,CHAR(INT((COLUMN(INDIRECT(D106&amp;"[[#Headers],["&amp;F106&amp;"]]"))-1)/26)+CODE("A")-1),"")&amp;CHAR(MOD(COLUMN(INDIRECT(D106&amp;"[[#Headers],["&amp;F106&amp;"]]"))-1,26)+CODE("A"))</f>
        <v>V</v>
      </c>
      <c r="H106" s="205"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205"/>
      <c r="J106" s="207"/>
      <c r="K106" s="34"/>
    </row>
    <row r="107" spans="1:11" x14ac:dyDescent="0.25">
      <c r="A107">
        <f t="shared" ca="1" si="9"/>
        <v>5</v>
      </c>
      <c r="B107">
        <f t="shared" ca="1" si="10"/>
        <v>22</v>
      </c>
      <c r="C107" s="198" t="str">
        <f t="shared" ca="1" si="11"/>
        <v>3-Eff - Freq Programs</v>
      </c>
      <c r="D107" s="198" t="str">
        <f t="shared" ca="1" si="8"/>
        <v>TableFreqPrograms</v>
      </c>
      <c r="E107" s="217" t="s">
        <v>96</v>
      </c>
      <c r="F107" s="200" t="str" cm="1">
        <f t="array" aca="1" ref="F107" ca="1">INDEX(INDIRECT(D107&amp;"[#Headers]"), B107)</f>
        <v>Risk ID</v>
      </c>
      <c r="G107" s="212" t="str" cm="1">
        <f t="array" aca="1" ref="G107" ca="1">IF(INT((COLUMN(INDIRECT(D107&amp;"[[#Headers],["&amp;F107&amp;"]]"))-1)/26)&gt;0,CHAR(INT((COLUMN(INDIRECT(D107&amp;"[[#Headers],["&amp;F107&amp;"]]"))-1)/26)+CODE("A")-1),"")&amp;CHAR(MOD(COLUMN(INDIRECT(D107&amp;"[[#Headers],["&amp;F107&amp;"]]"))-1,26)+CODE("A"))</f>
        <v>W</v>
      </c>
      <c r="H107" s="205"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205"/>
      <c r="J107" s="207"/>
      <c r="K107" s="34"/>
    </row>
    <row r="108" spans="1:11" x14ac:dyDescent="0.25">
      <c r="A108">
        <f t="shared" ca="1" si="9"/>
        <v>6</v>
      </c>
      <c r="B108">
        <f t="shared" ca="1" si="10"/>
        <v>1</v>
      </c>
      <c r="C108" s="198" t="str">
        <f t="shared" ca="1" si="11"/>
        <v>4-Eff - Conseq Programs</v>
      </c>
      <c r="D108" s="198" t="str">
        <f t="shared" ca="1" si="8"/>
        <v>TableConseqPrograms</v>
      </c>
      <c r="E108" s="217" t="s">
        <v>96</v>
      </c>
      <c r="F108" s="200" t="str" cm="1">
        <f t="array" aca="1" ref="F108" ca="1">INDEX(INDIRECT(D108&amp;"[#Headers]"), B108)</f>
        <v>ID</v>
      </c>
      <c r="G108" s="212" t="str" cm="1">
        <f t="array" aca="1" ref="G108" ca="1">IF(INT((COLUMN(INDIRECT(D108&amp;"[[#Headers],["&amp;F108&amp;"]]"))-1)/26)&gt;0,CHAR(INT((COLUMN(INDIRECT(D108&amp;"[[#Headers],["&amp;F108&amp;"]]"))-1)/26)+CODE("A")-1),"")&amp;CHAR(MOD(COLUMN(INDIRECT(D108&amp;"[[#Headers],["&amp;F108&amp;"]]"))-1,26)+CODE("A"))</f>
        <v>B</v>
      </c>
      <c r="H108" s="205" t="str" cm="1">
        <f t="array" aca="1" ref="H108" ca="1">IF(OR(LOWER(TRIM(E108))="error check", LOWER(TRIM(E108))="formula"), _xlfn.FORMULATEXT(OFFSET(INDIRECT(D108&amp; "[[#Headers],["&amp;F108&amp;"]]"), 1,0)), "")</f>
        <v>=IFERROR(INDEX('Summary of Programs'!A:A,MATCH([@Program],'Summary of Programs'!B:B,0)),"No match in Program Cost tab")</v>
      </c>
      <c r="I108" s="205"/>
      <c r="J108" s="207"/>
      <c r="K108" s="34"/>
    </row>
    <row r="109" spans="1:11" x14ac:dyDescent="0.25">
      <c r="A109">
        <f t="shared" ca="1" si="9"/>
        <v>6</v>
      </c>
      <c r="B109">
        <f t="shared" ca="1" si="10"/>
        <v>2</v>
      </c>
      <c r="C109" s="198" t="str">
        <f t="shared" ca="1" si="11"/>
        <v>4-Eff - Conseq Programs</v>
      </c>
      <c r="D109" s="198" t="str">
        <f t="shared" ca="1" si="8"/>
        <v>TableConseqPrograms</v>
      </c>
      <c r="E109" s="217" t="s">
        <v>96</v>
      </c>
      <c r="F109" s="200" t="str" cm="1">
        <f t="array" aca="1" ref="F109" ca="1">INDEX(INDIRECT(D109&amp;"[#Headers]"), B109)</f>
        <v>Type</v>
      </c>
      <c r="G109" s="212" t="str" cm="1">
        <f t="array" aca="1" ref="G109" ca="1">IF(INT((COLUMN(INDIRECT(D109&amp;"[[#Headers],["&amp;F109&amp;"]]"))-1)/26)&gt;0,CHAR(INT((COLUMN(INDIRECT(D109&amp;"[[#Headers],["&amp;F109&amp;"]]"))-1)/26)+CODE("A")-1),"")&amp;CHAR(MOD(COLUMN(INDIRECT(D109&amp;"[[#Headers],["&amp;F109&amp;"]]"))-1,26)+CODE("A"))</f>
        <v>C</v>
      </c>
      <c r="H109" s="205" t="str" cm="1">
        <f t="array" aca="1" ref="H109" ca="1">IF(OR(LOWER(TRIM(E109))="error check", LOWER(TRIM(E109))="formula"), _xlfn.FORMULATEXT(OFFSET(INDIRECT(D109&amp; "[[#Headers],["&amp;F109&amp;"]]"), 1,0)), "")</f>
        <v>=IFERROR(INDEX('Summary of Programs'!C:C,MATCH([@Program],'Summary of Programs'!B:B,0)),"No match in Summary of Programs tab")</v>
      </c>
      <c r="I109" s="205"/>
      <c r="J109" s="207"/>
      <c r="K109" s="34"/>
    </row>
    <row r="110" spans="1:11" x14ac:dyDescent="0.25">
      <c r="A110">
        <f t="shared" ca="1" si="9"/>
        <v>6</v>
      </c>
      <c r="B110">
        <f t="shared" ca="1" si="10"/>
        <v>3</v>
      </c>
      <c r="C110" s="198" t="str">
        <f t="shared" ca="1" si="11"/>
        <v>4-Eff - Conseq Programs</v>
      </c>
      <c r="D110" s="198" t="str">
        <f t="shared" ca="1" si="8"/>
        <v>TableConseqPrograms</v>
      </c>
      <c r="E110" s="199" t="s">
        <v>101</v>
      </c>
      <c r="F110" s="200" t="str" cm="1">
        <f t="array" aca="1" ref="F110" ca="1">INDEX(INDIRECT(D110&amp;"[#Headers]"), B110)</f>
        <v>Program</v>
      </c>
      <c r="G110" s="212" t="str" cm="1">
        <f t="array" aca="1" ref="G110" ca="1">IF(INT((COLUMN(INDIRECT(D110&amp;"[[#Headers],["&amp;F110&amp;"]]"))-1)/26)&gt;0,CHAR(INT((COLUMN(INDIRECT(D110&amp;"[[#Headers],["&amp;F110&amp;"]]"))-1)/26)+CODE("A")-1),"")&amp;CHAR(MOD(COLUMN(INDIRECT(D110&amp;"[[#Headers],["&amp;F110&amp;"]]"))-1,26)+CODE("A"))</f>
        <v>D</v>
      </c>
      <c r="H110" s="205" t="str" cm="1">
        <f t="array" aca="1" ref="H110" ca="1">IF(OR(LOWER(TRIM(E110))="error check", LOWER(TRIM(E110))="formula"), _xlfn.FORMULATEXT(OFFSET(INDIRECT(D110&amp; "[[#Headers],["&amp;F110&amp;"]]"), 1,0)), "")</f>
        <v/>
      </c>
      <c r="I110" s="205" t="s">
        <v>121</v>
      </c>
      <c r="J110" s="207"/>
      <c r="K110" s="34"/>
    </row>
    <row r="111" spans="1:11" x14ac:dyDescent="0.25">
      <c r="A111">
        <f t="shared" ca="1" si="9"/>
        <v>6</v>
      </c>
      <c r="B111">
        <f t="shared" ca="1" si="10"/>
        <v>4</v>
      </c>
      <c r="C111" s="198" t="str">
        <f t="shared" ca="1" si="11"/>
        <v>4-Eff - Conseq Programs</v>
      </c>
      <c r="D111" s="198" t="str">
        <f t="shared" ca="1" si="8"/>
        <v>TableConseqPrograms</v>
      </c>
      <c r="E111" s="199" t="s">
        <v>101</v>
      </c>
      <c r="F111" s="200" t="str" cm="1">
        <f t="array" aca="1" ref="F111" ca="1">INDEX(INDIRECT(D111&amp;"[#Headers]"), B111)</f>
        <v>Risk (for Cross Cutter only)</v>
      </c>
      <c r="G111" s="212" t="str" cm="1">
        <f t="array" aca="1" ref="G111" ca="1">IF(INT((COLUMN(INDIRECT(D111&amp;"[[#Headers],["&amp;F111&amp;"]]"))-1)/26)&gt;0,CHAR(INT((COLUMN(INDIRECT(D111&amp;"[[#Headers],["&amp;F111&amp;"]]"))-1)/26)+CODE("A")-1),"")&amp;CHAR(MOD(COLUMN(INDIRECT(D111&amp;"[[#Headers],["&amp;F111&amp;"]]"))-1,26)+CODE("A"))</f>
        <v>E</v>
      </c>
      <c r="H111" s="205" t="str" cm="1">
        <f t="array" aca="1" ref="H111" ca="1">IF(OR(LOWER(TRIM(E111))="error check", LOWER(TRIM(E111))="formula"), _xlfn.FORMULATEXT(OFFSET(INDIRECT(D111&amp; "[[#Headers],["&amp;F111&amp;"]]"), 1,0)), "")</f>
        <v/>
      </c>
      <c r="I111" s="205" t="s">
        <v>122</v>
      </c>
      <c r="J111" s="207"/>
      <c r="K111" s="34"/>
    </row>
    <row r="112" spans="1:11" x14ac:dyDescent="0.25">
      <c r="A112">
        <f t="shared" ca="1" si="9"/>
        <v>6</v>
      </c>
      <c r="B112">
        <f t="shared" ca="1" si="10"/>
        <v>5</v>
      </c>
      <c r="C112" s="198" t="str">
        <f t="shared" ca="1" si="11"/>
        <v>4-Eff - Conseq Programs</v>
      </c>
      <c r="D112" s="198" t="str">
        <f t="shared" ca="1" si="8"/>
        <v>TableConseqPrograms</v>
      </c>
      <c r="E112" s="199" t="s">
        <v>101</v>
      </c>
      <c r="F112" s="200" t="str" cm="1">
        <f t="array" aca="1" ref="F112" ca="1">INDEX(INDIRECT(D112&amp;"[#Headers]"), B112)</f>
        <v>Tranche</v>
      </c>
      <c r="G112" s="212" t="str" cm="1">
        <f t="array" aca="1" ref="G112" ca="1">IF(INT((COLUMN(INDIRECT(D112&amp;"[[#Headers],["&amp;F112&amp;"]]"))-1)/26)&gt;0,CHAR(INT((COLUMN(INDIRECT(D112&amp;"[[#Headers],["&amp;F112&amp;"]]"))-1)/26)+CODE("A")-1),"")&amp;CHAR(MOD(COLUMN(INDIRECT(D112&amp;"[[#Headers],["&amp;F112&amp;"]]"))-1,26)+CODE("A"))</f>
        <v>F</v>
      </c>
      <c r="H112" s="205" t="str" cm="1">
        <f t="array" aca="1" ref="H112" ca="1">IF(OR(LOWER(TRIM(E112))="error check", LOWER(TRIM(E112))="formula"), _xlfn.FORMULATEXT(OFFSET(INDIRECT(D112&amp; "[[#Headers],["&amp;F112&amp;"]]"), 1,0)), "")</f>
        <v/>
      </c>
      <c r="I112" s="205" t="s">
        <v>123</v>
      </c>
      <c r="J112" s="207"/>
      <c r="K112" s="34"/>
    </row>
    <row r="113" spans="1:11" x14ac:dyDescent="0.25">
      <c r="A113">
        <f t="shared" ca="1" si="9"/>
        <v>6</v>
      </c>
      <c r="B113">
        <f t="shared" ca="1" si="10"/>
        <v>6</v>
      </c>
      <c r="C113" s="198" t="str">
        <f t="shared" ca="1" si="11"/>
        <v>4-Eff - Conseq Programs</v>
      </c>
      <c r="D113" s="198" t="str">
        <f t="shared" ca="1" si="8"/>
        <v>TableConseqPrograms</v>
      </c>
      <c r="E113" s="199" t="s">
        <v>101</v>
      </c>
      <c r="F113" s="200" t="str" cm="1">
        <f t="array" aca="1" ref="F113" ca="1">INDEX(INDIRECT(D113&amp;"[#Headers]"), B113)</f>
        <v>Outcome</v>
      </c>
      <c r="G113" s="212" t="str" cm="1">
        <f t="array" aca="1" ref="G113" ca="1">IF(INT((COLUMN(INDIRECT(D113&amp;"[[#Headers],["&amp;F113&amp;"]]"))-1)/26)&gt;0,CHAR(INT((COLUMN(INDIRECT(D113&amp;"[[#Headers],["&amp;F113&amp;"]]"))-1)/26)+CODE("A")-1),"")&amp;CHAR(MOD(COLUMN(INDIRECT(D113&amp;"[[#Headers],["&amp;F113&amp;"]]"))-1,26)+CODE("A"))</f>
        <v>G</v>
      </c>
      <c r="H113" s="205" t="str" cm="1">
        <f t="array" aca="1" ref="H113" ca="1">IF(OR(LOWER(TRIM(E113))="error check", LOWER(TRIM(E113))="formula"), _xlfn.FORMULATEXT(OFFSET(INDIRECT(D113&amp; "[[#Headers],["&amp;F113&amp;"]]"), 1,0)), "")</f>
        <v/>
      </c>
      <c r="I113" s="206" t="s">
        <v>138</v>
      </c>
      <c r="J113" s="207"/>
      <c r="K113" s="34"/>
    </row>
    <row r="114" spans="1:11" x14ac:dyDescent="0.25">
      <c r="A114">
        <f t="shared" ca="1" si="9"/>
        <v>6</v>
      </c>
      <c r="B114">
        <f t="shared" ca="1" si="10"/>
        <v>7</v>
      </c>
      <c r="C114" s="198" t="str">
        <f t="shared" ca="1" si="11"/>
        <v>4-Eff - Conseq Programs</v>
      </c>
      <c r="D114" s="198" t="str">
        <f t="shared" ca="1" si="8"/>
        <v>TableConseqPrograms</v>
      </c>
      <c r="E114" s="199" t="s">
        <v>101</v>
      </c>
      <c r="F114" s="200" t="str" cm="1">
        <f t="array" aca="1" ref="F114" ca="1">INDEX(INDIRECT(D114&amp;"[#Headers]"), B114)</f>
        <v>Attribute</v>
      </c>
      <c r="G114" s="212" t="str" cm="1">
        <f t="array" aca="1" ref="G114" ca="1">IF(INT((COLUMN(INDIRECT(D114&amp;"[[#Headers],["&amp;F114&amp;"]]"))-1)/26)&gt;0,CHAR(INT((COLUMN(INDIRECT(D114&amp;"[[#Headers],["&amp;F114&amp;"]]"))-1)/26)+CODE("A")-1),"")&amp;CHAR(MOD(COLUMN(INDIRECT(D114&amp;"[[#Headers],["&amp;F114&amp;"]]"))-1,26)+CODE("A"))</f>
        <v>H</v>
      </c>
      <c r="H114" s="205" t="str" cm="1">
        <f t="array" aca="1" ref="H114" ca="1">IF(OR(LOWER(TRIM(E114))="error check", LOWER(TRIM(E114))="formula"), _xlfn.FORMULATEXT(OFFSET(INDIRECT(D114&amp; "[[#Headers],["&amp;F114&amp;"]]"), 1,0)), "")</f>
        <v/>
      </c>
      <c r="I114" s="205"/>
      <c r="J114" s="208"/>
      <c r="K114" s="208"/>
    </row>
    <row r="115" spans="1:11" x14ac:dyDescent="0.25">
      <c r="A115">
        <f t="shared" ca="1" si="9"/>
        <v>6</v>
      </c>
      <c r="B115">
        <f t="shared" ca="1" si="10"/>
        <v>8</v>
      </c>
      <c r="C115" s="198" t="str">
        <f t="shared" ca="1" si="11"/>
        <v>4-Eff - Conseq Programs</v>
      </c>
      <c r="D115" s="198" t="str">
        <f t="shared" ca="1" si="8"/>
        <v>TableConseqPrograms</v>
      </c>
      <c r="E115" s="199" t="s">
        <v>101</v>
      </c>
      <c r="F115" s="200" t="str" cm="1">
        <f t="array" aca="1" ref="F115" ca="1">INDEX(INDIRECT(D115&amp;"[#Headers]"), B115)</f>
        <v>Does this use qualitative measure?</v>
      </c>
      <c r="G115" s="212" t="str" cm="1">
        <f t="array" aca="1" ref="G115" ca="1">IF(INT((COLUMN(INDIRECT(D115&amp;"[[#Headers],["&amp;F115&amp;"]]"))-1)/26)&gt;0,CHAR(INT((COLUMN(INDIRECT(D115&amp;"[[#Headers],["&amp;F115&amp;"]]"))-1)/26)+CODE("A")-1),"")&amp;CHAR(MOD(COLUMN(INDIRECT(D115&amp;"[[#Headers],["&amp;F115&amp;"]]"))-1,26)+CODE("A"))</f>
        <v>I</v>
      </c>
      <c r="H115" s="205" t="str" cm="1">
        <f t="array" aca="1" ref="H115" ca="1">IF(OR(LOWER(TRIM(E115))="error check", LOWER(TRIM(E115))="formula"), _xlfn.FORMULATEXT(OFFSET(INDIRECT(D115&amp; "[[#Headers],["&amp;F115&amp;"]]"), 1,0)), "")</f>
        <v/>
      </c>
      <c r="I115" s="205"/>
      <c r="J115" s="208"/>
      <c r="K115" s="208"/>
    </row>
    <row r="116" spans="1:11" x14ac:dyDescent="0.25">
      <c r="A116">
        <f t="shared" ca="1" si="9"/>
        <v>6</v>
      </c>
      <c r="B116">
        <f t="shared" ca="1" si="10"/>
        <v>9</v>
      </c>
      <c r="C116" s="198" t="str">
        <f t="shared" ca="1" si="11"/>
        <v>4-Eff - Conseq Programs</v>
      </c>
      <c r="D116" s="198" t="str">
        <f t="shared" ca="1" si="8"/>
        <v>TableConseqPrograms</v>
      </c>
      <c r="E116" s="199" t="s">
        <v>101</v>
      </c>
      <c r="F116" s="200" t="str" cm="1">
        <f t="array" aca="1" ref="F116" ca="1">INDEX(INDIRECT(D116&amp;"[#Headers]"), B116)</f>
        <v>Effectiveness - Quantitative</v>
      </c>
      <c r="G116" s="212" t="str" cm="1">
        <f t="array" aca="1" ref="G116" ca="1">IF(INT((COLUMN(INDIRECT(D116&amp;"[[#Headers],["&amp;F116&amp;"]]"))-1)/26)&gt;0,CHAR(INT((COLUMN(INDIRECT(D116&amp;"[[#Headers],["&amp;F116&amp;"]]"))-1)/26)+CODE("A")-1),"")&amp;CHAR(MOD(COLUMN(INDIRECT(D116&amp;"[[#Headers],["&amp;F116&amp;"]]"))-1,26)+CODE("A"))</f>
        <v>J</v>
      </c>
      <c r="H116" s="205" t="str" cm="1">
        <f t="array" aca="1" ref="H116" ca="1">IF(OR(LOWER(TRIM(E116))="error check", LOWER(TRIM(E116))="formula"), _xlfn.FORMULATEXT(OFFSET(INDIRECT(D116&amp; "[[#Headers],["&amp;F116&amp;"]]"), 1,0)), "")</f>
        <v/>
      </c>
      <c r="I116" s="205"/>
      <c r="J116" s="209" t="s">
        <v>145</v>
      </c>
      <c r="K116" s="209" t="s">
        <v>140</v>
      </c>
    </row>
    <row r="117" spans="1:11" x14ac:dyDescent="0.25">
      <c r="A117">
        <f t="shared" ca="1" si="9"/>
        <v>6</v>
      </c>
      <c r="B117">
        <f t="shared" ca="1" si="10"/>
        <v>10</v>
      </c>
      <c r="C117" s="198" t="str">
        <f t="shared" ca="1" si="11"/>
        <v>4-Eff - Conseq Programs</v>
      </c>
      <c r="D117" s="198" t="str">
        <f t="shared" ca="1" si="8"/>
        <v>TableConseqPrograms</v>
      </c>
      <c r="E117" s="199" t="s">
        <v>101</v>
      </c>
      <c r="F117" s="200" t="str" cm="1">
        <f t="array" aca="1" ref="F117" ca="1">INDEX(INDIRECT(D117&amp;"[#Headers]"), B117)</f>
        <v>Category</v>
      </c>
      <c r="G117" s="212" t="str" cm="1">
        <f t="array" aca="1" ref="G117" ca="1">IF(INT((COLUMN(INDIRECT(D117&amp;"[[#Headers],["&amp;F117&amp;"]]"))-1)/26)&gt;0,CHAR(INT((COLUMN(INDIRECT(D117&amp;"[[#Headers],["&amp;F117&amp;"]]"))-1)/26)+CODE("A")-1),"")&amp;CHAR(MOD(COLUMN(INDIRECT(D117&amp;"[[#Headers],["&amp;F117&amp;"]]"))-1,26)+CODE("A"))</f>
        <v>K</v>
      </c>
      <c r="H117" s="205" t="str" cm="1">
        <f t="array" aca="1" ref="H117" ca="1">IF(OR(LOWER(TRIM(E117))="error check", LOWER(TRIM(E117))="formula"), _xlfn.FORMULATEXT(OFFSET(INDIRECT(D117&amp; "[[#Headers],["&amp;F117&amp;"]]"), 1,0)), "")</f>
        <v/>
      </c>
      <c r="I117" s="206" t="s">
        <v>146</v>
      </c>
      <c r="J117" s="209" t="s">
        <v>147</v>
      </c>
      <c r="K117" s="630" t="s">
        <v>148</v>
      </c>
    </row>
    <row r="118" spans="1:11" x14ac:dyDescent="0.25">
      <c r="A118">
        <f t="shared" ca="1" si="9"/>
        <v>6</v>
      </c>
      <c r="B118">
        <f t="shared" ca="1" si="10"/>
        <v>11</v>
      </c>
      <c r="C118" s="198" t="str">
        <f t="shared" ca="1" si="11"/>
        <v>4-Eff - Conseq Programs</v>
      </c>
      <c r="D118" s="198" t="str">
        <f t="shared" ca="1" si="8"/>
        <v>TableConseqPrograms</v>
      </c>
      <c r="E118" s="199" t="s">
        <v>101</v>
      </c>
      <c r="F118" s="200" t="str" cm="1">
        <f t="array" aca="1" ref="F118" ca="1">INDEX(INDIRECT(D118&amp;"[#Headers]"), B118)</f>
        <v>Consequence develops…</v>
      </c>
      <c r="G118" s="212" t="str" cm="1">
        <f t="array" aca="1" ref="G118" ca="1">IF(INT((COLUMN(INDIRECT(D118&amp;"[[#Headers],["&amp;F118&amp;"]]"))-1)/26)&gt;0,CHAR(INT((COLUMN(INDIRECT(D118&amp;"[[#Headers],["&amp;F118&amp;"]]"))-1)/26)+CODE("A")-1),"")&amp;CHAR(MOD(COLUMN(INDIRECT(D118&amp;"[[#Headers],["&amp;F118&amp;"]]"))-1,26)+CODE("A"))</f>
        <v>L</v>
      </c>
      <c r="H118" s="205" t="str" cm="1">
        <f t="array" aca="1" ref="H118" ca="1">IF(OR(LOWER(TRIM(E118))="error check", LOWER(TRIM(E118))="formula"), _xlfn.FORMULATEXT(OFFSET(INDIRECT(D118&amp; "[[#Headers],["&amp;F118&amp;"]]"), 1,0)), "")</f>
        <v/>
      </c>
      <c r="I118" s="237" t="s">
        <v>149</v>
      </c>
      <c r="J118" s="209" t="s">
        <v>147</v>
      </c>
      <c r="K118" s="630"/>
    </row>
    <row r="119" spans="1:11" x14ac:dyDescent="0.25">
      <c r="A119">
        <f t="shared" ca="1" si="9"/>
        <v>6</v>
      </c>
      <c r="B119">
        <f t="shared" ca="1" si="10"/>
        <v>12</v>
      </c>
      <c r="C119" s="198" t="str">
        <f t="shared" ca="1" si="11"/>
        <v>4-Eff - Conseq Programs</v>
      </c>
      <c r="D119" s="198" t="str">
        <f t="shared" ca="1" si="8"/>
        <v>TableConseqPrograms</v>
      </c>
      <c r="E119" s="199" t="s">
        <v>101</v>
      </c>
      <c r="F119" s="200" t="str" cm="1">
        <f t="array" aca="1" ref="F119" ca="1">INDEX(INDIRECT(D119&amp;"[#Headers]"), B119)</f>
        <v>Explanation of Program Category and Consequence type</v>
      </c>
      <c r="G119" s="212" t="str" cm="1">
        <f t="array" aca="1" ref="G119" ca="1">IF(INT((COLUMN(INDIRECT(D119&amp;"[[#Headers],["&amp;F119&amp;"]]"))-1)/26)&gt;0,CHAR(INT((COLUMN(INDIRECT(D119&amp;"[[#Headers],["&amp;F119&amp;"]]"))-1)/26)+CODE("A")-1),"")&amp;CHAR(MOD(COLUMN(INDIRECT(D119&amp;"[[#Headers],["&amp;F119&amp;"]]"))-1,26)+CODE("A"))</f>
        <v>M</v>
      </c>
      <c r="H119" s="205" t="str" cm="1">
        <f t="array" aca="1" ref="H119" ca="1">IF(OR(LOWER(TRIM(E119))="error check", LOWER(TRIM(E119))="formula"), _xlfn.FORMULATEXT(OFFSET(INDIRECT(D119&amp; "[[#Headers],["&amp;F119&amp;"]]"), 1,0)), "")</f>
        <v/>
      </c>
      <c r="I119" s="205"/>
      <c r="J119" s="209" t="s">
        <v>147</v>
      </c>
      <c r="K119" s="630"/>
    </row>
    <row r="120" spans="1:11" x14ac:dyDescent="0.25">
      <c r="A120">
        <f t="shared" ca="1" si="9"/>
        <v>6</v>
      </c>
      <c r="B120">
        <f t="shared" ca="1" si="10"/>
        <v>13</v>
      </c>
      <c r="C120" s="198" t="str">
        <f t="shared" ca="1" si="11"/>
        <v>4-Eff - Conseq Programs</v>
      </c>
      <c r="D120" s="198" t="str">
        <f t="shared" ca="1" si="8"/>
        <v>TableConseqPrograms</v>
      </c>
      <c r="E120" s="217" t="s">
        <v>96</v>
      </c>
      <c r="F120" s="200" t="str" cm="1">
        <f t="array" aca="1" ref="F120" ca="1">INDEX(INDIRECT(D120&amp;"[#Headers]"), B120)</f>
        <v>Effectiveness Cap (Ec)</v>
      </c>
      <c r="G120" s="212" t="str" cm="1">
        <f t="array" aca="1" ref="G120" ca="1">IF(INT((COLUMN(INDIRECT(D120&amp;"[[#Headers],["&amp;F120&amp;"]]"))-1)/26)&gt;0,CHAR(INT((COLUMN(INDIRECT(D120&amp;"[[#Headers],["&amp;F120&amp;"]]"))-1)/26)+CODE("A")-1),"")&amp;CHAR(MOD(COLUMN(INDIRECT(D120&amp;"[[#Headers],["&amp;F120&amp;"]]"))-1,26)+CODE("A"))</f>
        <v>N</v>
      </c>
      <c r="H120" s="205" t="str" cm="1">
        <f t="array" aca="1" ref="H120" ca="1">IF(OR(LOWER(TRIM(E120))="error check", LOWER(TRIM(E120))="formula"), _xlfn.FORMULATEXT(OFFSET(INDIRECT(D120&amp; "[[#Headers],["&amp;F120&amp;"]]"), 1,0)), "")</f>
        <v>=IF([@[Does this use qualitative measure?]],INDEX(TableQualConseqEff,MATCH([@Category],TableQualConseqEff[Control Program Category],0),MATCH([@[Consequence develops…]],TableQualConseqEff[#Headers],0)),"")</v>
      </c>
      <c r="I120" s="205"/>
      <c r="J120" s="209" t="s">
        <v>147</v>
      </c>
      <c r="K120" s="630"/>
    </row>
    <row r="121" spans="1:11" x14ac:dyDescent="0.25">
      <c r="A121">
        <f t="shared" ca="1" si="9"/>
        <v>6</v>
      </c>
      <c r="B121">
        <f t="shared" ca="1" si="10"/>
        <v>14</v>
      </c>
      <c r="C121" s="198" t="str">
        <f t="shared" ca="1" si="11"/>
        <v>4-Eff - Conseq Programs</v>
      </c>
      <c r="D121" s="198" t="str">
        <f t="shared" ca="1" si="8"/>
        <v>TableConseqPrograms</v>
      </c>
      <c r="E121" s="217" t="s">
        <v>96</v>
      </c>
      <c r="F121" s="200" t="str" cm="1">
        <f t="array" aca="1" ref="F121" ca="1">INDEX(INDIRECT(D121&amp;"[#Headers]"), B121)</f>
        <v>Maturity Factor (Mf)</v>
      </c>
      <c r="G121" s="212" t="str" cm="1">
        <f t="array" aca="1" ref="G121" ca="1">IF(INT((COLUMN(INDIRECT(D121&amp;"[[#Headers],["&amp;F121&amp;"]]"))-1)/26)&gt;0,CHAR(INT((COLUMN(INDIRECT(D121&amp;"[[#Headers],["&amp;F121&amp;"]]"))-1)/26)+CODE("A")-1),"")&amp;CHAR(MOD(COLUMN(INDIRECT(D121&amp;"[[#Headers],["&amp;F121&amp;"]]"))-1,26)+CODE("A"))</f>
        <v>O</v>
      </c>
      <c r="H121" s="205" t="str" cm="1">
        <f t="array" aca="1" ref="H121" ca="1">IF(OR(LOWER(TRIM(E121))="error check", LOWER(TRIM(E121))="formula"), _xlfn.FORMULATEXT(OFFSET(INDIRECT(D121&amp; "[[#Headers],["&amp;F121&amp;"]]"), 1,0)), "")</f>
        <v>=IFERROR(@IF(AND([@[Does this use qualitative measure?]],ISNUMBER(SEARCH("control",[@Type]))),INDIRECT("'Maturity Factor - " &amp; RIGHT([@ID],4) &amp; "'!EffFactor"),""),"Cannot fine Maturity Factor - " &amp; [@ID]&amp; " tab.")</v>
      </c>
      <c r="I121" s="205"/>
      <c r="J121" s="209" t="s">
        <v>147</v>
      </c>
      <c r="K121" s="630"/>
    </row>
    <row r="122" spans="1:11" x14ac:dyDescent="0.25">
      <c r="A122">
        <f t="shared" ca="1" si="9"/>
        <v>6</v>
      </c>
      <c r="B122">
        <f t="shared" ca="1" si="10"/>
        <v>15</v>
      </c>
      <c r="C122" s="198" t="str">
        <f t="shared" ca="1" si="11"/>
        <v>4-Eff - Conseq Programs</v>
      </c>
      <c r="D122" s="198" t="str">
        <f t="shared" ca="1" si="8"/>
        <v>TableConseqPrograms</v>
      </c>
      <c r="E122" s="217" t="s">
        <v>96</v>
      </c>
      <c r="F122" s="200" t="str" cm="1">
        <f t="array" aca="1" ref="F122" ca="1">INDEX(INDIRECT(D122&amp;"[#Headers]"), B122)</f>
        <v>Effectiveness 
(Ec * Mf)</v>
      </c>
      <c r="G122" s="212" t="str" cm="1">
        <f t="array" aca="1" ref="G122" ca="1">IF(INT((COLUMN(INDIRECT(D122&amp;"[[#Headers],["&amp;F122&amp;"]]"))-1)/26)&gt;0,CHAR(INT((COLUMN(INDIRECT(D122&amp;"[[#Headers],["&amp;F122&amp;"]]"))-1)/26)+CODE("A")-1),"")&amp;CHAR(MOD(COLUMN(INDIRECT(D122&amp;"[[#Headers],["&amp;F122&amp;"]]"))-1,26)+CODE("A"))</f>
        <v>P</v>
      </c>
      <c r="H122" s="205" t="str" cm="1">
        <f t="array" aca="1" ref="H122" ca="1">IF(OR(LOWER(TRIM(E122))="error check", LOWER(TRIM(E122))="formula"), _xlfn.FORMULATEXT(OFFSET(INDIRECT(D122&amp; "[[#Headers],["&amp;F122&amp;"]]"), 1,0)), "")</f>
        <v>=IFERROR(IF([@[Does this use qualitative measure?]],[@[Effectiveness Cap (Ec)]]*MIN([@[Maturity Factor (Mf)]],1),[@[Effectiveness - Quantitative]]),0)</v>
      </c>
      <c r="I122" s="205"/>
      <c r="J122" s="208"/>
      <c r="K122" s="208"/>
    </row>
    <row r="123" spans="1:11" x14ac:dyDescent="0.25">
      <c r="A123">
        <f t="shared" ca="1" si="9"/>
        <v>6</v>
      </c>
      <c r="B123">
        <f t="shared" ca="1" si="10"/>
        <v>16</v>
      </c>
      <c r="C123" s="198" t="str">
        <f t="shared" ca="1" si="11"/>
        <v>4-Eff - Conseq Programs</v>
      </c>
      <c r="D123" s="198" t="str">
        <f t="shared" ca="1" si="8"/>
        <v>TableConseqPrograms</v>
      </c>
      <c r="E123" s="199" t="s">
        <v>101</v>
      </c>
      <c r="F123" s="200" t="str" cm="1">
        <f t="array" aca="1" ref="F123" ca="1">INDEX(INDIRECT(D123&amp;"[#Headers]"), B123)</f>
        <v>Benefit Length (yrs)</v>
      </c>
      <c r="G123" s="212" t="str" cm="1">
        <f t="array" aca="1" ref="G123" ca="1">IF(INT((COLUMN(INDIRECT(D123&amp;"[[#Headers],["&amp;F123&amp;"]]"))-1)/26)&gt;0,CHAR(INT((COLUMN(INDIRECT(D123&amp;"[[#Headers],["&amp;F123&amp;"]]"))-1)/26)+CODE("A")-1),"")&amp;CHAR(MOD(COLUMN(INDIRECT(D123&amp;"[[#Headers],["&amp;F123&amp;"]]"))-1,26)+CODE("A"))</f>
        <v>Q</v>
      </c>
      <c r="H123" s="205" t="str" cm="1">
        <f t="array" aca="1" ref="H123" ca="1">IF(OR(LOWER(TRIM(E123))="error check", LOWER(TRIM(E123))="formula"), _xlfn.FORMULATEXT(OFFSET(INDIRECT(D123&amp; "[[#Headers],["&amp;F123&amp;"]]"), 1,0)), "")</f>
        <v/>
      </c>
      <c r="I123" s="205"/>
      <c r="J123" s="208"/>
      <c r="K123" s="208"/>
    </row>
    <row r="124" spans="1:11" x14ac:dyDescent="0.25">
      <c r="A124">
        <f t="shared" ca="1" si="9"/>
        <v>6</v>
      </c>
      <c r="B124">
        <f t="shared" ca="1" si="10"/>
        <v>17</v>
      </c>
      <c r="C124" s="198" t="str">
        <f t="shared" ca="1" si="11"/>
        <v>4-Eff - Conseq Programs</v>
      </c>
      <c r="D124" s="198" t="str">
        <f t="shared" ca="1" si="8"/>
        <v>TableConseqPrograms</v>
      </c>
      <c r="E124" s="199" t="s">
        <v>101</v>
      </c>
      <c r="F124" s="200" t="str" cm="1">
        <f t="array" aca="1" ref="F124" ca="1">INDEX(INDIRECT(D124&amp;"[#Headers]"), B124)</f>
        <v>Effectiveness Degradation Rate</v>
      </c>
      <c r="G124" s="212" t="str" cm="1">
        <f t="array" aca="1" ref="G124" ca="1">IF(INT((COLUMN(INDIRECT(D124&amp;"[[#Headers],["&amp;F124&amp;"]]"))-1)/26)&gt;0,CHAR(INT((COLUMN(INDIRECT(D124&amp;"[[#Headers],["&amp;F124&amp;"]]"))-1)/26)+CODE("A")-1),"")&amp;CHAR(MOD(COLUMN(INDIRECT(D124&amp;"[[#Headers],["&amp;F124&amp;"]]"))-1,26)+CODE("A"))</f>
        <v>R</v>
      </c>
      <c r="H124" s="205" t="str" cm="1">
        <f t="array" aca="1" ref="H124" ca="1">IF(OR(LOWER(TRIM(E124))="error check", LOWER(TRIM(E124))="formula"), _xlfn.FORMULATEXT(OFFSET(INDIRECT(D124&amp; "[[#Headers],["&amp;F124&amp;"]]"), 1,0)), "")</f>
        <v/>
      </c>
      <c r="I124" s="205"/>
      <c r="J124" s="208"/>
      <c r="K124" s="208"/>
    </row>
    <row r="125" spans="1:11" x14ac:dyDescent="0.25">
      <c r="A125">
        <f t="shared" ca="1" si="9"/>
        <v>6</v>
      </c>
      <c r="B125">
        <f t="shared" ca="1" si="10"/>
        <v>18</v>
      </c>
      <c r="C125" s="198" t="str">
        <f t="shared" ca="1" si="11"/>
        <v>4-Eff - Conseq Programs</v>
      </c>
      <c r="D125" s="198" t="str">
        <f t="shared" ca="1" si="8"/>
        <v>TableConseqPrograms</v>
      </c>
      <c r="E125" s="199" t="s">
        <v>101</v>
      </c>
      <c r="F125" s="200" t="str" cm="1">
        <f t="array" aca="1" ref="F125" ca="1">INDEX(INDIRECT(D125&amp;"[#Headers]"), B125)</f>
        <v>Effectiveness Degradation Method</v>
      </c>
      <c r="G125" s="212" t="str" cm="1">
        <f t="array" aca="1" ref="G125" ca="1">IF(INT((COLUMN(INDIRECT(D125&amp;"[[#Headers],["&amp;F125&amp;"]]"))-1)/26)&gt;0,CHAR(INT((COLUMN(INDIRECT(D125&amp;"[[#Headers],["&amp;F125&amp;"]]"))-1)/26)+CODE("A")-1),"")&amp;CHAR(MOD(COLUMN(INDIRECT(D125&amp;"[[#Headers],["&amp;F125&amp;"]]"))-1,26)+CODE("A"))</f>
        <v>S</v>
      </c>
      <c r="H125" s="205" t="str" cm="1">
        <f t="array" aca="1" ref="H125" ca="1">IF(OR(LOWER(TRIM(E125))="error check", LOWER(TRIM(E125))="formula"), _xlfn.FORMULATEXT(OFFSET(INDIRECT(D125&amp; "[[#Headers],["&amp;F125&amp;"]]"), 1,0)), "")</f>
        <v/>
      </c>
      <c r="I125" s="205"/>
      <c r="J125" s="208"/>
      <c r="K125" s="208"/>
    </row>
    <row r="126" spans="1:11" x14ac:dyDescent="0.25">
      <c r="A126">
        <f t="shared" ca="1" si="9"/>
        <v>6</v>
      </c>
      <c r="B126">
        <f t="shared" ca="1" si="10"/>
        <v>19</v>
      </c>
      <c r="C126" s="198" t="str">
        <f t="shared" ca="1" si="11"/>
        <v>4-Eff - Conseq Programs</v>
      </c>
      <c r="D126" s="198" t="str">
        <f t="shared" ca="1" si="8"/>
        <v>TableConseqPrograms</v>
      </c>
      <c r="E126" s="199" t="s">
        <v>101</v>
      </c>
      <c r="F126" s="200" t="str" cm="1">
        <f t="array" aca="1" ref="F126" ca="1">INDEX(INDIRECT(D126&amp;"[#Headers]"), B126)</f>
        <v>Explanation of Benefit Length, Degradation Rate</v>
      </c>
      <c r="G126" s="212" t="str" cm="1">
        <f t="array" aca="1" ref="G126" ca="1">IF(INT((COLUMN(INDIRECT(D126&amp;"[[#Headers],["&amp;F126&amp;"]]"))-1)/26)&gt;0,CHAR(INT((COLUMN(INDIRECT(D126&amp;"[[#Headers],["&amp;F126&amp;"]]"))-1)/26)+CODE("A")-1),"")&amp;CHAR(MOD(COLUMN(INDIRECT(D126&amp;"[[#Headers],["&amp;F126&amp;"]]"))-1,26)+CODE("A"))</f>
        <v>T</v>
      </c>
      <c r="H126" s="205" t="str" cm="1">
        <f t="array" aca="1" ref="H126" ca="1">IF(OR(LOWER(TRIM(E126))="error check", LOWER(TRIM(E126))="formula"), _xlfn.FORMULATEXT(OFFSET(INDIRECT(D126&amp; "[[#Headers],["&amp;F126&amp;"]]"), 1,0)), "")</f>
        <v/>
      </c>
      <c r="I126" s="205"/>
      <c r="J126" s="207"/>
      <c r="K126" s="34"/>
    </row>
    <row r="127" spans="1:11" x14ac:dyDescent="0.25">
      <c r="A127">
        <f t="shared" ca="1" si="9"/>
        <v>6</v>
      </c>
      <c r="B127">
        <f t="shared" ca="1" si="10"/>
        <v>20</v>
      </c>
      <c r="C127" s="198" t="str">
        <f t="shared" ca="1" si="11"/>
        <v>4-Eff - Conseq Programs</v>
      </c>
      <c r="D127" s="198" t="str">
        <f t="shared" ca="1" si="8"/>
        <v>TableConseqPrograms</v>
      </c>
      <c r="E127" s="217" t="s">
        <v>96</v>
      </c>
      <c r="F127" s="200" t="str" cm="1">
        <f t="array" aca="1" ref="F127" ca="1">INDEX(INDIRECT(D127&amp;"[#Headers]"), B127)</f>
        <v>Same benefit set across program?</v>
      </c>
      <c r="G127" s="212" t="str" cm="1">
        <f t="array" aca="1" ref="G127" ca="1">IF(INT((COLUMN(INDIRECT(D127&amp;"[[#Headers],["&amp;F127&amp;"]]"))-1)/26)&gt;0,CHAR(INT((COLUMN(INDIRECT(D127&amp;"[[#Headers],["&amp;F127&amp;"]]"))-1)/26)+CODE("A")-1),"")&amp;CHAR(MOD(COLUMN(INDIRECT(D127&amp;"[[#Headers],["&amp;F127&amp;"]]"))-1,26)+CODE("A"))</f>
        <v>U</v>
      </c>
      <c r="H127" s="205"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205"/>
      <c r="J127" s="207"/>
      <c r="K127" s="34"/>
    </row>
    <row r="128" spans="1:11" x14ac:dyDescent="0.25">
      <c r="A128">
        <f t="shared" ca="1" si="9"/>
        <v>6</v>
      </c>
      <c r="B128">
        <f t="shared" ca="1" si="10"/>
        <v>21</v>
      </c>
      <c r="C128" s="198" t="str">
        <f t="shared" ca="1" si="11"/>
        <v>4-Eff - Conseq Programs</v>
      </c>
      <c r="D128" s="198" t="str">
        <f t="shared" ca="1" si="8"/>
        <v>TableConseqPrograms</v>
      </c>
      <c r="E128" s="217" t="s">
        <v>96</v>
      </c>
      <c r="F128" s="200" t="str" cm="1">
        <f t="array" aca="1" ref="F128" ca="1">INDEX(INDIRECT(D128&amp;"[#Headers]"), B128)</f>
        <v>Risk ID</v>
      </c>
      <c r="G128" s="212" t="str" cm="1">
        <f t="array" aca="1" ref="G128" ca="1">IF(INT((COLUMN(INDIRECT(D128&amp;"[[#Headers],["&amp;F128&amp;"]]"))-1)/26)&gt;0,CHAR(INT((COLUMN(INDIRECT(D128&amp;"[[#Headers],["&amp;F128&amp;"]]"))-1)/26)+CODE("A")-1),"")&amp;CHAR(MOD(COLUMN(INDIRECT(D128&amp;"[[#Headers],["&amp;F128&amp;"]]"))-1,26)+CODE("A"))</f>
        <v>V</v>
      </c>
      <c r="H128" s="205" t="str" cm="1">
        <f t="array" aca="1" ref="H128" ca="1">IF(OR(LOWER(TRIM(E128))="error check", LOWER(TRIM(E128))="formula"), _xlfn.FORMULATEXT(OFFSET(INDIRECT(D128&amp; "[[#Headers],["&amp;F128&amp;"]]"), 1,0)), "")</f>
        <v>=IFERROR(INDEX(Table_RiskNameLookup[RISK ID],MATCH(TableFreqPrograms[@[Risk (for Cross Cutter only)]],Table_RiskNameLookup[Risk/Cross Cutting Factor Name],0)),RiskID)</v>
      </c>
      <c r="I128" s="205"/>
      <c r="J128" s="207"/>
      <c r="K128" s="34"/>
    </row>
    <row r="129" spans="9:9" x14ac:dyDescent="0.25">
      <c r="I129" s="53"/>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D1D0-FF6D-46BE-9A76-F43EBCC92BF3}">
  <sheetPr codeName="Sheet47"/>
  <dimension ref="B1:J41"/>
  <sheetViews>
    <sheetView zoomScale="90" zoomScaleNormal="90" workbookViewId="0">
      <selection activeCell="D1" sqref="D1"/>
    </sheetView>
  </sheetViews>
  <sheetFormatPr defaultRowHeight="15" x14ac:dyDescent="0.25"/>
  <cols>
    <col min="2" max="2" width="14.42578125" customWidth="1"/>
    <col min="3" max="3" width="19.85546875" bestFit="1" customWidth="1"/>
    <col min="4" max="4" width="42.140625" bestFit="1" customWidth="1"/>
    <col min="5" max="5" width="12" bestFit="1" customWidth="1"/>
    <col min="6" max="6" width="12" customWidth="1"/>
    <col min="7" max="7" width="25.140625" bestFit="1" customWidth="1"/>
    <col min="8" max="9" width="42.140625" bestFit="1" customWidth="1"/>
    <col min="10" max="10" width="11" customWidth="1"/>
    <col min="11" max="11" width="25.140625" bestFit="1" customWidth="1"/>
  </cols>
  <sheetData>
    <row r="1" spans="2:10" x14ac:dyDescent="0.25">
      <c r="B1" t="s">
        <v>797</v>
      </c>
      <c r="C1" t="s">
        <v>870</v>
      </c>
      <c r="D1" t="s">
        <v>871</v>
      </c>
    </row>
    <row r="3" spans="2:10" ht="15.75" thickBot="1" x14ac:dyDescent="0.3">
      <c r="B3" s="281" t="s">
        <v>834</v>
      </c>
      <c r="C3" s="281" t="s">
        <v>835</v>
      </c>
      <c r="D3" s="281" t="s">
        <v>836</v>
      </c>
      <c r="G3" s="281" t="s">
        <v>837</v>
      </c>
      <c r="H3" s="281" t="s">
        <v>838</v>
      </c>
      <c r="I3" s="281" t="s">
        <v>839</v>
      </c>
      <c r="J3" s="281" t="s">
        <v>840</v>
      </c>
    </row>
    <row r="4" spans="2:10" x14ac:dyDescent="0.25">
      <c r="B4" t="s">
        <v>841</v>
      </c>
      <c r="C4" t="s">
        <v>842</v>
      </c>
      <c r="D4" s="282">
        <v>0.48421052631578937</v>
      </c>
      <c r="G4" t="s">
        <v>434</v>
      </c>
      <c r="H4" t="s">
        <v>420</v>
      </c>
      <c r="I4" t="s">
        <v>843</v>
      </c>
      <c r="J4" s="282">
        <v>0.58481675392670296</v>
      </c>
    </row>
    <row r="5" spans="2:10" x14ac:dyDescent="0.25">
      <c r="B5" t="s">
        <v>841</v>
      </c>
      <c r="C5" t="s">
        <v>844</v>
      </c>
      <c r="D5" s="282">
        <v>0.40483870967741908</v>
      </c>
      <c r="G5" t="s">
        <v>434</v>
      </c>
      <c r="H5" t="s">
        <v>450</v>
      </c>
      <c r="I5" t="s">
        <v>845</v>
      </c>
      <c r="J5" s="282">
        <v>0.75599999999999901</v>
      </c>
    </row>
    <row r="6" spans="2:10" x14ac:dyDescent="0.25">
      <c r="B6" t="s">
        <v>841</v>
      </c>
      <c r="C6" t="s">
        <v>845</v>
      </c>
      <c r="D6" s="282">
        <v>0.80675675675675607</v>
      </c>
      <c r="G6" t="s">
        <v>434</v>
      </c>
      <c r="H6" t="s">
        <v>451</v>
      </c>
      <c r="I6" t="s">
        <v>842</v>
      </c>
      <c r="J6" s="282">
        <v>0.52874999999999905</v>
      </c>
    </row>
    <row r="7" spans="2:10" x14ac:dyDescent="0.25">
      <c r="B7" t="s">
        <v>841</v>
      </c>
      <c r="C7" t="s">
        <v>846</v>
      </c>
      <c r="D7" s="282">
        <v>0.47731481481481663</v>
      </c>
      <c r="E7" s="282"/>
      <c r="F7" s="282"/>
      <c r="G7" t="s">
        <v>434</v>
      </c>
      <c r="H7" t="s">
        <v>452</v>
      </c>
      <c r="I7" t="s">
        <v>846</v>
      </c>
      <c r="J7" s="282">
        <v>0.464806866952791</v>
      </c>
    </row>
    <row r="8" spans="2:10" x14ac:dyDescent="0.25">
      <c r="B8" t="s">
        <v>843</v>
      </c>
      <c r="C8" t="s">
        <v>843</v>
      </c>
      <c r="D8" s="282">
        <v>0.6933333333333348</v>
      </c>
      <c r="E8" s="282"/>
      <c r="F8" s="282"/>
      <c r="G8" t="s">
        <v>453</v>
      </c>
      <c r="H8" t="s">
        <v>441</v>
      </c>
      <c r="I8" t="s">
        <v>441</v>
      </c>
      <c r="J8" s="282">
        <v>0.52500000000000002</v>
      </c>
    </row>
    <row r="9" spans="2:10" x14ac:dyDescent="0.25">
      <c r="B9" t="s">
        <v>847</v>
      </c>
      <c r="C9" t="s">
        <v>848</v>
      </c>
      <c r="D9" s="282">
        <v>7.2340425531914901E-2</v>
      </c>
      <c r="E9" s="282"/>
      <c r="F9" s="282"/>
      <c r="G9" t="s">
        <v>453</v>
      </c>
      <c r="H9" t="s">
        <v>442</v>
      </c>
      <c r="I9" t="s">
        <v>442</v>
      </c>
      <c r="J9" s="282">
        <v>0.65</v>
      </c>
    </row>
    <row r="10" spans="2:10" x14ac:dyDescent="0.25">
      <c r="B10" t="s">
        <v>847</v>
      </c>
      <c r="C10" t="s">
        <v>849</v>
      </c>
      <c r="D10" s="282">
        <v>0.50800000000000189</v>
      </c>
      <c r="E10" s="282"/>
      <c r="F10" s="282"/>
      <c r="G10" t="s">
        <v>453</v>
      </c>
      <c r="H10" t="s">
        <v>443</v>
      </c>
      <c r="I10" t="s">
        <v>443</v>
      </c>
      <c r="J10" s="282">
        <v>0.47972972972972899</v>
      </c>
    </row>
    <row r="11" spans="2:10" x14ac:dyDescent="0.25">
      <c r="B11" t="s">
        <v>847</v>
      </c>
      <c r="C11" t="s">
        <v>850</v>
      </c>
      <c r="D11" s="282">
        <v>0.7583333333333333</v>
      </c>
      <c r="E11" s="282"/>
      <c r="F11" s="282"/>
      <c r="G11" t="s">
        <v>453</v>
      </c>
      <c r="H11" t="s">
        <v>454</v>
      </c>
      <c r="I11" t="s">
        <v>454</v>
      </c>
      <c r="J11" s="282">
        <v>0.58092783505154799</v>
      </c>
    </row>
    <row r="12" spans="2:10" x14ac:dyDescent="0.25">
      <c r="B12" t="s">
        <v>847</v>
      </c>
      <c r="C12" t="s">
        <v>851</v>
      </c>
      <c r="D12" s="282">
        <v>0.43510638297872301</v>
      </c>
      <c r="E12" s="282"/>
      <c r="F12" s="282"/>
      <c r="G12" t="s">
        <v>453</v>
      </c>
      <c r="H12" t="s">
        <v>852</v>
      </c>
      <c r="I12" t="s">
        <v>852</v>
      </c>
      <c r="J12" s="282">
        <v>0.46489361702127602</v>
      </c>
    </row>
    <row r="13" spans="2:10" x14ac:dyDescent="0.25">
      <c r="B13" t="s">
        <v>847</v>
      </c>
      <c r="C13" t="s">
        <v>853</v>
      </c>
      <c r="D13" s="282">
        <v>0.71538461538461562</v>
      </c>
      <c r="E13" s="282"/>
      <c r="F13" s="282"/>
      <c r="G13" t="s">
        <v>453</v>
      </c>
      <c r="H13" t="s">
        <v>444</v>
      </c>
      <c r="I13" t="s">
        <v>444</v>
      </c>
      <c r="J13" s="282">
        <v>0.53181818181818197</v>
      </c>
    </row>
    <row r="14" spans="2:10" x14ac:dyDescent="0.25">
      <c r="B14" t="s">
        <v>847</v>
      </c>
      <c r="C14" t="s">
        <v>854</v>
      </c>
      <c r="D14" s="282">
        <v>0.6918918918918916</v>
      </c>
      <c r="E14" s="282"/>
      <c r="F14" s="282"/>
      <c r="G14" t="s">
        <v>453</v>
      </c>
      <c r="H14" t="s">
        <v>445</v>
      </c>
      <c r="I14" t="s">
        <v>445</v>
      </c>
      <c r="J14" s="282">
        <v>0.46249999999999902</v>
      </c>
    </row>
    <row r="15" spans="2:10" x14ac:dyDescent="0.25">
      <c r="B15" t="s">
        <v>847</v>
      </c>
      <c r="C15" t="s">
        <v>855</v>
      </c>
      <c r="D15" s="282">
        <v>0.73333333333333339</v>
      </c>
      <c r="E15" s="282"/>
      <c r="F15" s="282"/>
      <c r="G15" t="s">
        <v>453</v>
      </c>
      <c r="H15" t="s">
        <v>446</v>
      </c>
      <c r="I15" t="s">
        <v>446</v>
      </c>
      <c r="J15" s="282">
        <v>0.50748299319727797</v>
      </c>
    </row>
    <row r="16" spans="2:10" x14ac:dyDescent="0.25">
      <c r="B16" t="s">
        <v>847</v>
      </c>
      <c r="C16" t="s">
        <v>856</v>
      </c>
      <c r="D16" s="282">
        <v>0.68799999999999994</v>
      </c>
      <c r="E16" s="282"/>
      <c r="F16" s="282"/>
      <c r="G16" t="s">
        <v>453</v>
      </c>
      <c r="H16" t="s">
        <v>455</v>
      </c>
      <c r="I16" t="s">
        <v>455</v>
      </c>
      <c r="J16" s="282">
        <v>0.454901960784313</v>
      </c>
    </row>
    <row r="17" spans="2:10" x14ac:dyDescent="0.25">
      <c r="B17" t="s">
        <v>847</v>
      </c>
      <c r="C17" t="s">
        <v>857</v>
      </c>
      <c r="D17" s="282">
        <v>0.90000000000000024</v>
      </c>
      <c r="E17" s="282"/>
      <c r="F17" s="282"/>
      <c r="G17" t="s">
        <v>453</v>
      </c>
      <c r="H17" t="s">
        <v>447</v>
      </c>
      <c r="I17" t="s">
        <v>447</v>
      </c>
      <c r="J17" s="282">
        <v>0.5</v>
      </c>
    </row>
    <row r="18" spans="2:10" x14ac:dyDescent="0.25">
      <c r="B18" t="s">
        <v>847</v>
      </c>
      <c r="C18" t="s">
        <v>858</v>
      </c>
      <c r="D18" s="282">
        <v>0.55853658536585349</v>
      </c>
      <c r="E18" s="282"/>
      <c r="F18" s="282"/>
      <c r="G18" t="s">
        <v>453</v>
      </c>
      <c r="H18" t="s">
        <v>448</v>
      </c>
      <c r="I18" t="s">
        <v>448</v>
      </c>
      <c r="J18" s="282">
        <v>0.481333333333332</v>
      </c>
    </row>
    <row r="19" spans="2:10" x14ac:dyDescent="0.25">
      <c r="B19" t="s">
        <v>847</v>
      </c>
      <c r="C19" t="s">
        <v>859</v>
      </c>
      <c r="D19" s="282">
        <v>0.61666666666666681</v>
      </c>
      <c r="E19" s="282"/>
      <c r="F19" s="282"/>
      <c r="G19" t="s">
        <v>456</v>
      </c>
      <c r="H19" t="s">
        <v>456</v>
      </c>
      <c r="I19" t="s">
        <v>843</v>
      </c>
      <c r="J19" s="282">
        <v>0.29999999999999899</v>
      </c>
    </row>
    <row r="20" spans="2:10" x14ac:dyDescent="0.25">
      <c r="B20" t="s">
        <v>847</v>
      </c>
      <c r="C20" t="s">
        <v>860</v>
      </c>
      <c r="D20" s="282">
        <v>0.4</v>
      </c>
      <c r="E20" s="282"/>
      <c r="F20" s="282"/>
      <c r="G20" t="s">
        <v>286</v>
      </c>
      <c r="H20" t="s">
        <v>457</v>
      </c>
      <c r="I20" t="s">
        <v>855</v>
      </c>
      <c r="J20" s="282">
        <v>0.56666666666666599</v>
      </c>
    </row>
    <row r="21" spans="2:10" x14ac:dyDescent="0.25">
      <c r="B21" t="s">
        <v>847</v>
      </c>
      <c r="C21" t="s">
        <v>861</v>
      </c>
      <c r="D21" s="282">
        <v>0.70000000000000151</v>
      </c>
      <c r="E21" s="282"/>
      <c r="F21" s="282"/>
      <c r="G21" t="s">
        <v>286</v>
      </c>
      <c r="H21" t="s">
        <v>458</v>
      </c>
      <c r="I21" t="s">
        <v>848</v>
      </c>
      <c r="J21" s="282">
        <v>0.25</v>
      </c>
    </row>
    <row r="22" spans="2:10" x14ac:dyDescent="0.25">
      <c r="B22" t="s">
        <v>847</v>
      </c>
      <c r="C22" t="s">
        <v>862</v>
      </c>
      <c r="D22" s="282">
        <v>0.77500000000000013</v>
      </c>
      <c r="E22" s="282"/>
      <c r="F22" s="282"/>
      <c r="G22" t="s">
        <v>286</v>
      </c>
      <c r="H22" t="s">
        <v>459</v>
      </c>
      <c r="I22" t="s">
        <v>849</v>
      </c>
      <c r="J22" s="282">
        <v>0.45355648535565002</v>
      </c>
    </row>
    <row r="23" spans="2:10" x14ac:dyDescent="0.25">
      <c r="B23" t="s">
        <v>847</v>
      </c>
      <c r="C23" t="s">
        <v>863</v>
      </c>
      <c r="D23" s="282">
        <v>0.7400000000000001</v>
      </c>
      <c r="E23" s="282"/>
      <c r="F23" s="282"/>
      <c r="G23" t="s">
        <v>286</v>
      </c>
      <c r="H23" t="s">
        <v>460</v>
      </c>
      <c r="I23" t="s">
        <v>861</v>
      </c>
      <c r="J23" s="282">
        <v>0.662790697674419</v>
      </c>
    </row>
    <row r="24" spans="2:10" x14ac:dyDescent="0.25">
      <c r="B24" t="s">
        <v>847</v>
      </c>
      <c r="C24" t="s">
        <v>864</v>
      </c>
      <c r="D24" s="282">
        <v>0.34285714285714286</v>
      </c>
      <c r="E24" s="282"/>
      <c r="F24" s="282"/>
      <c r="G24" t="s">
        <v>286</v>
      </c>
      <c r="H24" t="s">
        <v>461</v>
      </c>
      <c r="I24" t="s">
        <v>850</v>
      </c>
      <c r="J24" s="282">
        <v>0.68333333333333302</v>
      </c>
    </row>
    <row r="25" spans="2:10" x14ac:dyDescent="0.25">
      <c r="B25" t="s">
        <v>865</v>
      </c>
      <c r="C25" t="s">
        <v>866</v>
      </c>
      <c r="D25" s="282">
        <v>0.59333333333333338</v>
      </c>
      <c r="E25" s="282"/>
      <c r="F25" s="282"/>
      <c r="G25" t="s">
        <v>286</v>
      </c>
      <c r="H25" t="s">
        <v>462</v>
      </c>
      <c r="I25" t="s">
        <v>854</v>
      </c>
      <c r="J25" s="282">
        <v>0.62105263157894697</v>
      </c>
    </row>
    <row r="26" spans="2:10" x14ac:dyDescent="0.25">
      <c r="B26" t="s">
        <v>865</v>
      </c>
      <c r="C26" t="s">
        <v>867</v>
      </c>
      <c r="D26" s="282">
        <v>0.59999999999999942</v>
      </c>
      <c r="E26" s="282"/>
      <c r="F26" s="282"/>
      <c r="G26" t="s">
        <v>286</v>
      </c>
      <c r="H26" t="s">
        <v>463</v>
      </c>
      <c r="I26" t="s">
        <v>856</v>
      </c>
      <c r="J26" s="282">
        <v>0.57199999999999995</v>
      </c>
    </row>
    <row r="27" spans="2:10" x14ac:dyDescent="0.25">
      <c r="B27" t="s">
        <v>868</v>
      </c>
      <c r="C27" t="s">
        <v>441</v>
      </c>
      <c r="D27" s="282">
        <v>0.54285714285714282</v>
      </c>
      <c r="E27" s="282"/>
      <c r="F27" s="282"/>
      <c r="G27" t="s">
        <v>286</v>
      </c>
      <c r="H27" t="s">
        <v>464</v>
      </c>
      <c r="I27" t="s">
        <v>857</v>
      </c>
      <c r="J27" s="282">
        <v>0.9</v>
      </c>
    </row>
    <row r="28" spans="2:10" x14ac:dyDescent="0.25">
      <c r="B28" t="s">
        <v>868</v>
      </c>
      <c r="C28" t="s">
        <v>852</v>
      </c>
      <c r="D28" s="282">
        <v>0.47647058823529359</v>
      </c>
      <c r="E28" s="282"/>
      <c r="F28" s="282"/>
      <c r="G28" t="s">
        <v>286</v>
      </c>
      <c r="H28" t="s">
        <v>465</v>
      </c>
      <c r="I28" t="s">
        <v>851</v>
      </c>
      <c r="J28" s="282">
        <v>0.46399999999999902</v>
      </c>
    </row>
    <row r="29" spans="2:10" x14ac:dyDescent="0.25">
      <c r="B29" t="s">
        <v>868</v>
      </c>
      <c r="C29" t="s">
        <v>444</v>
      </c>
      <c r="D29" s="282">
        <v>0.53500000000000014</v>
      </c>
      <c r="E29" s="282"/>
      <c r="F29" s="282"/>
      <c r="G29" t="s">
        <v>286</v>
      </c>
      <c r="H29" t="s">
        <v>466</v>
      </c>
      <c r="I29" t="s">
        <v>858</v>
      </c>
      <c r="J29" s="282">
        <v>0.44146341463414601</v>
      </c>
    </row>
    <row r="30" spans="2:10" x14ac:dyDescent="0.25">
      <c r="B30" t="s">
        <v>868</v>
      </c>
      <c r="C30" t="s">
        <v>445</v>
      </c>
      <c r="D30" s="282">
        <v>0.46097560975609753</v>
      </c>
      <c r="E30" s="282"/>
      <c r="F30" s="282"/>
      <c r="G30" t="s">
        <v>286</v>
      </c>
      <c r="H30" t="s">
        <v>467</v>
      </c>
      <c r="I30" t="s">
        <v>859</v>
      </c>
      <c r="J30" s="282">
        <v>0.44999999999999901</v>
      </c>
    </row>
    <row r="31" spans="2:10" x14ac:dyDescent="0.25">
      <c r="B31" t="s">
        <v>868</v>
      </c>
      <c r="C31" t="s">
        <v>446</v>
      </c>
      <c r="D31" s="282">
        <v>0.50406504065040547</v>
      </c>
      <c r="E31" s="282"/>
      <c r="F31" s="282"/>
      <c r="G31" t="s">
        <v>286</v>
      </c>
      <c r="H31" t="s">
        <v>468</v>
      </c>
      <c r="I31" t="s">
        <v>860</v>
      </c>
      <c r="J31" s="282">
        <v>0.4</v>
      </c>
    </row>
    <row r="32" spans="2:10" x14ac:dyDescent="0.25">
      <c r="B32" t="s">
        <v>868</v>
      </c>
      <c r="C32" t="s">
        <v>869</v>
      </c>
      <c r="D32" s="282">
        <v>0.45227272727272716</v>
      </c>
      <c r="E32" s="282"/>
      <c r="F32" s="282"/>
      <c r="G32" t="s">
        <v>286</v>
      </c>
      <c r="H32" t="s">
        <v>469</v>
      </c>
      <c r="I32" t="s">
        <v>862</v>
      </c>
      <c r="J32" s="282">
        <v>0.83333333333333304</v>
      </c>
    </row>
    <row r="33" spans="2:10" x14ac:dyDescent="0.25">
      <c r="B33" t="s">
        <v>868</v>
      </c>
      <c r="C33" t="s">
        <v>447</v>
      </c>
      <c r="D33" s="282">
        <v>0.5</v>
      </c>
      <c r="E33" s="282"/>
      <c r="F33" s="282"/>
      <c r="G33" t="s">
        <v>286</v>
      </c>
      <c r="H33" t="s">
        <v>470</v>
      </c>
      <c r="I33" t="s">
        <v>863</v>
      </c>
      <c r="J33" s="282">
        <v>0.63906249999999998</v>
      </c>
    </row>
    <row r="34" spans="2:10" x14ac:dyDescent="0.25">
      <c r="B34" t="s">
        <v>868</v>
      </c>
      <c r="C34" t="s">
        <v>448</v>
      </c>
      <c r="D34" s="282">
        <v>0.17958115183246054</v>
      </c>
      <c r="E34" s="282"/>
      <c r="F34" s="282"/>
      <c r="G34" t="s">
        <v>286</v>
      </c>
      <c r="H34" t="s">
        <v>471</v>
      </c>
      <c r="I34" t="s">
        <v>864</v>
      </c>
      <c r="J34" s="282">
        <v>0.14444444444444399</v>
      </c>
    </row>
    <row r="35" spans="2:10" x14ac:dyDescent="0.25">
      <c r="B35" t="s">
        <v>868</v>
      </c>
      <c r="C35" t="s">
        <v>443</v>
      </c>
      <c r="D35" s="282">
        <v>0.51269841269841221</v>
      </c>
      <c r="E35" s="282"/>
      <c r="F35" s="282"/>
      <c r="G35" t="s">
        <v>419</v>
      </c>
      <c r="H35" t="s">
        <v>472</v>
      </c>
      <c r="I35" t="s">
        <v>866</v>
      </c>
      <c r="J35" s="282">
        <v>0.52</v>
      </c>
    </row>
    <row r="36" spans="2:10" x14ac:dyDescent="0.25">
      <c r="B36" t="s">
        <v>868</v>
      </c>
      <c r="C36" t="s">
        <v>442</v>
      </c>
      <c r="D36" s="282">
        <v>0.65</v>
      </c>
      <c r="E36" s="282"/>
      <c r="F36" s="282"/>
      <c r="G36" t="s">
        <v>473</v>
      </c>
      <c r="H36" t="s">
        <v>473</v>
      </c>
      <c r="I36" t="s">
        <v>867</v>
      </c>
      <c r="J36" s="282">
        <v>0.307142857142857</v>
      </c>
    </row>
    <row r="37" spans="2:10" x14ac:dyDescent="0.25">
      <c r="B37" t="s">
        <v>868</v>
      </c>
      <c r="C37" t="s">
        <v>454</v>
      </c>
      <c r="D37" s="282">
        <v>0.57388535031847199</v>
      </c>
      <c r="E37" s="282"/>
      <c r="F37" s="282"/>
      <c r="G37" t="s">
        <v>474</v>
      </c>
      <c r="H37" t="s">
        <v>474</v>
      </c>
      <c r="J37" s="282">
        <v>0.44166666666666599</v>
      </c>
    </row>
    <row r="38" spans="2:10" x14ac:dyDescent="0.25">
      <c r="B38" t="s">
        <v>475</v>
      </c>
      <c r="C38" t="s">
        <v>476</v>
      </c>
      <c r="D38" s="282">
        <v>0.50441365826013007</v>
      </c>
      <c r="E38" s="282"/>
      <c r="F38" s="282"/>
      <c r="G38" t="s">
        <v>477</v>
      </c>
      <c r="H38" t="s">
        <v>477</v>
      </c>
      <c r="J38" s="282">
        <v>0</v>
      </c>
    </row>
    <row r="39" spans="2:10" x14ac:dyDescent="0.25">
      <c r="E39" s="282"/>
      <c r="F39" s="282"/>
      <c r="G39" t="s">
        <v>475</v>
      </c>
      <c r="H39" t="s">
        <v>476</v>
      </c>
      <c r="I39" t="s">
        <v>476</v>
      </c>
      <c r="J39" s="282">
        <v>0.506468531468523</v>
      </c>
    </row>
    <row r="40" spans="2:10" x14ac:dyDescent="0.25">
      <c r="E40" s="282"/>
      <c r="F40" s="282"/>
    </row>
    <row r="41" spans="2:10" x14ac:dyDescent="0.25">
      <c r="E41" s="282"/>
      <c r="F41" s="282"/>
    </row>
  </sheetData>
  <pageMargins left="0.7" right="0.7" top="0.75" bottom="0.75" header="0.3" footer="0.3"/>
  <pageSetup orientation="portrait" r:id="rId1"/>
  <tableParts count="2">
    <tablePart r:id="rId2"/>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379-D351-4C27-A6F0-CBE8F83594EF}">
  <sheetPr codeName="Sheet10"/>
  <dimension ref="B2:K8"/>
  <sheetViews>
    <sheetView showGridLines="0" workbookViewId="0">
      <selection activeCell="B10" sqref="B10"/>
    </sheetView>
  </sheetViews>
  <sheetFormatPr defaultRowHeight="15" x14ac:dyDescent="0.25"/>
  <cols>
    <col min="2" max="2" width="35.7109375" customWidth="1"/>
    <col min="3" max="4" width="14.28515625" bestFit="1" customWidth="1"/>
    <col min="5" max="5" width="15.28515625" bestFit="1" customWidth="1"/>
    <col min="6" max="8" width="14.28515625" customWidth="1"/>
    <col min="9" max="10" width="15.28515625" bestFit="1" customWidth="1"/>
    <col min="11" max="11" width="15.42578125" bestFit="1" customWidth="1"/>
  </cols>
  <sheetData>
    <row r="2" spans="2:11" x14ac:dyDescent="0.25">
      <c r="B2" t="s">
        <v>1307</v>
      </c>
    </row>
    <row r="3" spans="2:11" x14ac:dyDescent="0.25">
      <c r="B3" t="s">
        <v>1308</v>
      </c>
    </row>
    <row r="5" spans="2:11" x14ac:dyDescent="0.25">
      <c r="B5" s="45" t="s">
        <v>486</v>
      </c>
    </row>
    <row r="6" spans="2:11" x14ac:dyDescent="0.25">
      <c r="B6" s="37"/>
      <c r="C6" s="46">
        <v>2020</v>
      </c>
      <c r="D6" s="46">
        <v>2021</v>
      </c>
      <c r="E6" s="46">
        <v>2022</v>
      </c>
      <c r="F6" s="46">
        <v>2023</v>
      </c>
      <c r="G6" s="46">
        <v>2024</v>
      </c>
      <c r="H6" s="46">
        <v>2025</v>
      </c>
      <c r="I6" s="46">
        <v>2026</v>
      </c>
      <c r="J6" s="46" t="s">
        <v>487</v>
      </c>
      <c r="K6" s="46" t="s">
        <v>488</v>
      </c>
    </row>
    <row r="7" spans="2:11" ht="30" x14ac:dyDescent="0.25">
      <c r="B7" s="51" t="s">
        <v>414</v>
      </c>
      <c r="C7" s="35">
        <v>6955764</v>
      </c>
      <c r="D7" s="35">
        <v>9385275</v>
      </c>
      <c r="E7" s="35">
        <v>11531860</v>
      </c>
      <c r="F7" s="35">
        <v>0</v>
      </c>
      <c r="G7" s="35">
        <v>0</v>
      </c>
      <c r="H7" s="35">
        <v>0</v>
      </c>
      <c r="I7" s="35">
        <v>0</v>
      </c>
      <c r="J7" s="35">
        <v>25772431.865403242</v>
      </c>
      <c r="K7" s="36">
        <v>0.93700368492635322</v>
      </c>
    </row>
    <row r="8" spans="2:11" ht="34.5" customHeight="1" x14ac:dyDescent="0.25">
      <c r="B8" s="51" t="s">
        <v>415</v>
      </c>
      <c r="C8" s="35">
        <v>0</v>
      </c>
      <c r="D8" s="35">
        <v>340660</v>
      </c>
      <c r="E8" s="35">
        <v>351090</v>
      </c>
      <c r="F8" s="35">
        <v>362079</v>
      </c>
      <c r="G8" s="35">
        <v>371924</v>
      </c>
      <c r="H8" s="35">
        <v>382037</v>
      </c>
      <c r="I8" s="35">
        <v>392425</v>
      </c>
      <c r="J8" s="35">
        <v>1732723.4290809082</v>
      </c>
      <c r="K8" s="52">
        <v>6.2996315073646808E-2</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489</v>
      </c>
    </row>
    <row r="4" spans="2:106" x14ac:dyDescent="0.25">
      <c r="B4" t="s">
        <v>490</v>
      </c>
      <c r="C4" t="s">
        <v>491</v>
      </c>
      <c r="D4" t="s">
        <v>492</v>
      </c>
      <c r="E4" t="s">
        <v>493</v>
      </c>
    </row>
    <row r="7" spans="2:106" x14ac:dyDescent="0.25">
      <c r="B7" t="s">
        <v>491</v>
      </c>
      <c r="C7" t="s">
        <v>3</v>
      </c>
      <c r="D7" t="s">
        <v>494</v>
      </c>
      <c r="E7" t="s">
        <v>495</v>
      </c>
      <c r="F7" t="s">
        <v>435</v>
      </c>
      <c r="G7" t="s">
        <v>436</v>
      </c>
      <c r="H7" t="s">
        <v>437</v>
      </c>
      <c r="I7" t="s">
        <v>438</v>
      </c>
      <c r="J7" t="s">
        <v>439</v>
      </c>
      <c r="K7" t="s">
        <v>440</v>
      </c>
      <c r="L7" t="s">
        <v>496</v>
      </c>
      <c r="M7" t="s">
        <v>497</v>
      </c>
      <c r="N7" t="s">
        <v>498</v>
      </c>
      <c r="O7" t="s">
        <v>499</v>
      </c>
      <c r="P7" t="s">
        <v>500</v>
      </c>
      <c r="Q7" t="s">
        <v>501</v>
      </c>
      <c r="R7" t="s">
        <v>502</v>
      </c>
      <c r="S7" t="s">
        <v>503</v>
      </c>
      <c r="T7" t="s">
        <v>504</v>
      </c>
      <c r="U7" t="s">
        <v>505</v>
      </c>
      <c r="V7" t="s">
        <v>506</v>
      </c>
      <c r="W7" t="s">
        <v>507</v>
      </c>
      <c r="X7" t="s">
        <v>508</v>
      </c>
      <c r="Y7" t="s">
        <v>509</v>
      </c>
      <c r="Z7" t="s">
        <v>510</v>
      </c>
      <c r="AA7" t="s">
        <v>511</v>
      </c>
      <c r="AB7" t="s">
        <v>512</v>
      </c>
      <c r="AC7" t="s">
        <v>513</v>
      </c>
      <c r="AD7" t="s">
        <v>514</v>
      </c>
      <c r="AE7" t="s">
        <v>515</v>
      </c>
      <c r="AF7" t="s">
        <v>516</v>
      </c>
      <c r="AG7" t="s">
        <v>517</v>
      </c>
      <c r="AH7" t="s">
        <v>518</v>
      </c>
      <c r="AI7" t="s">
        <v>519</v>
      </c>
      <c r="AJ7" t="s">
        <v>520</v>
      </c>
      <c r="AK7" t="s">
        <v>521</v>
      </c>
      <c r="AL7" t="s">
        <v>522</v>
      </c>
      <c r="AM7" t="s">
        <v>523</v>
      </c>
      <c r="AN7" t="s">
        <v>524</v>
      </c>
      <c r="AO7" t="s">
        <v>525</v>
      </c>
      <c r="AP7" t="s">
        <v>526</v>
      </c>
      <c r="AQ7" t="s">
        <v>527</v>
      </c>
      <c r="AR7" t="s">
        <v>528</v>
      </c>
      <c r="AS7" t="s">
        <v>529</v>
      </c>
      <c r="AT7" t="s">
        <v>530</v>
      </c>
      <c r="AU7" t="s">
        <v>531</v>
      </c>
      <c r="AV7" t="s">
        <v>532</v>
      </c>
      <c r="AW7" t="s">
        <v>533</v>
      </c>
      <c r="AX7" t="s">
        <v>534</v>
      </c>
      <c r="AY7" t="s">
        <v>535</v>
      </c>
      <c r="AZ7" t="s">
        <v>536</v>
      </c>
      <c r="BA7" t="s">
        <v>537</v>
      </c>
      <c r="BB7" t="s">
        <v>538</v>
      </c>
      <c r="BC7" t="s">
        <v>539</v>
      </c>
      <c r="BD7" t="s">
        <v>540</v>
      </c>
      <c r="BE7" t="s">
        <v>541</v>
      </c>
      <c r="BF7" t="s">
        <v>542</v>
      </c>
      <c r="BG7" t="s">
        <v>543</v>
      </c>
      <c r="BH7" t="s">
        <v>544</v>
      </c>
      <c r="BI7" t="s">
        <v>545</v>
      </c>
      <c r="BJ7" t="s">
        <v>546</v>
      </c>
      <c r="BK7" t="s">
        <v>547</v>
      </c>
      <c r="BL7" t="s">
        <v>548</v>
      </c>
      <c r="BM7" t="s">
        <v>549</v>
      </c>
      <c r="BN7" t="s">
        <v>550</v>
      </c>
      <c r="BO7" t="s">
        <v>551</v>
      </c>
      <c r="BP7" t="s">
        <v>552</v>
      </c>
      <c r="BQ7" t="s">
        <v>553</v>
      </c>
      <c r="BR7" t="s">
        <v>554</v>
      </c>
      <c r="BS7" t="s">
        <v>555</v>
      </c>
      <c r="BT7" t="s">
        <v>556</v>
      </c>
      <c r="BU7" t="s">
        <v>557</v>
      </c>
      <c r="BV7" t="s">
        <v>558</v>
      </c>
      <c r="BW7" t="s">
        <v>559</v>
      </c>
      <c r="BX7" t="s">
        <v>560</v>
      </c>
      <c r="BY7" t="s">
        <v>561</v>
      </c>
      <c r="BZ7" t="s">
        <v>562</v>
      </c>
      <c r="CA7" t="s">
        <v>563</v>
      </c>
      <c r="CB7" t="s">
        <v>564</v>
      </c>
      <c r="CC7" t="s">
        <v>565</v>
      </c>
      <c r="CD7" t="s">
        <v>566</v>
      </c>
      <c r="CE7" t="s">
        <v>567</v>
      </c>
      <c r="CF7" t="s">
        <v>568</v>
      </c>
      <c r="CG7" t="s">
        <v>569</v>
      </c>
      <c r="CH7" t="s">
        <v>570</v>
      </c>
      <c r="CI7" t="s">
        <v>571</v>
      </c>
      <c r="CJ7" t="s">
        <v>572</v>
      </c>
      <c r="CK7" t="s">
        <v>573</v>
      </c>
      <c r="CL7" t="s">
        <v>574</v>
      </c>
      <c r="CM7" t="s">
        <v>575</v>
      </c>
      <c r="CN7" t="s">
        <v>576</v>
      </c>
      <c r="CO7" t="s">
        <v>577</v>
      </c>
      <c r="CP7" t="s">
        <v>578</v>
      </c>
      <c r="CQ7" t="s">
        <v>579</v>
      </c>
      <c r="CR7" t="s">
        <v>580</v>
      </c>
      <c r="CS7" t="s">
        <v>581</v>
      </c>
      <c r="CT7" t="s">
        <v>582</v>
      </c>
      <c r="CU7" t="s">
        <v>583</v>
      </c>
      <c r="CV7" t="s">
        <v>584</v>
      </c>
      <c r="CW7" t="s">
        <v>585</v>
      </c>
      <c r="CX7" t="s">
        <v>586</v>
      </c>
      <c r="CY7" t="s">
        <v>587</v>
      </c>
      <c r="CZ7" t="s">
        <v>588</v>
      </c>
      <c r="DA7" t="s">
        <v>589</v>
      </c>
      <c r="DB7" t="s">
        <v>590</v>
      </c>
    </row>
    <row r="8" spans="2:106" x14ac:dyDescent="0.25">
      <c r="B8" t="s">
        <v>591</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3" activePane="bottomLeft" state="frozen"/>
      <selection activeCell="J43" sqref="J43"/>
      <selection pane="bottomLeft" activeCell="B3" sqref="B3:E15"/>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5" t="s">
        <v>592</v>
      </c>
    </row>
    <row r="2" spans="2:10" x14ac:dyDescent="0.25">
      <c r="B2" s="20" t="s">
        <v>593</v>
      </c>
      <c r="C2" s="20" t="s">
        <v>481</v>
      </c>
      <c r="D2" s="20" t="s">
        <v>482</v>
      </c>
      <c r="E2" s="20" t="s">
        <v>594</v>
      </c>
      <c r="G2" s="29" t="s">
        <v>595</v>
      </c>
      <c r="H2" s="30" t="s">
        <v>596</v>
      </c>
      <c r="J2" t="s">
        <v>597</v>
      </c>
    </row>
    <row r="3" spans="2:10" x14ac:dyDescent="0.25">
      <c r="B3" s="22">
        <v>1</v>
      </c>
      <c r="C3" s="19">
        <v>0</v>
      </c>
      <c r="D3" s="19">
        <v>0.1</v>
      </c>
      <c r="E3" s="19">
        <v>0.15</v>
      </c>
      <c r="G3" t="s">
        <v>598</v>
      </c>
      <c r="H3" s="28" t="s">
        <v>599</v>
      </c>
      <c r="J3" t="s">
        <v>264</v>
      </c>
    </row>
    <row r="4" spans="2:10" x14ac:dyDescent="0.25">
      <c r="B4" s="22">
        <v>2</v>
      </c>
      <c r="C4" s="19">
        <v>0</v>
      </c>
      <c r="D4" s="19">
        <v>0.1</v>
      </c>
      <c r="E4" s="19">
        <v>0.15</v>
      </c>
      <c r="G4" t="s">
        <v>600</v>
      </c>
      <c r="H4" s="28" t="s">
        <v>601</v>
      </c>
      <c r="J4" t="s">
        <v>602</v>
      </c>
    </row>
    <row r="5" spans="2:10" x14ac:dyDescent="0.25">
      <c r="B5" s="22">
        <v>3</v>
      </c>
      <c r="C5" s="19">
        <v>0</v>
      </c>
      <c r="D5" s="19">
        <v>0.1</v>
      </c>
      <c r="E5" s="19">
        <v>0.15</v>
      </c>
      <c r="G5" t="s">
        <v>603</v>
      </c>
      <c r="H5" s="28" t="s">
        <v>604</v>
      </c>
    </row>
    <row r="6" spans="2:10" x14ac:dyDescent="0.25">
      <c r="B6" s="22">
        <v>4</v>
      </c>
      <c r="C6" s="19">
        <v>0</v>
      </c>
      <c r="D6" s="19">
        <v>2.5000000000000001E-2</v>
      </c>
      <c r="E6" s="19">
        <v>0.05</v>
      </c>
      <c r="G6" t="s">
        <v>605</v>
      </c>
      <c r="H6" s="28" t="s">
        <v>606</v>
      </c>
      <c r="J6" t="s">
        <v>607</v>
      </c>
    </row>
    <row r="7" spans="2:10" x14ac:dyDescent="0.25">
      <c r="B7" s="22">
        <v>5</v>
      </c>
      <c r="C7" s="19">
        <v>0</v>
      </c>
      <c r="D7" s="19">
        <v>2.5000000000000001E-2</v>
      </c>
      <c r="E7" s="19">
        <v>0.05</v>
      </c>
      <c r="G7" s="31" t="s">
        <v>608</v>
      </c>
      <c r="H7" s="28" t="s">
        <v>609</v>
      </c>
      <c r="J7" t="s">
        <v>610</v>
      </c>
    </row>
    <row r="8" spans="2:10" x14ac:dyDescent="0.25">
      <c r="B8" s="22">
        <v>6</v>
      </c>
      <c r="C8" s="19">
        <v>0</v>
      </c>
      <c r="D8" s="19">
        <v>2.5000000000000001E-2</v>
      </c>
      <c r="E8" s="19">
        <v>0.05</v>
      </c>
      <c r="G8" s="31" t="s">
        <v>611</v>
      </c>
      <c r="H8" s="28" t="s">
        <v>612</v>
      </c>
      <c r="J8" t="s">
        <v>613</v>
      </c>
    </row>
    <row r="9" spans="2:10" x14ac:dyDescent="0.25">
      <c r="B9" s="22">
        <v>7</v>
      </c>
      <c r="C9" s="19">
        <v>0</v>
      </c>
      <c r="D9" s="19">
        <v>2.5000000000000001E-2</v>
      </c>
      <c r="E9" s="19">
        <v>0.05</v>
      </c>
      <c r="G9" t="s">
        <v>614</v>
      </c>
      <c r="H9" s="28" t="s">
        <v>615</v>
      </c>
      <c r="J9" t="s">
        <v>222</v>
      </c>
    </row>
    <row r="10" spans="2:10" x14ac:dyDescent="0.25">
      <c r="B10" s="22">
        <v>8</v>
      </c>
      <c r="C10" s="19">
        <v>0</v>
      </c>
      <c r="D10" s="19">
        <v>2.5000000000000001E-2</v>
      </c>
      <c r="E10" s="19">
        <v>0.05</v>
      </c>
      <c r="G10" s="31" t="s">
        <v>616</v>
      </c>
      <c r="H10" s="28" t="s">
        <v>617</v>
      </c>
    </row>
    <row r="11" spans="2:10" x14ac:dyDescent="0.25">
      <c r="B11" s="22">
        <v>9</v>
      </c>
      <c r="C11" s="19">
        <v>0</v>
      </c>
      <c r="D11" s="19">
        <v>2.5000000000000001E-2</v>
      </c>
      <c r="E11" s="19">
        <v>0.05</v>
      </c>
      <c r="G11" t="s">
        <v>618</v>
      </c>
      <c r="H11" t="s">
        <v>619</v>
      </c>
      <c r="J11" t="s">
        <v>620</v>
      </c>
    </row>
    <row r="12" spans="2:10" x14ac:dyDescent="0.25">
      <c r="B12" s="22">
        <v>10</v>
      </c>
      <c r="C12" s="19">
        <v>0</v>
      </c>
      <c r="D12" s="19">
        <v>2.5000000000000001E-2</v>
      </c>
      <c r="E12" s="19">
        <v>0.05</v>
      </c>
      <c r="G12" t="s">
        <v>621</v>
      </c>
      <c r="H12" s="28" t="s">
        <v>622</v>
      </c>
      <c r="J12" t="s">
        <v>175</v>
      </c>
    </row>
    <row r="13" spans="2:10" x14ac:dyDescent="0.25">
      <c r="B13" s="22">
        <v>11</v>
      </c>
      <c r="C13" s="19">
        <v>0</v>
      </c>
      <c r="D13" s="19">
        <v>2.5000000000000001E-2</v>
      </c>
      <c r="E13" s="19">
        <v>0.05</v>
      </c>
      <c r="G13" s="31" t="s">
        <v>623</v>
      </c>
      <c r="H13" s="28" t="s">
        <v>624</v>
      </c>
      <c r="J13" t="s">
        <v>187</v>
      </c>
    </row>
    <row r="14" spans="2:10" x14ac:dyDescent="0.25">
      <c r="B14" s="22">
        <v>12</v>
      </c>
      <c r="C14" s="19">
        <v>0</v>
      </c>
      <c r="D14" s="19">
        <v>2.5000000000000001E-2</v>
      </c>
      <c r="E14" s="19">
        <v>0.05</v>
      </c>
      <c r="G14" t="s">
        <v>625</v>
      </c>
      <c r="H14" t="s">
        <v>626</v>
      </c>
      <c r="J14" t="s">
        <v>627</v>
      </c>
    </row>
    <row r="15" spans="2:10" x14ac:dyDescent="0.25">
      <c r="B15" s="22">
        <v>13</v>
      </c>
      <c r="C15" s="19">
        <v>0</v>
      </c>
      <c r="D15" s="19">
        <v>2.5000000000000001E-2</v>
      </c>
      <c r="E15" s="19">
        <v>0.05</v>
      </c>
      <c r="G15" t="s">
        <v>628</v>
      </c>
      <c r="H15" s="28" t="s">
        <v>629</v>
      </c>
      <c r="J15" t="s">
        <v>630</v>
      </c>
    </row>
    <row r="16" spans="2:10" x14ac:dyDescent="0.25">
      <c r="G16" t="s">
        <v>631</v>
      </c>
      <c r="H16" s="28" t="s">
        <v>632</v>
      </c>
    </row>
    <row r="17" spans="7:10" x14ac:dyDescent="0.25">
      <c r="G17" t="s">
        <v>633</v>
      </c>
      <c r="H17" s="28" t="s">
        <v>634</v>
      </c>
    </row>
    <row r="18" spans="7:10" x14ac:dyDescent="0.25">
      <c r="G18" t="s">
        <v>635</v>
      </c>
      <c r="H18" s="28" t="s">
        <v>636</v>
      </c>
    </row>
    <row r="19" spans="7:10" x14ac:dyDescent="0.25">
      <c r="G19" t="s">
        <v>637</v>
      </c>
      <c r="H19" s="28" t="s">
        <v>638</v>
      </c>
      <c r="J19" t="s">
        <v>639</v>
      </c>
    </row>
    <row r="20" spans="7:10" x14ac:dyDescent="0.25">
      <c r="G20" t="s">
        <v>640</v>
      </c>
      <c r="H20" s="28" t="s">
        <v>641</v>
      </c>
      <c r="J20" t="s">
        <v>642</v>
      </c>
    </row>
    <row r="21" spans="7:10" x14ac:dyDescent="0.25">
      <c r="G21" t="s">
        <v>643</v>
      </c>
      <c r="H21" s="28" t="s">
        <v>644</v>
      </c>
      <c r="J21" t="s">
        <v>645</v>
      </c>
    </row>
    <row r="22" spans="7:10" x14ac:dyDescent="0.25">
      <c r="G22" t="s">
        <v>646</v>
      </c>
      <c r="H22" s="28" t="s">
        <v>647</v>
      </c>
      <c r="J22" t="s">
        <v>648</v>
      </c>
    </row>
    <row r="23" spans="7:10" x14ac:dyDescent="0.25">
      <c r="G23" t="s">
        <v>649</v>
      </c>
      <c r="H23" s="28" t="s">
        <v>650</v>
      </c>
      <c r="J23" t="s">
        <v>305</v>
      </c>
    </row>
    <row r="24" spans="7:10" x14ac:dyDescent="0.25">
      <c r="G24" s="31" t="s">
        <v>651</v>
      </c>
      <c r="H24" s="28" t="s">
        <v>652</v>
      </c>
    </row>
    <row r="25" spans="7:10" x14ac:dyDescent="0.25">
      <c r="G25" t="s">
        <v>653</v>
      </c>
      <c r="H25" s="28" t="s">
        <v>654</v>
      </c>
      <c r="J25" t="s">
        <v>655</v>
      </c>
    </row>
    <row r="26" spans="7:10" x14ac:dyDescent="0.25">
      <c r="G26" t="s">
        <v>656</v>
      </c>
      <c r="H26" s="28" t="s">
        <v>657</v>
      </c>
      <c r="J26" t="s">
        <v>172</v>
      </c>
    </row>
    <row r="27" spans="7:10" x14ac:dyDescent="0.25">
      <c r="G27" t="s">
        <v>658</v>
      </c>
      <c r="H27" s="28" t="s">
        <v>659</v>
      </c>
      <c r="J27" t="s">
        <v>660</v>
      </c>
    </row>
    <row r="28" spans="7:10" x14ac:dyDescent="0.25">
      <c r="G28" t="s">
        <v>661</v>
      </c>
      <c r="H28" s="28" t="s">
        <v>662</v>
      </c>
      <c r="J28" t="s">
        <v>663</v>
      </c>
    </row>
    <row r="29" spans="7:10" x14ac:dyDescent="0.25">
      <c r="G29" t="s">
        <v>664</v>
      </c>
      <c r="H29" s="28" t="s">
        <v>665</v>
      </c>
    </row>
    <row r="30" spans="7:10" x14ac:dyDescent="0.25">
      <c r="G30" t="s">
        <v>666</v>
      </c>
      <c r="H30" s="28" t="s">
        <v>667</v>
      </c>
    </row>
    <row r="31" spans="7:10" x14ac:dyDescent="0.25">
      <c r="G31" t="s">
        <v>668</v>
      </c>
      <c r="H31" s="28" t="s">
        <v>669</v>
      </c>
    </row>
    <row r="32" spans="7:10" x14ac:dyDescent="0.25">
      <c r="G32" t="s">
        <v>670</v>
      </c>
      <c r="H32" s="28" t="s">
        <v>671</v>
      </c>
    </row>
    <row r="33" spans="7:8" x14ac:dyDescent="0.25">
      <c r="G33" t="s">
        <v>672</v>
      </c>
      <c r="H33" s="28" t="s">
        <v>673</v>
      </c>
    </row>
    <row r="34" spans="7:8" x14ac:dyDescent="0.25">
      <c r="G34" t="s">
        <v>674</v>
      </c>
      <c r="H34" s="28" t="s">
        <v>675</v>
      </c>
    </row>
    <row r="35" spans="7:8" x14ac:dyDescent="0.25">
      <c r="G35" t="s">
        <v>676</v>
      </c>
      <c r="H35" s="28" t="s">
        <v>677</v>
      </c>
    </row>
    <row r="36" spans="7:8" x14ac:dyDescent="0.25">
      <c r="G36" t="s">
        <v>678</v>
      </c>
      <c r="H36" s="28" t="s">
        <v>679</v>
      </c>
    </row>
    <row r="37" spans="7:8" x14ac:dyDescent="0.25">
      <c r="G37" t="s">
        <v>680</v>
      </c>
      <c r="H37" s="28" t="s">
        <v>681</v>
      </c>
    </row>
    <row r="38" spans="7:8" x14ac:dyDescent="0.25">
      <c r="G38" s="31" t="s">
        <v>682</v>
      </c>
      <c r="H38" s="28" t="s">
        <v>683</v>
      </c>
    </row>
    <row r="39" spans="7:8" x14ac:dyDescent="0.25">
      <c r="G39" t="s">
        <v>684</v>
      </c>
      <c r="H39" s="28" t="s">
        <v>685</v>
      </c>
    </row>
    <row r="40" spans="7:8" x14ac:dyDescent="0.25">
      <c r="G40" s="31" t="s">
        <v>686</v>
      </c>
      <c r="H40" s="28" t="s">
        <v>687</v>
      </c>
    </row>
    <row r="41" spans="7:8" x14ac:dyDescent="0.25">
      <c r="G41" s="31" t="s">
        <v>688</v>
      </c>
      <c r="H41" s="28" t="s">
        <v>689</v>
      </c>
    </row>
    <row r="42" spans="7:8" x14ac:dyDescent="0.25">
      <c r="G42" s="31" t="s">
        <v>690</v>
      </c>
      <c r="H42" s="28" t="s">
        <v>691</v>
      </c>
    </row>
    <row r="43" spans="7:8" x14ac:dyDescent="0.25">
      <c r="G43" s="31" t="s">
        <v>692</v>
      </c>
      <c r="H43" s="28" t="s">
        <v>693</v>
      </c>
    </row>
    <row r="44" spans="7:8" x14ac:dyDescent="0.25">
      <c r="G44" t="s">
        <v>153</v>
      </c>
      <c r="H44" s="28"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J83"/>
  <sheetViews>
    <sheetView topLeftCell="A48" zoomScale="88" zoomScaleNormal="88" workbookViewId="0">
      <selection activeCell="C71" sqref="C71"/>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8" width="10.85546875" customWidth="1"/>
    <col min="10" max="10" width="43" bestFit="1" customWidth="1"/>
    <col min="11" max="11" width="25.140625" bestFit="1" customWidth="1"/>
  </cols>
  <sheetData>
    <row r="2" spans="2:10" x14ac:dyDescent="0.25">
      <c r="B2" s="45" t="s">
        <v>694</v>
      </c>
      <c r="C2" s="45"/>
      <c r="D2" s="45"/>
      <c r="E2" s="45" t="s">
        <v>695</v>
      </c>
      <c r="J2" s="45" t="s">
        <v>696</v>
      </c>
    </row>
    <row r="4" spans="2:10" x14ac:dyDescent="0.25">
      <c r="B4" s="54" t="s">
        <v>272</v>
      </c>
      <c r="C4" s="55" t="s">
        <v>273</v>
      </c>
      <c r="E4" s="54" t="s">
        <v>54</v>
      </c>
      <c r="F4" s="55" t="s">
        <v>485</v>
      </c>
      <c r="G4" s="3" t="s">
        <v>697</v>
      </c>
      <c r="H4" s="3" t="s">
        <v>1273</v>
      </c>
      <c r="J4" s="26" t="s">
        <v>58</v>
      </c>
    </row>
    <row r="5" spans="2:10" x14ac:dyDescent="0.25">
      <c r="B5" t="s">
        <v>434</v>
      </c>
      <c r="C5" t="s">
        <v>420</v>
      </c>
      <c r="E5" t="s">
        <v>698</v>
      </c>
      <c r="F5" s="40">
        <v>163.64413199999899</v>
      </c>
      <c r="G5" t="s">
        <v>449</v>
      </c>
      <c r="H5">
        <v>184.252409</v>
      </c>
      <c r="J5" s="58" t="s">
        <v>395</v>
      </c>
    </row>
    <row r="6" spans="2:10" x14ac:dyDescent="0.25">
      <c r="B6" t="s">
        <v>434</v>
      </c>
      <c r="C6" t="s">
        <v>450</v>
      </c>
      <c r="E6" t="s">
        <v>699</v>
      </c>
      <c r="F6" s="40">
        <v>353.53337099999999</v>
      </c>
      <c r="G6" t="s">
        <v>449</v>
      </c>
      <c r="H6">
        <v>342.14588300000003</v>
      </c>
      <c r="J6" s="58" t="s">
        <v>396</v>
      </c>
    </row>
    <row r="7" spans="2:10" x14ac:dyDescent="0.25">
      <c r="B7" t="s">
        <v>434</v>
      </c>
      <c r="C7" t="s">
        <v>451</v>
      </c>
      <c r="E7" t="s">
        <v>700</v>
      </c>
      <c r="F7" s="40">
        <v>1013.952882</v>
      </c>
      <c r="G7" t="s">
        <v>449</v>
      </c>
      <c r="H7">
        <v>1045.79766</v>
      </c>
      <c r="J7" s="58" t="s">
        <v>397</v>
      </c>
    </row>
    <row r="8" spans="2:10" x14ac:dyDescent="0.25">
      <c r="B8" t="s">
        <v>434</v>
      </c>
      <c r="C8" t="s">
        <v>452</v>
      </c>
      <c r="E8" t="s">
        <v>701</v>
      </c>
      <c r="F8" s="40">
        <v>1483.002193</v>
      </c>
      <c r="G8" t="s">
        <v>449</v>
      </c>
      <c r="H8">
        <v>1437.683391</v>
      </c>
      <c r="I8" s="44"/>
      <c r="J8" s="58" t="s">
        <v>398</v>
      </c>
    </row>
    <row r="9" spans="2:10" x14ac:dyDescent="0.25">
      <c r="B9" t="s">
        <v>453</v>
      </c>
      <c r="C9" t="s">
        <v>441</v>
      </c>
      <c r="E9" t="s">
        <v>702</v>
      </c>
      <c r="F9" s="40">
        <v>1601.5759009999999</v>
      </c>
      <c r="G9" t="s">
        <v>449</v>
      </c>
      <c r="H9">
        <v>1615.3706110000001</v>
      </c>
      <c r="J9" s="58" t="s">
        <v>304</v>
      </c>
    </row>
    <row r="10" spans="2:10" x14ac:dyDescent="0.25">
      <c r="B10" t="s">
        <v>453</v>
      </c>
      <c r="C10" t="s">
        <v>442</v>
      </c>
      <c r="E10" t="s">
        <v>703</v>
      </c>
      <c r="F10" s="40">
        <v>193.76985500000001</v>
      </c>
      <c r="G10" t="s">
        <v>449</v>
      </c>
      <c r="H10">
        <v>179.71192500000001</v>
      </c>
      <c r="J10" s="58" t="s">
        <v>392</v>
      </c>
    </row>
    <row r="11" spans="2:10" x14ac:dyDescent="0.25">
      <c r="B11" t="s">
        <v>453</v>
      </c>
      <c r="C11" t="s">
        <v>443</v>
      </c>
      <c r="E11" t="s">
        <v>704</v>
      </c>
      <c r="F11" s="40">
        <v>543.10388899999998</v>
      </c>
      <c r="G11" t="s">
        <v>449</v>
      </c>
      <c r="H11">
        <v>509.56606199999999</v>
      </c>
      <c r="J11" s="58" t="s">
        <v>393</v>
      </c>
    </row>
    <row r="12" spans="2:10" x14ac:dyDescent="0.25">
      <c r="B12" t="s">
        <v>453</v>
      </c>
      <c r="C12" t="s">
        <v>454</v>
      </c>
      <c r="E12" t="s">
        <v>705</v>
      </c>
      <c r="F12" s="40">
        <v>946.57651899999996</v>
      </c>
      <c r="G12" t="s">
        <v>449</v>
      </c>
      <c r="H12">
        <v>950.82756600000005</v>
      </c>
      <c r="J12" s="58" t="s">
        <v>394</v>
      </c>
    </row>
    <row r="13" spans="2:10" x14ac:dyDescent="0.25">
      <c r="B13" t="s">
        <v>453</v>
      </c>
      <c r="C13" t="s">
        <v>706</v>
      </c>
      <c r="E13" t="s">
        <v>707</v>
      </c>
      <c r="F13" s="40">
        <v>1078.98245</v>
      </c>
      <c r="G13" t="s">
        <v>449</v>
      </c>
      <c r="H13">
        <v>1134.6095519999999</v>
      </c>
      <c r="J13" s="58" t="s">
        <v>421</v>
      </c>
    </row>
    <row r="14" spans="2:10" x14ac:dyDescent="0.25">
      <c r="B14" t="s">
        <v>453</v>
      </c>
      <c r="C14" t="s">
        <v>444</v>
      </c>
      <c r="E14" t="s">
        <v>708</v>
      </c>
      <c r="F14" s="40">
        <v>1464.915305</v>
      </c>
      <c r="G14" t="s">
        <v>449</v>
      </c>
      <c r="H14">
        <v>1463.3797119999999</v>
      </c>
      <c r="J14" s="58" t="s">
        <v>416</v>
      </c>
    </row>
    <row r="15" spans="2:10" x14ac:dyDescent="0.25">
      <c r="B15" t="s">
        <v>453</v>
      </c>
      <c r="C15" t="s">
        <v>445</v>
      </c>
      <c r="E15" t="s">
        <v>709</v>
      </c>
      <c r="F15" s="40">
        <v>489.62727599999999</v>
      </c>
      <c r="G15" t="s">
        <v>449</v>
      </c>
      <c r="H15">
        <v>494.53429599999998</v>
      </c>
    </row>
    <row r="16" spans="2:10" x14ac:dyDescent="0.25">
      <c r="B16" t="s">
        <v>453</v>
      </c>
      <c r="C16" t="s">
        <v>446</v>
      </c>
      <c r="E16" t="s">
        <v>710</v>
      </c>
      <c r="F16" s="40">
        <v>791.13768800000003</v>
      </c>
      <c r="G16" t="s">
        <v>449</v>
      </c>
      <c r="H16">
        <v>739.03439700000001</v>
      </c>
    </row>
    <row r="17" spans="2:8" x14ac:dyDescent="0.25">
      <c r="B17" t="s">
        <v>453</v>
      </c>
      <c r="C17" t="s">
        <v>455</v>
      </c>
      <c r="E17" t="s">
        <v>711</v>
      </c>
      <c r="F17" s="40">
        <v>791.18754999999999</v>
      </c>
      <c r="G17" t="s">
        <v>449</v>
      </c>
      <c r="H17">
        <v>796.22445700000003</v>
      </c>
    </row>
    <row r="18" spans="2:8" x14ac:dyDescent="0.25">
      <c r="B18" t="s">
        <v>453</v>
      </c>
      <c r="C18" t="s">
        <v>447</v>
      </c>
      <c r="E18" t="s">
        <v>712</v>
      </c>
      <c r="F18" s="40">
        <v>741.58787499999903</v>
      </c>
      <c r="G18" t="s">
        <v>449</v>
      </c>
      <c r="H18">
        <v>757.64865499999996</v>
      </c>
    </row>
    <row r="19" spans="2:8" x14ac:dyDescent="0.25">
      <c r="B19" t="s">
        <v>453</v>
      </c>
      <c r="C19" t="s">
        <v>448</v>
      </c>
      <c r="E19" t="s">
        <v>713</v>
      </c>
      <c r="F19" s="40">
        <v>715.84650899999997</v>
      </c>
      <c r="G19" t="s">
        <v>449</v>
      </c>
      <c r="H19">
        <v>721.52830800000004</v>
      </c>
    </row>
    <row r="20" spans="2:8" x14ac:dyDescent="0.25">
      <c r="B20" t="s">
        <v>456</v>
      </c>
      <c r="C20" t="s">
        <v>456</v>
      </c>
      <c r="E20" t="s">
        <v>714</v>
      </c>
      <c r="F20" s="40">
        <v>772.10664199999997</v>
      </c>
      <c r="G20" t="s">
        <v>449</v>
      </c>
      <c r="H20">
        <v>734.05134999999996</v>
      </c>
    </row>
    <row r="21" spans="2:8" x14ac:dyDescent="0.25">
      <c r="B21" t="s">
        <v>286</v>
      </c>
      <c r="C21" t="s">
        <v>457</v>
      </c>
      <c r="E21" t="s">
        <v>715</v>
      </c>
      <c r="F21" s="40">
        <v>522.21774600000003</v>
      </c>
      <c r="G21" t="s">
        <v>449</v>
      </c>
      <c r="H21">
        <v>549.06773699999997</v>
      </c>
    </row>
    <row r="22" spans="2:8" x14ac:dyDescent="0.25">
      <c r="B22" t="s">
        <v>286</v>
      </c>
      <c r="C22" t="s">
        <v>458</v>
      </c>
      <c r="E22" t="s">
        <v>716</v>
      </c>
      <c r="F22" s="40">
        <v>750.22866599999998</v>
      </c>
      <c r="G22" t="s">
        <v>449</v>
      </c>
      <c r="H22">
        <v>758.01367300000004</v>
      </c>
    </row>
    <row r="23" spans="2:8" x14ac:dyDescent="0.25">
      <c r="B23" t="s">
        <v>286</v>
      </c>
      <c r="C23" t="s">
        <v>459</v>
      </c>
      <c r="E23" t="s">
        <v>717</v>
      </c>
      <c r="F23" s="40">
        <v>696.14731500000005</v>
      </c>
      <c r="G23" t="s">
        <v>449</v>
      </c>
      <c r="H23">
        <v>682.16132800000003</v>
      </c>
    </row>
    <row r="24" spans="2:8" x14ac:dyDescent="0.25">
      <c r="B24" t="s">
        <v>286</v>
      </c>
      <c r="C24" t="s">
        <v>460</v>
      </c>
      <c r="E24" t="s">
        <v>718</v>
      </c>
      <c r="F24" s="40">
        <v>470.83598899999998</v>
      </c>
      <c r="G24" t="s">
        <v>449</v>
      </c>
      <c r="H24">
        <v>487.38758799999999</v>
      </c>
    </row>
    <row r="25" spans="2:8" x14ac:dyDescent="0.25">
      <c r="B25" t="s">
        <v>286</v>
      </c>
      <c r="C25" t="s">
        <v>461</v>
      </c>
      <c r="E25" t="s">
        <v>719</v>
      </c>
      <c r="F25" s="40">
        <v>752.64009799999997</v>
      </c>
      <c r="G25" t="s">
        <v>449</v>
      </c>
      <c r="H25">
        <v>714.63887899999997</v>
      </c>
    </row>
    <row r="26" spans="2:8" x14ac:dyDescent="0.25">
      <c r="B26" t="s">
        <v>286</v>
      </c>
      <c r="C26" t="s">
        <v>462</v>
      </c>
      <c r="E26" t="s">
        <v>720</v>
      </c>
      <c r="F26" s="40">
        <v>768.46680600000002</v>
      </c>
      <c r="G26" t="s">
        <v>449</v>
      </c>
      <c r="H26">
        <v>794.67181900000003</v>
      </c>
    </row>
    <row r="27" spans="2:8" x14ac:dyDescent="0.25">
      <c r="B27" t="s">
        <v>286</v>
      </c>
      <c r="C27" t="s">
        <v>463</v>
      </c>
      <c r="E27" t="s">
        <v>721</v>
      </c>
      <c r="F27" s="40">
        <v>467.05010499999997</v>
      </c>
      <c r="G27" t="s">
        <v>449</v>
      </c>
      <c r="H27">
        <v>439.30613899999997</v>
      </c>
    </row>
    <row r="28" spans="2:8" x14ac:dyDescent="0.25">
      <c r="B28" t="s">
        <v>286</v>
      </c>
      <c r="C28" t="s">
        <v>464</v>
      </c>
      <c r="E28" t="s">
        <v>722</v>
      </c>
      <c r="F28" s="40">
        <v>347.265826</v>
      </c>
      <c r="G28" t="s">
        <v>449</v>
      </c>
      <c r="H28">
        <v>382.79043799999999</v>
      </c>
    </row>
    <row r="29" spans="2:8" x14ac:dyDescent="0.25">
      <c r="B29" t="s">
        <v>286</v>
      </c>
      <c r="C29" t="s">
        <v>465</v>
      </c>
      <c r="E29" t="s">
        <v>723</v>
      </c>
      <c r="F29" s="40">
        <v>406.89927699999998</v>
      </c>
      <c r="G29" t="s">
        <v>449</v>
      </c>
      <c r="H29">
        <v>411.89803000000001</v>
      </c>
    </row>
    <row r="30" spans="2:8" x14ac:dyDescent="0.25">
      <c r="B30" t="s">
        <v>286</v>
      </c>
      <c r="C30" t="s">
        <v>466</v>
      </c>
      <c r="E30" t="s">
        <v>724</v>
      </c>
      <c r="F30" s="40">
        <v>58.722189999999998</v>
      </c>
      <c r="G30" t="s">
        <v>449</v>
      </c>
      <c r="H30">
        <v>68.339461</v>
      </c>
    </row>
    <row r="31" spans="2:8" x14ac:dyDescent="0.25">
      <c r="B31" t="s">
        <v>286</v>
      </c>
      <c r="C31" t="s">
        <v>467</v>
      </c>
      <c r="E31" t="s">
        <v>725</v>
      </c>
      <c r="F31" s="40">
        <v>156.56609700000001</v>
      </c>
      <c r="G31" t="s">
        <v>449</v>
      </c>
      <c r="H31">
        <v>163.820098</v>
      </c>
    </row>
    <row r="32" spans="2:8" x14ac:dyDescent="0.25">
      <c r="B32" t="s">
        <v>286</v>
      </c>
      <c r="C32" t="s">
        <v>468</v>
      </c>
      <c r="E32" t="s">
        <v>726</v>
      </c>
      <c r="F32" s="40">
        <v>56.2393649999999</v>
      </c>
      <c r="G32" t="s">
        <v>449</v>
      </c>
      <c r="H32">
        <v>39.032834999999999</v>
      </c>
    </row>
    <row r="33" spans="2:8" x14ac:dyDescent="0.25">
      <c r="B33" t="s">
        <v>286</v>
      </c>
      <c r="C33" t="s">
        <v>469</v>
      </c>
      <c r="E33" t="s">
        <v>727</v>
      </c>
      <c r="F33" s="40">
        <v>111.286027</v>
      </c>
      <c r="G33" t="s">
        <v>449</v>
      </c>
      <c r="H33">
        <v>119.908954999999</v>
      </c>
    </row>
    <row r="34" spans="2:8" x14ac:dyDescent="0.25">
      <c r="B34" t="s">
        <v>286</v>
      </c>
      <c r="C34" t="s">
        <v>470</v>
      </c>
      <c r="E34" t="s">
        <v>728</v>
      </c>
      <c r="F34" s="40">
        <v>65.840746999999993</v>
      </c>
      <c r="G34" t="s">
        <v>449</v>
      </c>
      <c r="H34">
        <v>57.021211000000001</v>
      </c>
    </row>
    <row r="35" spans="2:8" x14ac:dyDescent="0.25">
      <c r="B35" t="s">
        <v>286</v>
      </c>
      <c r="C35" t="s">
        <v>471</v>
      </c>
      <c r="E35" t="s">
        <v>729</v>
      </c>
      <c r="F35" s="40">
        <v>184.126498</v>
      </c>
      <c r="G35" t="s">
        <v>449</v>
      </c>
      <c r="H35">
        <v>226.474885</v>
      </c>
    </row>
    <row r="36" spans="2:8" x14ac:dyDescent="0.25">
      <c r="B36" t="s">
        <v>419</v>
      </c>
      <c r="C36" t="s">
        <v>472</v>
      </c>
      <c r="E36" t="s">
        <v>730</v>
      </c>
      <c r="F36" s="40">
        <v>264.45738399999999</v>
      </c>
      <c r="G36" t="s">
        <v>449</v>
      </c>
      <c r="H36">
        <v>311.95856700000002</v>
      </c>
    </row>
    <row r="37" spans="2:8" x14ac:dyDescent="0.25">
      <c r="B37" t="s">
        <v>473</v>
      </c>
      <c r="C37" t="s">
        <v>473</v>
      </c>
      <c r="E37" t="s">
        <v>731</v>
      </c>
      <c r="F37" s="40">
        <v>279.293116</v>
      </c>
      <c r="G37" t="s">
        <v>449</v>
      </c>
      <c r="H37">
        <v>224.25077099999999</v>
      </c>
    </row>
    <row r="38" spans="2:8" x14ac:dyDescent="0.25">
      <c r="B38" t="s">
        <v>474</v>
      </c>
      <c r="C38" t="s">
        <v>474</v>
      </c>
      <c r="E38" t="s">
        <v>732</v>
      </c>
      <c r="F38" s="40">
        <v>108.742718</v>
      </c>
      <c r="G38" t="s">
        <v>449</v>
      </c>
      <c r="H38">
        <v>69.065405999999996</v>
      </c>
    </row>
    <row r="39" spans="2:8" x14ac:dyDescent="0.25">
      <c r="B39" t="s">
        <v>733</v>
      </c>
      <c r="C39" t="s">
        <v>734</v>
      </c>
      <c r="E39" t="s">
        <v>735</v>
      </c>
      <c r="F39" s="40">
        <v>22.722390999999998</v>
      </c>
      <c r="G39" t="s">
        <v>449</v>
      </c>
      <c r="H39">
        <v>33.521456999999998</v>
      </c>
    </row>
    <row r="40" spans="2:8" x14ac:dyDescent="0.25">
      <c r="B40" t="s">
        <v>477</v>
      </c>
      <c r="C40" t="s">
        <v>477</v>
      </c>
      <c r="E40" t="s">
        <v>736</v>
      </c>
      <c r="F40" s="40">
        <v>423.20244300000002</v>
      </c>
      <c r="G40" t="s">
        <v>449</v>
      </c>
      <c r="H40">
        <v>449.46968900000002</v>
      </c>
    </row>
    <row r="41" spans="2:8" x14ac:dyDescent="0.25">
      <c r="B41" t="s">
        <v>475</v>
      </c>
      <c r="C41" t="s">
        <v>476</v>
      </c>
      <c r="E41" t="s">
        <v>737</v>
      </c>
      <c r="F41" s="40">
        <v>595.34789999999998</v>
      </c>
      <c r="G41" t="s">
        <v>449</v>
      </c>
      <c r="H41">
        <v>574.43057399999998</v>
      </c>
    </row>
    <row r="42" spans="2:8" x14ac:dyDescent="0.25">
      <c r="E42" t="s">
        <v>738</v>
      </c>
      <c r="F42" s="40">
        <v>215.526205</v>
      </c>
      <c r="G42" t="s">
        <v>449</v>
      </c>
      <c r="H42">
        <v>247.750393</v>
      </c>
    </row>
    <row r="43" spans="2:8" x14ac:dyDescent="0.25">
      <c r="E43" t="s">
        <v>739</v>
      </c>
      <c r="F43" s="40">
        <v>223.345383</v>
      </c>
      <c r="G43" t="s">
        <v>449</v>
      </c>
      <c r="H43">
        <v>213.79423399999999</v>
      </c>
    </row>
    <row r="44" spans="2:8" x14ac:dyDescent="0.25">
      <c r="E44" t="s">
        <v>740</v>
      </c>
      <c r="F44" s="40">
        <v>134.356416</v>
      </c>
      <c r="G44" t="s">
        <v>449</v>
      </c>
      <c r="H44">
        <v>105.541955</v>
      </c>
    </row>
    <row r="45" spans="2:8" x14ac:dyDescent="0.25">
      <c r="E45" t="s">
        <v>741</v>
      </c>
      <c r="F45" s="40">
        <v>607.61344999999994</v>
      </c>
      <c r="G45" t="s">
        <v>449</v>
      </c>
      <c r="H45">
        <v>608.73093200000005</v>
      </c>
    </row>
    <row r="46" spans="2:8" x14ac:dyDescent="0.25">
      <c r="E46" t="s">
        <v>742</v>
      </c>
      <c r="F46" s="40">
        <v>572.00630799999999</v>
      </c>
      <c r="G46" t="s">
        <v>449</v>
      </c>
      <c r="H46">
        <v>551.97956899999997</v>
      </c>
    </row>
    <row r="47" spans="2:8" x14ac:dyDescent="0.25">
      <c r="E47" t="s">
        <v>743</v>
      </c>
      <c r="F47" s="40">
        <v>384.77045900000002</v>
      </c>
      <c r="G47" t="s">
        <v>449</v>
      </c>
      <c r="H47">
        <v>400.602137999999</v>
      </c>
    </row>
    <row r="48" spans="2:8" x14ac:dyDescent="0.25">
      <c r="E48" t="s">
        <v>744</v>
      </c>
      <c r="F48" s="40">
        <v>202.88398699999999</v>
      </c>
      <c r="G48" t="s">
        <v>449</v>
      </c>
      <c r="H48">
        <v>213.161168</v>
      </c>
    </row>
    <row r="49" spans="5:8" x14ac:dyDescent="0.25">
      <c r="E49" t="s">
        <v>745</v>
      </c>
      <c r="F49" s="40">
        <v>117.327833</v>
      </c>
      <c r="G49" t="s">
        <v>449</v>
      </c>
      <c r="H49">
        <v>105.52261900000001</v>
      </c>
    </row>
    <row r="50" spans="5:8" x14ac:dyDescent="0.25">
      <c r="E50" t="s">
        <v>746</v>
      </c>
      <c r="F50" s="40">
        <v>1430.0123410000001</v>
      </c>
      <c r="G50" t="s">
        <v>449</v>
      </c>
      <c r="H50">
        <v>1412.9226570000001</v>
      </c>
    </row>
    <row r="51" spans="5:8" x14ac:dyDescent="0.25">
      <c r="E51" t="s">
        <v>747</v>
      </c>
      <c r="F51" s="40">
        <v>527.12748999999997</v>
      </c>
      <c r="G51" t="s">
        <v>449</v>
      </c>
      <c r="H51">
        <v>559.17592500000001</v>
      </c>
    </row>
    <row r="52" spans="5:8" x14ac:dyDescent="0.25">
      <c r="E52" t="s">
        <v>748</v>
      </c>
      <c r="F52" s="40">
        <v>190.71772999999999</v>
      </c>
      <c r="G52" t="s">
        <v>449</v>
      </c>
      <c r="H52">
        <v>189.28794400000001</v>
      </c>
    </row>
    <row r="53" spans="5:8" x14ac:dyDescent="0.25">
      <c r="E53" t="s">
        <v>749</v>
      </c>
      <c r="F53" s="40">
        <v>95.154668999999998</v>
      </c>
      <c r="G53" t="s">
        <v>449</v>
      </c>
      <c r="H53">
        <v>86.135532999999995</v>
      </c>
    </row>
    <row r="54" spans="5:8" x14ac:dyDescent="0.25">
      <c r="E54" t="s">
        <v>750</v>
      </c>
      <c r="F54" s="40">
        <v>97.362482</v>
      </c>
      <c r="G54" t="s">
        <v>449</v>
      </c>
      <c r="H54">
        <v>92.852653000000004</v>
      </c>
    </row>
    <row r="55" spans="5:8" x14ac:dyDescent="0.25">
      <c r="E55" t="s">
        <v>751</v>
      </c>
      <c r="F55">
        <v>0.187832</v>
      </c>
      <c r="G55" t="s">
        <v>449</v>
      </c>
      <c r="H55">
        <v>0.187832</v>
      </c>
    </row>
    <row r="56" spans="5:8" x14ac:dyDescent="0.25">
      <c r="E56" t="s">
        <v>752</v>
      </c>
      <c r="F56">
        <v>0.13441700000000001</v>
      </c>
      <c r="G56" t="s">
        <v>449</v>
      </c>
      <c r="H56">
        <v>0.13441700000000001</v>
      </c>
    </row>
    <row r="57" spans="5:8" x14ac:dyDescent="0.25">
      <c r="E57" t="s">
        <v>753</v>
      </c>
      <c r="F57" s="40">
        <v>10.015393</v>
      </c>
      <c r="G57" t="s">
        <v>449</v>
      </c>
      <c r="H57">
        <v>10.015393</v>
      </c>
    </row>
    <row r="58" spans="5:8" x14ac:dyDescent="0.25">
      <c r="E58" t="s">
        <v>754</v>
      </c>
      <c r="F58">
        <v>0.27821800000000002</v>
      </c>
      <c r="G58" t="s">
        <v>449</v>
      </c>
      <c r="H58">
        <v>0.27821800000000002</v>
      </c>
    </row>
    <row r="59" spans="5:8" x14ac:dyDescent="0.25">
      <c r="E59" t="s">
        <v>418</v>
      </c>
      <c r="F59">
        <v>1</v>
      </c>
      <c r="G59" t="s">
        <v>697</v>
      </c>
      <c r="H59">
        <v>1</v>
      </c>
    </row>
    <row r="60" spans="5:8" x14ac:dyDescent="0.25">
      <c r="E60" t="s">
        <v>428</v>
      </c>
      <c r="F60">
        <v>1299.3</v>
      </c>
      <c r="G60" t="s">
        <v>449</v>
      </c>
      <c r="H60">
        <v>1299.3</v>
      </c>
    </row>
    <row r="61" spans="5:8" x14ac:dyDescent="0.25">
      <c r="E61" t="s">
        <v>431</v>
      </c>
      <c r="F61">
        <v>1759.53</v>
      </c>
      <c r="G61" t="s">
        <v>449</v>
      </c>
      <c r="H61">
        <v>1759.53</v>
      </c>
    </row>
    <row r="62" spans="5:8" x14ac:dyDescent="0.25">
      <c r="E62" t="s">
        <v>422</v>
      </c>
      <c r="F62">
        <v>1419.51</v>
      </c>
      <c r="G62" t="s">
        <v>449</v>
      </c>
      <c r="H62">
        <v>1419.51</v>
      </c>
    </row>
    <row r="63" spans="5:8" x14ac:dyDescent="0.25">
      <c r="E63" t="s">
        <v>429</v>
      </c>
      <c r="F63">
        <v>446.95</v>
      </c>
      <c r="G63" t="s">
        <v>449</v>
      </c>
      <c r="H63">
        <v>446.95</v>
      </c>
    </row>
    <row r="64" spans="5:8" x14ac:dyDescent="0.25">
      <c r="E64" t="s">
        <v>432</v>
      </c>
      <c r="F64">
        <v>557.6</v>
      </c>
      <c r="G64" t="s">
        <v>449</v>
      </c>
      <c r="H64">
        <v>557.6</v>
      </c>
    </row>
    <row r="65" spans="5:8" x14ac:dyDescent="0.25">
      <c r="E65" t="s">
        <v>423</v>
      </c>
      <c r="F65">
        <v>376.43</v>
      </c>
      <c r="G65" t="s">
        <v>449</v>
      </c>
      <c r="H65">
        <v>376.43</v>
      </c>
    </row>
    <row r="66" spans="5:8" x14ac:dyDescent="0.25">
      <c r="E66" t="s">
        <v>430</v>
      </c>
      <c r="F66">
        <v>1.27</v>
      </c>
      <c r="G66" t="s">
        <v>449</v>
      </c>
      <c r="H66">
        <v>1.27</v>
      </c>
    </row>
    <row r="67" spans="5:8" x14ac:dyDescent="0.25">
      <c r="E67" t="s">
        <v>433</v>
      </c>
      <c r="F67">
        <v>3.1</v>
      </c>
      <c r="G67" t="s">
        <v>449</v>
      </c>
      <c r="H67">
        <v>3.1</v>
      </c>
    </row>
    <row r="68" spans="5:8" x14ac:dyDescent="0.25">
      <c r="E68" t="s">
        <v>424</v>
      </c>
      <c r="F68">
        <v>1.8</v>
      </c>
      <c r="G68" t="s">
        <v>449</v>
      </c>
      <c r="H68">
        <v>1.8</v>
      </c>
    </row>
    <row r="69" spans="5:8" x14ac:dyDescent="0.25">
      <c r="E69" t="s">
        <v>223</v>
      </c>
      <c r="F69">
        <v>55300</v>
      </c>
      <c r="G69" t="s">
        <v>449</v>
      </c>
      <c r="H69">
        <v>55300</v>
      </c>
    </row>
    <row r="70" spans="5:8" x14ac:dyDescent="0.25">
      <c r="E70" t="s">
        <v>417</v>
      </c>
      <c r="F70">
        <v>1</v>
      </c>
      <c r="G70" t="s">
        <v>697</v>
      </c>
      <c r="H70">
        <v>1</v>
      </c>
    </row>
    <row r="71" spans="5:8" x14ac:dyDescent="0.25">
      <c r="E71" t="s">
        <v>425</v>
      </c>
      <c r="F71" s="40">
        <v>4431.1000000000004</v>
      </c>
      <c r="G71" t="s">
        <v>449</v>
      </c>
      <c r="H71">
        <v>4431.1000000000004</v>
      </c>
    </row>
    <row r="72" spans="5:8" x14ac:dyDescent="0.25">
      <c r="E72" t="s">
        <v>427</v>
      </c>
      <c r="F72">
        <v>5106.55</v>
      </c>
      <c r="G72" t="s">
        <v>449</v>
      </c>
      <c r="H72">
        <v>5106.55</v>
      </c>
    </row>
    <row r="73" spans="5:8" x14ac:dyDescent="0.25">
      <c r="E73" t="s">
        <v>426</v>
      </c>
      <c r="F73">
        <v>3682.86</v>
      </c>
      <c r="G73" t="s">
        <v>449</v>
      </c>
      <c r="H73">
        <v>3682.86</v>
      </c>
    </row>
    <row r="74" spans="5:8" x14ac:dyDescent="0.25">
      <c r="E74" s="234" t="s">
        <v>755</v>
      </c>
      <c r="F74" s="40">
        <v>10.61586</v>
      </c>
      <c r="G74" t="s">
        <v>449</v>
      </c>
    </row>
    <row r="75" spans="5:8" x14ac:dyDescent="0.25">
      <c r="E75" s="233" t="s">
        <v>756</v>
      </c>
      <c r="F75" s="40">
        <v>18326.301864999994</v>
      </c>
      <c r="G75" t="s">
        <v>449</v>
      </c>
    </row>
    <row r="76" spans="5:8" x14ac:dyDescent="0.25">
      <c r="E76" s="236" t="s">
        <v>757</v>
      </c>
      <c r="F76" s="40">
        <v>7124.7516290000003</v>
      </c>
      <c r="G76" t="s">
        <v>449</v>
      </c>
    </row>
    <row r="77" spans="5:8" x14ac:dyDescent="0.25">
      <c r="E77" s="234" t="s">
        <v>221</v>
      </c>
      <c r="F77" s="40">
        <v>25461.669353999994</v>
      </c>
      <c r="G77" t="s">
        <v>449</v>
      </c>
    </row>
    <row r="78" spans="5:8" x14ac:dyDescent="0.25">
      <c r="E78" s="234" t="s">
        <v>224</v>
      </c>
      <c r="F78">
        <v>5865.4900000000016</v>
      </c>
      <c r="G78" t="s">
        <v>449</v>
      </c>
    </row>
    <row r="79" spans="5:8" x14ac:dyDescent="0.25">
      <c r="E79" s="234" t="s">
        <v>226</v>
      </c>
      <c r="F79" s="40">
        <v>31327.159353999996</v>
      </c>
      <c r="G79" t="s">
        <v>449</v>
      </c>
    </row>
    <row r="80" spans="5:8" x14ac:dyDescent="0.25">
      <c r="E80" s="234" t="s">
        <v>225</v>
      </c>
      <c r="F80" s="40">
        <v>13220.510000000002</v>
      </c>
      <c r="G80" t="s">
        <v>449</v>
      </c>
    </row>
    <row r="81" spans="5:7" x14ac:dyDescent="0.25">
      <c r="E81" t="s">
        <v>758</v>
      </c>
      <c r="F81">
        <v>4478.34</v>
      </c>
      <c r="G81" t="s">
        <v>449</v>
      </c>
    </row>
    <row r="82" spans="5:7" x14ac:dyDescent="0.25">
      <c r="E82" t="s">
        <v>759</v>
      </c>
      <c r="F82">
        <v>1380.98</v>
      </c>
      <c r="G82" t="s">
        <v>449</v>
      </c>
    </row>
    <row r="83" spans="5:7" x14ac:dyDescent="0.25">
      <c r="E83" t="s">
        <v>760</v>
      </c>
      <c r="F83">
        <v>6.17</v>
      </c>
      <c r="G83" t="s">
        <v>449</v>
      </c>
    </row>
  </sheetData>
  <pageMargins left="0.7" right="0.7" top="0.75" bottom="0.75" header="0.3" footer="0.3"/>
  <pageSetup orientation="portrait" r:id="rId1"/>
  <tableParts count="3">
    <tablePart r:id="rId2"/>
    <tablePart r:id="rId3"/>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2ADE-98BC-45CA-9A30-67F723574417}">
  <sheetPr codeName="Sheet55"/>
  <dimension ref="A1:C6"/>
  <sheetViews>
    <sheetView workbookViewId="0">
      <selection activeCell="L35" sqref="L35"/>
    </sheetView>
  </sheetViews>
  <sheetFormatPr defaultRowHeight="15" x14ac:dyDescent="0.25"/>
  <cols>
    <col min="1" max="1" width="15.140625" bestFit="1" customWidth="1"/>
    <col min="2" max="2" width="36.85546875" bestFit="1" customWidth="1"/>
    <col min="3" max="3" width="10.5703125" bestFit="1" customWidth="1"/>
  </cols>
  <sheetData>
    <row r="1" spans="1:3" x14ac:dyDescent="0.25">
      <c r="A1" t="s">
        <v>761</v>
      </c>
      <c r="B1" s="44">
        <f>BowTie!F77</f>
        <v>25461.669353999994</v>
      </c>
    </row>
    <row r="3" spans="1:3" x14ac:dyDescent="0.25">
      <c r="A3" s="34"/>
      <c r="B3" s="64" t="s">
        <v>762</v>
      </c>
      <c r="C3" s="34" t="s">
        <v>763</v>
      </c>
    </row>
    <row r="4" spans="1:3" x14ac:dyDescent="0.25">
      <c r="A4" s="34" t="s">
        <v>480</v>
      </c>
      <c r="B4" s="38">
        <v>5.9999999999999995E-4</v>
      </c>
      <c r="C4" s="33">
        <f>B4*$B$1</f>
        <v>15.277001612399996</v>
      </c>
    </row>
    <row r="5" spans="1:3" x14ac:dyDescent="0.25">
      <c r="A5" s="34" t="s">
        <v>478</v>
      </c>
      <c r="B5" s="38">
        <v>0.27929999999999999</v>
      </c>
      <c r="C5" s="33">
        <f>B5*$B$1</f>
        <v>7111.4442505721981</v>
      </c>
    </row>
    <row r="6" spans="1:3" x14ac:dyDescent="0.25">
      <c r="A6" s="34" t="s">
        <v>479</v>
      </c>
      <c r="B6" s="38">
        <v>0.72009999999999996</v>
      </c>
      <c r="C6" s="33">
        <f>B6*$B$1</f>
        <v>18334.948101815397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764</v>
      </c>
      <c r="C2" t="s">
        <v>765</v>
      </c>
      <c r="D2" t="s">
        <v>766</v>
      </c>
    </row>
    <row r="3" spans="2:4" x14ac:dyDescent="0.25">
      <c r="B3" t="s">
        <v>767</v>
      </c>
      <c r="C3">
        <v>1.4701514760122594</v>
      </c>
      <c r="D3">
        <v>0</v>
      </c>
    </row>
    <row r="4" spans="2:4" x14ac:dyDescent="0.25">
      <c r="B4" t="s">
        <v>768</v>
      </c>
      <c r="C4">
        <v>1.2527476890033753</v>
      </c>
      <c r="D4">
        <v>0</v>
      </c>
    </row>
    <row r="5" spans="2:4" x14ac:dyDescent="0.25">
      <c r="B5" t="s">
        <v>769</v>
      </c>
      <c r="C5">
        <v>1.1237922793453059</v>
      </c>
      <c r="D5">
        <v>0.44918431683084359</v>
      </c>
    </row>
    <row r="6" spans="2:4" x14ac:dyDescent="0.25">
      <c r="B6" t="s">
        <v>770</v>
      </c>
      <c r="C6">
        <v>1.1073703770623471</v>
      </c>
      <c r="D6">
        <v>0.44918431683084348</v>
      </c>
    </row>
    <row r="7" spans="2:4" x14ac:dyDescent="0.25">
      <c r="B7" t="s">
        <v>254</v>
      </c>
      <c r="C7">
        <v>1.3890815303339099</v>
      </c>
      <c r="D7">
        <v>1.1158284264001217</v>
      </c>
    </row>
    <row r="8" spans="2:4" x14ac:dyDescent="0.25">
      <c r="B8" t="s">
        <v>771</v>
      </c>
      <c r="C8">
        <v>1.3890815303339099</v>
      </c>
      <c r="D8">
        <v>0.38677713066232844</v>
      </c>
    </row>
    <row r="9" spans="2:4" x14ac:dyDescent="0.25">
      <c r="B9" t="s">
        <v>772</v>
      </c>
      <c r="C9">
        <v>1.3757923201919351</v>
      </c>
      <c r="D9">
        <v>0</v>
      </c>
    </row>
    <row r="10" spans="2:4" x14ac:dyDescent="0.25">
      <c r="B10" t="s">
        <v>773</v>
      </c>
      <c r="C10">
        <v>1.2290113595298997</v>
      </c>
      <c r="D10">
        <v>0</v>
      </c>
    </row>
    <row r="11" spans="2:4" x14ac:dyDescent="0.25">
      <c r="B11" t="s">
        <v>774</v>
      </c>
      <c r="C11">
        <v>1.4001720461997404</v>
      </c>
      <c r="D11">
        <v>1.151782648245073</v>
      </c>
    </row>
    <row r="12" spans="2:4" x14ac:dyDescent="0.25">
      <c r="B12" t="s">
        <v>775</v>
      </c>
      <c r="C12">
        <v>1.3725999063954566</v>
      </c>
      <c r="D12">
        <v>7.7616148557145852</v>
      </c>
    </row>
    <row r="13" spans="2:4" x14ac:dyDescent="0.25">
      <c r="B13" t="s">
        <v>776</v>
      </c>
      <c r="C13">
        <v>1.3685544695367009</v>
      </c>
      <c r="D13">
        <v>1.7862010605046341</v>
      </c>
    </row>
    <row r="14" spans="2:4" x14ac:dyDescent="0.25">
      <c r="B14" t="s">
        <v>777</v>
      </c>
      <c r="C14">
        <v>1.5881262948023629</v>
      </c>
      <c r="D14">
        <v>0</v>
      </c>
    </row>
    <row r="15" spans="2:4" x14ac:dyDescent="0.25">
      <c r="B15" t="s">
        <v>778</v>
      </c>
      <c r="C15">
        <v>1.5197107356917843</v>
      </c>
      <c r="D15">
        <v>0</v>
      </c>
    </row>
    <row r="16" spans="2:4" x14ac:dyDescent="0.25">
      <c r="B16" t="s">
        <v>779</v>
      </c>
      <c r="C16">
        <v>1.4479990063285644</v>
      </c>
      <c r="D16">
        <v>0</v>
      </c>
    </row>
    <row r="17" spans="2:4" x14ac:dyDescent="0.25">
      <c r="B17" t="s">
        <v>780</v>
      </c>
      <c r="C17">
        <v>1.1661315964617427</v>
      </c>
      <c r="D17">
        <v>0</v>
      </c>
    </row>
    <row r="18" spans="2:4" x14ac:dyDescent="0.25">
      <c r="B18" t="s">
        <v>781</v>
      </c>
      <c r="C18">
        <v>1.2409855754098325</v>
      </c>
      <c r="D18">
        <v>0</v>
      </c>
    </row>
    <row r="19" spans="2:4" x14ac:dyDescent="0.25">
      <c r="B19" t="s">
        <v>782</v>
      </c>
      <c r="C19">
        <v>1.4049950368931063</v>
      </c>
      <c r="D19">
        <v>0</v>
      </c>
    </row>
    <row r="20" spans="2:4" x14ac:dyDescent="0.25">
      <c r="B20" t="s">
        <v>783</v>
      </c>
      <c r="C20">
        <v>1.341617967260522</v>
      </c>
      <c r="D20">
        <v>0</v>
      </c>
    </row>
    <row r="21" spans="2:4" x14ac:dyDescent="0.25">
      <c r="B21" t="s">
        <v>784</v>
      </c>
      <c r="C21">
        <v>1.2779327238713991</v>
      </c>
      <c r="D21">
        <v>0</v>
      </c>
    </row>
    <row r="22" spans="2:4" x14ac:dyDescent="0.25">
      <c r="B22" t="s">
        <v>785</v>
      </c>
      <c r="C22">
        <v>1.1917297575887416</v>
      </c>
      <c r="D22">
        <v>0</v>
      </c>
    </row>
    <row r="23" spans="2:4" x14ac:dyDescent="0.25">
      <c r="B23" t="s">
        <v>786</v>
      </c>
      <c r="C23">
        <v>1.1588540004616985</v>
      </c>
      <c r="D23">
        <v>0</v>
      </c>
    </row>
    <row r="24" spans="2:4" x14ac:dyDescent="0.25">
      <c r="B24" t="s">
        <v>787</v>
      </c>
      <c r="C24">
        <v>0</v>
      </c>
      <c r="D24">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88"/>
  <sheetViews>
    <sheetView tabSelected="1" topLeftCell="A3" zoomScaleNormal="100" workbookViewId="0">
      <selection activeCell="H11" sqref="H11"/>
    </sheetView>
  </sheetViews>
  <sheetFormatPr defaultColWidth="9.140625" defaultRowHeight="12" x14ac:dyDescent="0.2"/>
  <cols>
    <col min="1" max="1" width="26.5703125" style="87" customWidth="1"/>
    <col min="2" max="2" width="25" style="87" customWidth="1"/>
    <col min="3" max="3" width="14.140625" style="87" customWidth="1"/>
    <col min="4" max="4" width="14.42578125" style="87" customWidth="1"/>
    <col min="5" max="5" width="48" style="89" customWidth="1"/>
    <col min="6" max="6" width="24.140625" style="87" customWidth="1"/>
    <col min="7" max="7" width="32.140625" style="87" customWidth="1"/>
    <col min="8" max="8" width="25.85546875" style="87" customWidth="1"/>
    <col min="9" max="9" width="33.85546875" style="87" customWidth="1"/>
    <col min="10" max="10" width="39" style="87" customWidth="1"/>
    <col min="11" max="11" width="41" style="92" customWidth="1"/>
    <col min="12" max="12" width="26.85546875" style="87" customWidth="1"/>
    <col min="13" max="13" width="9.7109375" style="87" customWidth="1"/>
    <col min="14" max="14" width="12" style="87" customWidth="1"/>
    <col min="15" max="15" width="12" style="93" customWidth="1"/>
    <col min="16" max="17" width="9.140625" style="87" customWidth="1"/>
    <col min="18" max="26" width="13.5703125" style="87" customWidth="1"/>
    <col min="27" max="27" width="14.140625" style="87" customWidth="1"/>
    <col min="28" max="29" width="16.5703125" style="87" customWidth="1"/>
    <col min="30" max="30" width="28.42578125" style="87" customWidth="1"/>
    <col min="31" max="32" width="9.140625" style="87" customWidth="1"/>
    <col min="33" max="33" width="11.7109375" style="87" customWidth="1"/>
    <col min="34" max="40" width="16.28515625" style="87" customWidth="1"/>
    <col min="41" max="41" width="17.42578125" style="87" customWidth="1"/>
    <col min="42" max="47" width="15.5703125" style="87" customWidth="1"/>
    <col min="48" max="65" width="9.140625" style="87" customWidth="1"/>
    <col min="66" max="69" width="9.140625" style="87"/>
    <col min="70" max="72" width="9.140625" style="100"/>
    <col min="73" max="73" width="13.5703125" style="100" bestFit="1" customWidth="1"/>
    <col min="74" max="75" width="13.85546875" style="100" bestFit="1" customWidth="1"/>
    <col min="76" max="76" width="13.5703125" style="100" bestFit="1" customWidth="1"/>
    <col min="77" max="77" width="14.5703125" style="100" bestFit="1" customWidth="1"/>
    <col min="78" max="78" width="9.140625" style="100"/>
    <col min="79" max="84" width="24.42578125" style="100" customWidth="1"/>
    <col min="85" max="16384" width="9.140625" style="87"/>
  </cols>
  <sheetData>
    <row r="1" spans="1:84" ht="15" x14ac:dyDescent="0.25">
      <c r="A1" s="90"/>
      <c r="B1" s="169" t="s">
        <v>150</v>
      </c>
      <c r="C1" s="169"/>
      <c r="D1" s="169"/>
      <c r="E1" s="169"/>
      <c r="F1" s="169"/>
      <c r="G1" s="169"/>
      <c r="H1" s="169"/>
      <c r="I1" s="169"/>
      <c r="J1" s="169"/>
      <c r="K1" s="170"/>
      <c r="L1" s="90"/>
      <c r="M1" s="90"/>
      <c r="N1" s="90"/>
      <c r="O1" s="90"/>
      <c r="P1" s="90"/>
      <c r="Q1" s="90"/>
      <c r="R1" s="90"/>
    </row>
    <row r="2" spans="1:84" ht="15" x14ac:dyDescent="0.25">
      <c r="A2" s="90"/>
      <c r="B2" s="169" t="s">
        <v>1309</v>
      </c>
      <c r="C2" s="169"/>
      <c r="D2" s="169"/>
      <c r="E2" s="169"/>
      <c r="F2" s="169"/>
      <c r="G2" s="169"/>
      <c r="H2" s="169"/>
      <c r="I2" s="169"/>
      <c r="J2" s="169"/>
      <c r="K2" s="170"/>
      <c r="L2" s="90"/>
      <c r="M2" s="90"/>
      <c r="N2" s="90"/>
      <c r="O2" s="90"/>
      <c r="P2" s="90"/>
      <c r="Q2" s="90"/>
      <c r="R2" s="90"/>
    </row>
    <row r="3" spans="1:84" ht="15" x14ac:dyDescent="0.25">
      <c r="A3" s="90"/>
      <c r="B3" s="169" t="s">
        <v>151</v>
      </c>
      <c r="C3" s="169"/>
      <c r="D3" s="169"/>
      <c r="E3" s="169"/>
      <c r="F3" s="169"/>
      <c r="G3" s="169"/>
      <c r="H3" s="169"/>
      <c r="I3" s="169"/>
      <c r="J3" s="169"/>
      <c r="K3" s="170"/>
      <c r="L3" s="90"/>
      <c r="M3" s="90"/>
      <c r="N3" s="90"/>
      <c r="O3" s="90"/>
      <c r="P3" s="90"/>
      <c r="Q3" s="90"/>
      <c r="R3" s="90"/>
    </row>
    <row r="4" spans="1:84" x14ac:dyDescent="0.2">
      <c r="B4" s="171" t="s">
        <v>152</v>
      </c>
      <c r="C4" s="172" t="s">
        <v>153</v>
      </c>
    </row>
    <row r="5" spans="1:84" x14ac:dyDescent="0.2">
      <c r="B5" s="171" t="s">
        <v>154</v>
      </c>
      <c r="C5" s="172" t="s">
        <v>155</v>
      </c>
      <c r="E5" s="191"/>
    </row>
    <row r="6" spans="1:84" ht="15" x14ac:dyDescent="0.25">
      <c r="B6" s="173" t="s">
        <v>156</v>
      </c>
      <c r="C6" s="174">
        <f>MAX(TableSummary[Mitigation Program Count])</f>
        <v>2</v>
      </c>
      <c r="E6" s="191"/>
    </row>
    <row r="7" spans="1:84" ht="15" x14ac:dyDescent="0.25">
      <c r="B7" s="173" t="s">
        <v>157</v>
      </c>
      <c r="C7" s="174">
        <f>MAX(TableSummary[Control Program Count])</f>
        <v>7</v>
      </c>
      <c r="D7" s="88"/>
      <c r="F7" s="88"/>
      <c r="H7" s="90"/>
      <c r="I7" s="90"/>
      <c r="J7" s="91"/>
      <c r="R7" s="94"/>
      <c r="S7" s="94"/>
      <c r="T7" s="94"/>
      <c r="U7" s="94"/>
      <c r="V7" s="94"/>
      <c r="W7" s="94"/>
      <c r="X7" s="94"/>
      <c r="AC7" s="95"/>
      <c r="AE7" s="96"/>
      <c r="AF7" s="97"/>
      <c r="AG7" s="98"/>
      <c r="AI7" s="98"/>
      <c r="AN7" s="98"/>
      <c r="AO7" s="99"/>
      <c r="BQ7" s="100"/>
      <c r="CF7" s="87"/>
    </row>
    <row r="8" spans="1:84" ht="15" x14ac:dyDescent="0.25">
      <c r="A8" s="101"/>
      <c r="B8" s="101"/>
      <c r="C8" s="101"/>
      <c r="D8" s="101"/>
      <c r="E8" s="101"/>
      <c r="F8" s="101"/>
      <c r="G8" s="101"/>
      <c r="H8" s="90"/>
      <c r="I8" s="90"/>
      <c r="J8" s="102"/>
      <c r="K8" s="101"/>
      <c r="L8" s="101"/>
      <c r="M8" s="101"/>
      <c r="N8" s="101"/>
      <c r="O8" s="101"/>
      <c r="P8" s="101"/>
      <c r="Q8" s="101"/>
      <c r="R8" s="101"/>
      <c r="S8" s="101"/>
      <c r="T8" s="101"/>
      <c r="U8" s="101"/>
      <c r="V8" s="101"/>
      <c r="W8" s="101"/>
      <c r="X8" s="101"/>
      <c r="Y8" s="101"/>
      <c r="Z8" s="101"/>
      <c r="AA8" s="101"/>
      <c r="AB8" s="101"/>
      <c r="AC8" s="101"/>
      <c r="AD8" s="101"/>
      <c r="AE8" s="103"/>
      <c r="AF8" s="101"/>
      <c r="AG8" s="104"/>
      <c r="AH8" s="105"/>
      <c r="AI8" s="106"/>
      <c r="AJ8" s="106"/>
      <c r="AK8" s="106"/>
      <c r="AL8" s="106"/>
      <c r="AM8" s="106"/>
      <c r="AN8" s="106"/>
      <c r="AO8" s="105"/>
      <c r="AP8" s="105"/>
      <c r="AQ8" s="105"/>
      <c r="AR8" s="105"/>
      <c r="AS8" s="105"/>
      <c r="AT8" s="105"/>
      <c r="AU8" s="105"/>
      <c r="AV8" s="101"/>
      <c r="AW8" s="101"/>
      <c r="AX8" s="101"/>
      <c r="AY8" s="101"/>
      <c r="AZ8" s="101"/>
      <c r="BA8" s="101"/>
      <c r="BB8" s="101"/>
      <c r="BC8" s="101"/>
      <c r="BD8" s="101"/>
      <c r="BE8" s="101"/>
      <c r="BF8" s="101"/>
      <c r="BG8" s="101"/>
      <c r="BH8" s="101"/>
      <c r="BI8" s="101"/>
      <c r="BJ8" s="101"/>
      <c r="BK8" s="101"/>
      <c r="BL8" s="101"/>
      <c r="BM8" s="101"/>
      <c r="BN8" s="101"/>
      <c r="BO8" s="101"/>
      <c r="BP8" s="101"/>
      <c r="BQ8" s="101"/>
    </row>
    <row r="9" spans="1:84" ht="48" x14ac:dyDescent="0.2">
      <c r="A9" s="177" t="s">
        <v>158</v>
      </c>
      <c r="B9" s="178" t="s">
        <v>51</v>
      </c>
      <c r="C9" s="178" t="s">
        <v>159</v>
      </c>
      <c r="D9" s="178" t="s">
        <v>160</v>
      </c>
      <c r="E9" s="178" t="s">
        <v>161</v>
      </c>
      <c r="F9" s="178" t="s">
        <v>162</v>
      </c>
      <c r="G9" s="178" t="s">
        <v>163</v>
      </c>
      <c r="H9" s="178" t="s">
        <v>164</v>
      </c>
      <c r="I9" s="178" t="s">
        <v>165</v>
      </c>
      <c r="J9" s="178" t="s">
        <v>166</v>
      </c>
      <c r="K9" s="178" t="s">
        <v>167</v>
      </c>
      <c r="L9" s="178" t="s">
        <v>168</v>
      </c>
      <c r="M9" s="179" t="s">
        <v>169</v>
      </c>
      <c r="N9" s="180" t="s">
        <v>170</v>
      </c>
      <c r="O9" s="107"/>
      <c r="P9" s="107"/>
      <c r="Q9" s="107"/>
      <c r="R9" s="100"/>
      <c r="S9" s="100"/>
      <c r="T9" s="100"/>
      <c r="U9" s="100"/>
      <c r="V9" s="100"/>
      <c r="W9" s="100"/>
      <c r="X9" s="100"/>
      <c r="Y9" s="100"/>
      <c r="Z9" s="100"/>
      <c r="AA9" s="100"/>
      <c r="AB9" s="100"/>
      <c r="AC9" s="100"/>
      <c r="AD9" s="100"/>
      <c r="AE9" s="100"/>
      <c r="AF9" s="100"/>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row>
    <row r="10" spans="1:84" ht="68.25" customHeight="1" x14ac:dyDescent="0.2">
      <c r="A10" s="108" t="s">
        <v>798</v>
      </c>
      <c r="B10" s="238" t="s">
        <v>800</v>
      </c>
      <c r="C10" s="108" t="s">
        <v>187</v>
      </c>
      <c r="D10" s="108" t="s">
        <v>830</v>
      </c>
      <c r="E10" s="238" t="s">
        <v>799</v>
      </c>
      <c r="F10" s="109" t="s">
        <v>172</v>
      </c>
      <c r="G10" s="110" t="s">
        <v>286</v>
      </c>
      <c r="H10" s="271" t="s">
        <v>173</v>
      </c>
      <c r="I10" s="111"/>
      <c r="J10" s="272" t="s">
        <v>801</v>
      </c>
      <c r="K10" s="273" t="s">
        <v>183</v>
      </c>
      <c r="L10" s="274"/>
      <c r="M10" s="275">
        <f>IF(ISNUMBER(#REF!),IF(AND(LEFT(C10,1)="M",B10&lt;&gt;#REF!),#REF!+1,#REF!),IF(LEFT(C10,1)="M",1,0))</f>
        <v>0</v>
      </c>
      <c r="N10" s="275">
        <f>IF(ISNUMBER(#REF!),IF(AND(LEFT(C10,1)="C",B10&lt;&gt;#REF!),#REF!+1,#REF!),IF(LEFT(C10,1)="C",1,0))</f>
        <v>1</v>
      </c>
      <c r="O10" s="107"/>
      <c r="P10" s="107"/>
      <c r="Q10" s="107"/>
      <c r="R10" s="100"/>
      <c r="S10" s="100"/>
      <c r="T10" s="100"/>
      <c r="U10" s="100"/>
      <c r="V10" s="100"/>
      <c r="W10" s="100"/>
      <c r="X10" s="100"/>
      <c r="Y10" s="100"/>
      <c r="Z10" s="100"/>
      <c r="AA10" s="100"/>
      <c r="AB10" s="100"/>
      <c r="AC10" s="100"/>
      <c r="AD10" s="100"/>
      <c r="AE10" s="100"/>
      <c r="AF10" s="100"/>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row>
    <row r="11" spans="1:84" ht="68.25" customHeight="1" x14ac:dyDescent="0.2">
      <c r="A11" s="108" t="s">
        <v>802</v>
      </c>
      <c r="B11" s="238" t="s">
        <v>806</v>
      </c>
      <c r="C11" s="108" t="s">
        <v>187</v>
      </c>
      <c r="D11" s="108" t="s">
        <v>807</v>
      </c>
      <c r="E11" s="238" t="s">
        <v>805</v>
      </c>
      <c r="F11" s="109" t="s">
        <v>172</v>
      </c>
      <c r="G11" s="110" t="s">
        <v>286</v>
      </c>
      <c r="H11" s="271" t="s">
        <v>173</v>
      </c>
      <c r="I11" s="111"/>
      <c r="J11" s="272" t="s">
        <v>801</v>
      </c>
      <c r="K11" s="273" t="s">
        <v>183</v>
      </c>
      <c r="L11" s="274"/>
      <c r="M11" s="275">
        <f>IF(ISNUMBER(M10),IF(AND(LEFT(C11,1)="M",B11&lt;&gt;B10),M10+1,M10),IF(LEFT(C11,1)="M",1,0))</f>
        <v>0</v>
      </c>
      <c r="N11" s="275">
        <f>IF(ISNUMBER(N10),IF(AND(LEFT(C11,1)="C",B11&lt;&gt;B10),N10+1,N10),IF(LEFT(C11,1)="C",1,0))</f>
        <v>2</v>
      </c>
      <c r="O11" s="107"/>
      <c r="P11" s="107"/>
      <c r="Q11" s="107"/>
      <c r="R11" s="100"/>
      <c r="S11" s="100"/>
      <c r="T11" s="100"/>
      <c r="U11" s="100"/>
      <c r="V11" s="100"/>
      <c r="W11" s="100"/>
      <c r="X11" s="100"/>
      <c r="Y11" s="100"/>
      <c r="Z11" s="100"/>
      <c r="AA11" s="100"/>
      <c r="AB11" s="100"/>
      <c r="AC11" s="100"/>
      <c r="AD11" s="100"/>
      <c r="AE11" s="100"/>
      <c r="AF11" s="100"/>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row>
    <row r="12" spans="1:84" ht="68.25" customHeight="1" x14ac:dyDescent="0.2">
      <c r="A12" s="108" t="s">
        <v>803</v>
      </c>
      <c r="B12" s="238" t="s">
        <v>809</v>
      </c>
      <c r="C12" s="108" t="s">
        <v>175</v>
      </c>
      <c r="D12" s="108" t="s">
        <v>810</v>
      </c>
      <c r="E12" s="238" t="s">
        <v>808</v>
      </c>
      <c r="F12" s="109" t="s">
        <v>172</v>
      </c>
      <c r="G12" s="111" t="s">
        <v>872</v>
      </c>
      <c r="H12" s="111" t="s">
        <v>872</v>
      </c>
      <c r="I12" s="111" t="s">
        <v>872</v>
      </c>
      <c r="J12" s="111" t="s">
        <v>872</v>
      </c>
      <c r="K12" s="111" t="s">
        <v>872</v>
      </c>
      <c r="L12" s="274"/>
      <c r="M12" s="275">
        <f>IF(ISNUMBER(M10),IF(AND(LEFT(C12,1)="M",B12&lt;&gt;B10),M10+1,M10),IF(LEFT(C12,1)="M",1,0))</f>
        <v>1</v>
      </c>
      <c r="N12" s="275">
        <f>IF(ISNUMBER(N10),IF(AND(LEFT(C12,1)="C",B12&lt;&gt;B10),N10+1,N10),IF(LEFT(C12,1)="C",1,0))</f>
        <v>1</v>
      </c>
      <c r="O12" s="107"/>
      <c r="P12" s="107"/>
      <c r="Q12" s="107"/>
      <c r="R12" s="100"/>
      <c r="S12" s="100"/>
      <c r="T12" s="100"/>
      <c r="U12" s="100"/>
      <c r="V12" s="100"/>
      <c r="W12" s="100"/>
      <c r="X12" s="100"/>
      <c r="Y12" s="100"/>
      <c r="Z12" s="100"/>
      <c r="AA12" s="100"/>
      <c r="AB12" s="100"/>
      <c r="AC12" s="100"/>
      <c r="AD12" s="100"/>
      <c r="AE12" s="100"/>
      <c r="AF12" s="100"/>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row>
    <row r="13" spans="1:84" ht="68.25" customHeight="1" x14ac:dyDescent="0.2">
      <c r="A13" s="108" t="s">
        <v>804</v>
      </c>
      <c r="B13" s="238" t="s">
        <v>812</v>
      </c>
      <c r="C13" s="108" t="s">
        <v>187</v>
      </c>
      <c r="D13" s="108" t="s">
        <v>813</v>
      </c>
      <c r="E13" s="238" t="s">
        <v>811</v>
      </c>
      <c r="F13" s="109" t="s">
        <v>172</v>
      </c>
      <c r="G13" s="110" t="s">
        <v>286</v>
      </c>
      <c r="H13" s="271" t="s">
        <v>173</v>
      </c>
      <c r="I13" s="111"/>
      <c r="J13" s="272" t="s">
        <v>801</v>
      </c>
      <c r="K13" s="273" t="s">
        <v>183</v>
      </c>
      <c r="L13" s="274"/>
      <c r="M13" s="275">
        <f>IF(ISNUMBER(M10),IF(AND(LEFT(C13,1)="M",B13&lt;&gt;B10),M10+1,M10),IF(LEFT(C13,1)="M",1,0))</f>
        <v>0</v>
      </c>
      <c r="N13" s="275">
        <f>IF(ISNUMBER(N10),IF(AND(LEFT(C13,1)="C",B13&lt;&gt;B10),N10+1,N10),IF(LEFT(C13,1)="C",1,0))</f>
        <v>2</v>
      </c>
      <c r="O13" s="107"/>
      <c r="P13" s="107"/>
      <c r="Q13" s="107"/>
      <c r="R13" s="100"/>
      <c r="S13" s="100"/>
      <c r="T13" s="100"/>
      <c r="U13" s="100"/>
      <c r="V13" s="100"/>
      <c r="W13" s="100"/>
      <c r="X13" s="100"/>
      <c r="Y13" s="100"/>
      <c r="Z13" s="100"/>
      <c r="AA13" s="100"/>
      <c r="AB13" s="100"/>
      <c r="AC13" s="100"/>
      <c r="AD13" s="100"/>
      <c r="AE13" s="100"/>
      <c r="AF13" s="100"/>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row>
    <row r="14" spans="1:84" ht="68.25" customHeight="1" x14ac:dyDescent="0.2">
      <c r="A14" s="108" t="s">
        <v>1195</v>
      </c>
      <c r="B14" s="238" t="s">
        <v>1196</v>
      </c>
      <c r="C14" s="108" t="s">
        <v>187</v>
      </c>
      <c r="D14" s="108" t="s">
        <v>1197</v>
      </c>
      <c r="E14" s="238" t="s">
        <v>1198</v>
      </c>
      <c r="F14" s="109" t="s">
        <v>172</v>
      </c>
      <c r="G14" s="110" t="s">
        <v>286</v>
      </c>
      <c r="H14" s="109" t="s">
        <v>173</v>
      </c>
      <c r="I14" s="111" t="s">
        <v>1199</v>
      </c>
      <c r="J14" s="531" t="s">
        <v>801</v>
      </c>
      <c r="K14" s="273" t="s">
        <v>183</v>
      </c>
      <c r="L14" s="274"/>
      <c r="M14" s="275">
        <f>IF(ISNUMBER(M13),IF(AND(LEFT(C14,1)="M",B14&lt;&gt;B13),M13+1,M13),IF(LEFT(C14,1)="M",1,0))</f>
        <v>0</v>
      </c>
      <c r="N14" s="275">
        <f>IF(ISNUMBER(N13),IF(AND(LEFT(C14,1)="C",B14&lt;&gt;B13),N13+1,N13),IF(LEFT(C14,1)="C",1,0))</f>
        <v>3</v>
      </c>
      <c r="O14" s="107"/>
      <c r="P14" s="107"/>
      <c r="Q14" s="107"/>
      <c r="R14" s="100"/>
      <c r="S14" s="100"/>
      <c r="T14" s="100"/>
      <c r="U14" s="100"/>
      <c r="V14" s="100"/>
      <c r="W14" s="100"/>
      <c r="X14" s="100"/>
      <c r="Y14" s="100"/>
      <c r="Z14" s="100"/>
      <c r="AA14" s="100"/>
      <c r="AB14" s="100"/>
      <c r="AC14" s="100"/>
      <c r="AD14" s="100"/>
      <c r="AE14" s="100"/>
      <c r="AF14" s="100"/>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row>
    <row r="15" spans="1:84" ht="68.25" customHeight="1" x14ac:dyDescent="0.2">
      <c r="A15" s="108" t="s">
        <v>174</v>
      </c>
      <c r="B15" s="238" t="s">
        <v>788</v>
      </c>
      <c r="C15" s="108" t="s">
        <v>187</v>
      </c>
      <c r="D15" s="110" t="s">
        <v>176</v>
      </c>
      <c r="E15" s="238" t="s">
        <v>177</v>
      </c>
      <c r="F15" s="109" t="s">
        <v>172</v>
      </c>
      <c r="G15" s="110" t="s">
        <v>286</v>
      </c>
      <c r="H15" s="109" t="s">
        <v>173</v>
      </c>
      <c r="I15" s="112"/>
      <c r="J15" s="112" t="s">
        <v>801</v>
      </c>
      <c r="K15" s="112" t="s">
        <v>183</v>
      </c>
      <c r="L15" s="4"/>
      <c r="M15" s="226">
        <f>IF(ISNUMBER(#REF!),IF(AND(LEFT(C15,1)="M",B15&lt;&gt;#REF!),#REF!+1,#REF!),IF(LEFT(C15,1)="M",1,0))</f>
        <v>0</v>
      </c>
      <c r="N15" s="226">
        <f>IF(ISNUMBER(#REF!),IF(AND(LEFT(C15,1)="C",B15&lt;&gt;#REF!),#REF!+1,#REF!),IF(LEFT(C15,1)="C",1,0))</f>
        <v>1</v>
      </c>
      <c r="O15" s="107"/>
      <c r="P15" s="107"/>
      <c r="Q15" s="107"/>
      <c r="R15" s="100"/>
      <c r="S15" s="100"/>
      <c r="T15" s="100"/>
      <c r="U15" s="100"/>
      <c r="V15" s="100"/>
      <c r="W15" s="100"/>
      <c r="X15" s="100"/>
      <c r="Y15" s="100"/>
      <c r="Z15" s="100"/>
      <c r="AA15" s="100"/>
      <c r="AB15" s="100"/>
      <c r="AC15" s="100"/>
      <c r="AD15" s="100"/>
      <c r="AE15" s="100"/>
      <c r="AF15" s="100"/>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row>
    <row r="16" spans="1:84" ht="68.25" customHeight="1" x14ac:dyDescent="0.2">
      <c r="A16" s="108" t="s">
        <v>178</v>
      </c>
      <c r="B16" s="238" t="s">
        <v>792</v>
      </c>
      <c r="C16" s="108" t="s">
        <v>187</v>
      </c>
      <c r="D16" s="110" t="s">
        <v>1223</v>
      </c>
      <c r="E16" s="238" t="s">
        <v>177</v>
      </c>
      <c r="F16" s="109" t="s">
        <v>172</v>
      </c>
      <c r="G16" s="110" t="s">
        <v>1222</v>
      </c>
      <c r="H16" s="110" t="s">
        <v>1222</v>
      </c>
      <c r="I16" s="110" t="s">
        <v>1222</v>
      </c>
      <c r="J16" s="110" t="s">
        <v>1222</v>
      </c>
      <c r="K16" s="110" t="s">
        <v>1222</v>
      </c>
      <c r="L16" s="4"/>
      <c r="M16" s="226">
        <f t="shared" ref="M16" si="0">IF(ISNUMBER(M15),IF(AND(LEFT(C16,1)="M",B16&lt;&gt;B15),M15+1,M15),IF(LEFT(C16,1)="M",1,0))</f>
        <v>0</v>
      </c>
      <c r="N16" s="226">
        <f t="shared" ref="N16" si="1">IF(ISNUMBER(N15),IF(AND(LEFT(C16,1)="C",B16&lt;&gt;B15),N15+1,N15),IF(LEFT(C16,1)="C",1,0))</f>
        <v>2</v>
      </c>
      <c r="O16" s="107"/>
      <c r="P16" s="107"/>
      <c r="Q16" s="107"/>
      <c r="R16" s="100"/>
      <c r="S16" s="100"/>
      <c r="T16" s="100"/>
      <c r="U16" s="100"/>
      <c r="V16" s="100"/>
      <c r="W16" s="100"/>
      <c r="X16" s="100"/>
      <c r="Y16" s="100"/>
      <c r="Z16" s="100"/>
      <c r="AA16" s="100"/>
      <c r="AB16" s="100"/>
      <c r="AC16" s="100"/>
      <c r="AD16" s="100"/>
      <c r="AE16" s="100"/>
      <c r="AF16" s="100"/>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row>
    <row r="17" spans="1:84" ht="68.25" customHeight="1" x14ac:dyDescent="0.2">
      <c r="A17" s="108" t="s">
        <v>179</v>
      </c>
      <c r="B17" s="238" t="s">
        <v>793</v>
      </c>
      <c r="C17" s="108" t="s">
        <v>187</v>
      </c>
      <c r="D17" s="110" t="s">
        <v>180</v>
      </c>
      <c r="E17" s="238" t="s">
        <v>181</v>
      </c>
      <c r="F17" s="109" t="s">
        <v>172</v>
      </c>
      <c r="G17" s="110" t="s">
        <v>1222</v>
      </c>
      <c r="H17" s="110" t="s">
        <v>1222</v>
      </c>
      <c r="I17" s="110" t="s">
        <v>1222</v>
      </c>
      <c r="J17" s="110" t="s">
        <v>1222</v>
      </c>
      <c r="K17" s="110" t="s">
        <v>1222</v>
      </c>
      <c r="L17" s="4"/>
      <c r="M17" s="226">
        <f>IF(ISNUMBER(M16),IF(AND(LEFT(C17,1)="M",B17&lt;&gt;B16),M16+1,M16),IF(LEFT(C17,1)="M",1,0))</f>
        <v>0</v>
      </c>
      <c r="N17" s="226">
        <f>IF(ISNUMBER(N16),IF(AND(LEFT(C17,1)="C",B17&lt;&gt;B16),N16+1,N16),IF(LEFT(C17,1)="C",1,0))</f>
        <v>3</v>
      </c>
      <c r="O17" s="107"/>
      <c r="P17" s="107"/>
      <c r="Q17" s="107"/>
      <c r="R17" s="100"/>
      <c r="S17" s="100"/>
      <c r="T17" s="100"/>
      <c r="U17" s="100"/>
      <c r="V17" s="100"/>
      <c r="W17" s="100"/>
      <c r="X17" s="100"/>
      <c r="Y17" s="100"/>
      <c r="Z17" s="100"/>
      <c r="AA17" s="100"/>
      <c r="AB17" s="100"/>
      <c r="AC17" s="100"/>
      <c r="AD17" s="100"/>
      <c r="AE17" s="100"/>
      <c r="AF17" s="100"/>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row>
    <row r="18" spans="1:84" ht="68.25" customHeight="1" x14ac:dyDescent="0.2">
      <c r="A18" s="108" t="s">
        <v>184</v>
      </c>
      <c r="B18" s="238" t="s">
        <v>794</v>
      </c>
      <c r="C18" s="108" t="s">
        <v>187</v>
      </c>
      <c r="D18" s="110"/>
      <c r="E18" s="238" t="s">
        <v>185</v>
      </c>
      <c r="F18" s="109" t="s">
        <v>172</v>
      </c>
      <c r="G18" s="110" t="s">
        <v>1222</v>
      </c>
      <c r="H18" s="110" t="s">
        <v>1222</v>
      </c>
      <c r="I18" s="110" t="s">
        <v>1222</v>
      </c>
      <c r="J18" s="110" t="s">
        <v>1222</v>
      </c>
      <c r="K18" s="110" t="s">
        <v>1222</v>
      </c>
      <c r="L18" s="4"/>
      <c r="M18" s="226">
        <f>IF(ISNUMBER(M17),IF(AND(LEFT(C18,1)="M",B18&lt;&gt;B17),M17+1,M17),IF(LEFT(C18,1)="M",1,0))</f>
        <v>0</v>
      </c>
      <c r="N18" s="226">
        <f>IF(ISNUMBER(N17),IF(AND(LEFT(C18,1)="C",B18&lt;&gt;B17),N17+1,N17),IF(LEFT(C18,1)="C",1,0))</f>
        <v>4</v>
      </c>
      <c r="O18" s="107"/>
      <c r="P18" s="107"/>
      <c r="Q18" s="107"/>
      <c r="R18" s="100"/>
      <c r="S18" s="100"/>
      <c r="T18" s="100"/>
      <c r="U18" s="100"/>
      <c r="V18" s="100"/>
      <c r="W18" s="100"/>
      <c r="X18" s="100"/>
      <c r="Y18" s="100"/>
      <c r="Z18" s="100"/>
      <c r="AA18" s="100"/>
      <c r="AB18" s="100"/>
      <c r="AC18" s="100"/>
      <c r="AD18" s="100"/>
      <c r="AE18" s="100"/>
      <c r="AF18" s="100"/>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row>
    <row r="19" spans="1:84" ht="68.25" customHeight="1" x14ac:dyDescent="0.2">
      <c r="A19" s="108" t="s">
        <v>1224</v>
      </c>
      <c r="B19" s="238" t="s">
        <v>1226</v>
      </c>
      <c r="C19" s="108" t="s">
        <v>187</v>
      </c>
      <c r="D19" s="110"/>
      <c r="E19" s="238" t="s">
        <v>1229</v>
      </c>
      <c r="F19" s="109" t="s">
        <v>172</v>
      </c>
      <c r="G19" s="110" t="s">
        <v>1222</v>
      </c>
      <c r="H19" s="110" t="s">
        <v>1222</v>
      </c>
      <c r="I19" s="110" t="s">
        <v>1222</v>
      </c>
      <c r="J19" s="110" t="s">
        <v>1222</v>
      </c>
      <c r="K19" s="110" t="s">
        <v>1222</v>
      </c>
      <c r="L19" s="4"/>
      <c r="M19" s="275">
        <f>IF(ISNUMBER(M18),IF(AND(LEFT(C19,1)="M",B19&lt;&gt;B18),M18+1,M18),IF(LEFT(C19,1)="M",1,0))</f>
        <v>0</v>
      </c>
      <c r="N19" s="275">
        <f>IF(ISNUMBER(N18),IF(AND(LEFT(C19,1)="C",B19&lt;&gt;B18),N18+1,N18),IF(LEFT(C19,1)="C",1,0))</f>
        <v>5</v>
      </c>
      <c r="O19" s="107"/>
      <c r="P19" s="107"/>
      <c r="Q19" s="107"/>
      <c r="R19" s="100"/>
      <c r="S19" s="100"/>
      <c r="T19" s="100"/>
      <c r="U19" s="100"/>
      <c r="V19" s="100"/>
      <c r="W19" s="100"/>
      <c r="X19" s="100"/>
      <c r="Y19" s="100"/>
      <c r="Z19" s="100"/>
      <c r="AA19" s="100"/>
      <c r="AB19" s="100"/>
      <c r="AC19" s="100"/>
      <c r="AD19" s="100"/>
      <c r="AE19" s="100"/>
      <c r="AF19" s="100"/>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row>
    <row r="20" spans="1:84" ht="68.25" customHeight="1" x14ac:dyDescent="0.2">
      <c r="A20" s="108" t="s">
        <v>1225</v>
      </c>
      <c r="B20" s="238" t="s">
        <v>1227</v>
      </c>
      <c r="C20" s="108" t="s">
        <v>187</v>
      </c>
      <c r="D20" s="110" t="s">
        <v>1228</v>
      </c>
      <c r="E20" s="238" t="s">
        <v>1230</v>
      </c>
      <c r="F20" s="109" t="s">
        <v>172</v>
      </c>
      <c r="G20" s="110" t="s">
        <v>1222</v>
      </c>
      <c r="H20" s="110" t="s">
        <v>1222</v>
      </c>
      <c r="I20" s="110" t="s">
        <v>1222</v>
      </c>
      <c r="J20" s="110" t="s">
        <v>1222</v>
      </c>
      <c r="K20" s="110" t="s">
        <v>1222</v>
      </c>
      <c r="L20" s="4"/>
      <c r="M20" s="275">
        <f>IF(ISNUMBER(M18),IF(AND(LEFT(C20,1)="M",B20&lt;&gt;B18),M18+1,M18),IF(LEFT(C20,1)="M",1,0))</f>
        <v>0</v>
      </c>
      <c r="N20" s="275">
        <f>IF(ISNUMBER(N18),IF(AND(LEFT(C20,1)="C",B20&lt;&gt;B18),N18+1,N18),IF(LEFT(C20,1)="C",1,0))</f>
        <v>5</v>
      </c>
      <c r="O20" s="107"/>
      <c r="P20" s="107"/>
      <c r="Q20" s="107"/>
      <c r="R20" s="100"/>
      <c r="S20" s="100"/>
      <c r="T20" s="100"/>
      <c r="U20" s="100"/>
      <c r="V20" s="100"/>
      <c r="W20" s="100"/>
      <c r="X20" s="100"/>
      <c r="Y20" s="100"/>
      <c r="Z20" s="100"/>
      <c r="AA20" s="100"/>
      <c r="AB20" s="100"/>
      <c r="AC20" s="100"/>
      <c r="AD20" s="100"/>
      <c r="AE20" s="100"/>
      <c r="AF20" s="100"/>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row>
    <row r="21" spans="1:84" ht="68.25" customHeight="1" x14ac:dyDescent="0.2">
      <c r="A21" s="108" t="s">
        <v>1086</v>
      </c>
      <c r="B21" s="238" t="s">
        <v>1087</v>
      </c>
      <c r="C21" s="108" t="s">
        <v>187</v>
      </c>
      <c r="D21" s="110" t="s">
        <v>253</v>
      </c>
      <c r="E21" s="238" t="s">
        <v>1088</v>
      </c>
      <c r="F21" s="109" t="s">
        <v>172</v>
      </c>
      <c r="G21" s="110" t="s">
        <v>286</v>
      </c>
      <c r="H21" s="109" t="s">
        <v>173</v>
      </c>
      <c r="I21" s="112" t="s">
        <v>1231</v>
      </c>
      <c r="J21" s="112" t="s">
        <v>182</v>
      </c>
      <c r="K21" s="112" t="s">
        <v>183</v>
      </c>
      <c r="L21" s="4"/>
      <c r="M21" s="275">
        <f>IF(ISNUMBER(M18),IF(AND(LEFT(C21,1)="M",B21&lt;&gt;B18),M18+1,M18),IF(LEFT(C21,1)="M",1,0))</f>
        <v>0</v>
      </c>
      <c r="N21" s="275">
        <f>IF(ISNUMBER(N18),IF(AND(LEFT(C21,1)="C",B21&lt;&gt;B18),N18+1,N18),IF(LEFT(C21,1)="C",1,0))</f>
        <v>5</v>
      </c>
      <c r="O21" s="87"/>
      <c r="R21" s="100"/>
      <c r="S21" s="100"/>
      <c r="T21" s="100"/>
      <c r="U21" s="100"/>
      <c r="V21" s="100"/>
      <c r="W21" s="100"/>
      <c r="X21" s="100"/>
      <c r="Y21" s="100"/>
      <c r="Z21" s="100"/>
      <c r="AA21" s="100"/>
      <c r="AB21" s="100"/>
      <c r="AC21" s="100"/>
      <c r="AD21" s="100"/>
      <c r="AE21" s="100"/>
      <c r="AF21" s="100"/>
      <c r="BR21" s="87"/>
      <c r="BS21" s="87"/>
      <c r="BT21" s="87"/>
      <c r="BU21" s="87"/>
      <c r="BV21" s="87"/>
      <c r="BW21" s="87"/>
      <c r="BX21" s="87"/>
      <c r="BY21" s="87"/>
      <c r="BZ21" s="87"/>
      <c r="CA21" s="87"/>
      <c r="CB21" s="87"/>
      <c r="CC21" s="87"/>
      <c r="CD21" s="87"/>
      <c r="CE21" s="87"/>
      <c r="CF21" s="87"/>
    </row>
    <row r="22" spans="1:84" ht="68.25" customHeight="1" x14ac:dyDescent="0.2">
      <c r="A22" s="108" t="s">
        <v>814</v>
      </c>
      <c r="B22" s="238" t="s">
        <v>816</v>
      </c>
      <c r="C22" s="108" t="s">
        <v>187</v>
      </c>
      <c r="D22" s="110" t="s">
        <v>817</v>
      </c>
      <c r="E22" s="238" t="s">
        <v>815</v>
      </c>
      <c r="F22" s="109" t="s">
        <v>172</v>
      </c>
      <c r="G22" s="110" t="s">
        <v>286</v>
      </c>
      <c r="H22" s="271" t="s">
        <v>173</v>
      </c>
      <c r="I22" s="112" t="s">
        <v>1249</v>
      </c>
      <c r="J22" s="112" t="s">
        <v>801</v>
      </c>
      <c r="K22" s="112" t="s">
        <v>183</v>
      </c>
      <c r="L22" s="4"/>
      <c r="M22" s="275">
        <f>IF(ISNUMBER(M18),IF(AND(LEFT(C22,1)="M",B22&lt;&gt;B18),M18+1,M18),IF(LEFT(C22,1)="M",1,0))</f>
        <v>0</v>
      </c>
      <c r="N22" s="275">
        <f>IF(ISNUMBER(N18),IF(AND(LEFT(C22,1)="C",B22&lt;&gt;B18),N18+1,N18),IF(LEFT(C22,1)="C",1,0))</f>
        <v>5</v>
      </c>
      <c r="O22" s="87"/>
      <c r="R22" s="100"/>
      <c r="S22" s="100"/>
      <c r="T22" s="100"/>
      <c r="U22" s="100"/>
      <c r="V22" s="100"/>
      <c r="W22" s="100"/>
      <c r="X22" s="100"/>
      <c r="Y22" s="100"/>
      <c r="Z22" s="100"/>
      <c r="AA22" s="100"/>
      <c r="AB22" s="100"/>
      <c r="AC22" s="100"/>
      <c r="AD22" s="100"/>
      <c r="AE22" s="100"/>
      <c r="AF22" s="100"/>
      <c r="BR22" s="87"/>
      <c r="BS22" s="87"/>
      <c r="BT22" s="87"/>
      <c r="BU22" s="87"/>
      <c r="BV22" s="87"/>
      <c r="BW22" s="87"/>
      <c r="BX22" s="87"/>
      <c r="BY22" s="87"/>
      <c r="BZ22" s="87"/>
      <c r="CA22" s="87"/>
      <c r="CB22" s="87"/>
      <c r="CC22" s="87"/>
      <c r="CD22" s="87"/>
      <c r="CE22" s="87"/>
      <c r="CF22" s="87"/>
    </row>
    <row r="23" spans="1:84" ht="68.25" customHeight="1" x14ac:dyDescent="0.2">
      <c r="A23" s="108" t="s">
        <v>186</v>
      </c>
      <c r="B23" s="238" t="s">
        <v>795</v>
      </c>
      <c r="C23" s="110" t="s">
        <v>175</v>
      </c>
      <c r="D23" s="110" t="s">
        <v>180</v>
      </c>
      <c r="E23" s="238" t="s">
        <v>188</v>
      </c>
      <c r="F23" s="109" t="s">
        <v>172</v>
      </c>
      <c r="G23" s="110" t="s">
        <v>1252</v>
      </c>
      <c r="H23" s="110" t="s">
        <v>1252</v>
      </c>
      <c r="I23" s="110" t="s">
        <v>1252</v>
      </c>
      <c r="J23" s="110" t="s">
        <v>1252</v>
      </c>
      <c r="K23" s="110" t="s">
        <v>1252</v>
      </c>
      <c r="L23" s="4"/>
      <c r="M23" s="226">
        <f>IF(ISNUMBER(M18),IF(AND(LEFT(C23,1)="M",B23&lt;&gt;B18),M18+1,M18),IF(LEFT(C23,1)="M",1,0))</f>
        <v>1</v>
      </c>
      <c r="N23" s="226">
        <f>IF(ISNUMBER(N18),IF(AND(LEFT(C23,1)="C",B23&lt;&gt;B18),N18+1,N18),IF(LEFT(C23,1)="C",1,0))</f>
        <v>4</v>
      </c>
      <c r="O23" s="87"/>
      <c r="R23" s="100"/>
      <c r="S23" s="100"/>
      <c r="T23" s="100"/>
      <c r="U23" s="100"/>
      <c r="V23" s="100"/>
      <c r="W23" s="100"/>
      <c r="X23" s="100"/>
      <c r="Y23" s="100"/>
      <c r="Z23" s="100"/>
      <c r="AA23" s="100"/>
      <c r="AB23" s="100"/>
      <c r="AC23" s="100"/>
      <c r="AD23" s="100"/>
      <c r="AE23" s="100"/>
      <c r="AF23" s="100"/>
      <c r="BR23" s="87"/>
      <c r="BS23" s="87"/>
      <c r="BT23" s="87"/>
      <c r="BU23" s="87"/>
      <c r="BV23" s="87"/>
      <c r="BW23" s="87"/>
      <c r="BX23" s="87"/>
      <c r="BY23" s="87"/>
      <c r="BZ23" s="87"/>
      <c r="CA23" s="87"/>
      <c r="CB23" s="87"/>
      <c r="CC23" s="87"/>
      <c r="CD23" s="87"/>
      <c r="CE23" s="87"/>
      <c r="CF23" s="87"/>
    </row>
    <row r="24" spans="1:84" ht="68.25" customHeight="1" x14ac:dyDescent="0.2">
      <c r="A24" s="108" t="s">
        <v>818</v>
      </c>
      <c r="B24" s="238" t="s">
        <v>820</v>
      </c>
      <c r="C24" s="110" t="s">
        <v>175</v>
      </c>
      <c r="D24" s="110" t="s">
        <v>810</v>
      </c>
      <c r="E24" s="238" t="s">
        <v>819</v>
      </c>
      <c r="F24" s="109" t="s">
        <v>172</v>
      </c>
      <c r="G24" s="110" t="s">
        <v>1252</v>
      </c>
      <c r="H24" s="110" t="s">
        <v>1252</v>
      </c>
      <c r="I24" s="110" t="s">
        <v>1252</v>
      </c>
      <c r="J24" s="110" t="s">
        <v>1252</v>
      </c>
      <c r="K24" s="110" t="s">
        <v>1252</v>
      </c>
      <c r="L24" s="4"/>
      <c r="M24" s="275">
        <f>IF(ISNUMBER(M23),IF(AND(LEFT(C24,1)="M",B24&lt;&gt;B23),M23+1,M23),IF(LEFT(C24,1)="M",1,0))</f>
        <v>2</v>
      </c>
      <c r="N24" s="275">
        <f>IF(ISNUMBER(N23),IF(AND(LEFT(C24,1)="C",B24&lt;&gt;B23),N23+1,N23),IF(LEFT(C24,1)="C",1,0))</f>
        <v>4</v>
      </c>
      <c r="O24" s="87"/>
      <c r="R24" s="100"/>
      <c r="S24" s="100"/>
      <c r="T24" s="100"/>
      <c r="U24" s="100"/>
      <c r="V24" s="100"/>
      <c r="W24" s="100"/>
      <c r="X24" s="100"/>
      <c r="Y24" s="100"/>
      <c r="Z24" s="100"/>
      <c r="AA24" s="100"/>
      <c r="AB24" s="100"/>
      <c r="AC24" s="100"/>
      <c r="AD24" s="100"/>
      <c r="AE24" s="100"/>
      <c r="AF24" s="100"/>
      <c r="BR24" s="87"/>
      <c r="BS24" s="87"/>
      <c r="BT24" s="87"/>
      <c r="BU24" s="87"/>
      <c r="BV24" s="87"/>
      <c r="BW24" s="87"/>
      <c r="BX24" s="87"/>
      <c r="BY24" s="87"/>
      <c r="BZ24" s="87"/>
      <c r="CA24" s="87"/>
      <c r="CB24" s="87"/>
      <c r="CC24" s="87"/>
      <c r="CD24" s="87"/>
      <c r="CE24" s="87"/>
      <c r="CF24" s="87"/>
    </row>
    <row r="25" spans="1:84" ht="68.25" customHeight="1" x14ac:dyDescent="0.2">
      <c r="A25" s="108" t="s">
        <v>823</v>
      </c>
      <c r="B25" s="238" t="s">
        <v>825</v>
      </c>
      <c r="C25" s="110" t="s">
        <v>187</v>
      </c>
      <c r="D25" s="110" t="s">
        <v>1262</v>
      </c>
      <c r="E25" s="238" t="s">
        <v>821</v>
      </c>
      <c r="F25" s="109" t="s">
        <v>172</v>
      </c>
      <c r="G25" s="110" t="s">
        <v>286</v>
      </c>
      <c r="H25" s="271" t="s">
        <v>173</v>
      </c>
      <c r="I25" s="112" t="s">
        <v>1265</v>
      </c>
      <c r="J25" s="113" t="s">
        <v>801</v>
      </c>
      <c r="K25" s="112" t="s">
        <v>1266</v>
      </c>
      <c r="L25" s="4"/>
      <c r="M25" s="275">
        <f t="shared" ref="M25:M28" si="2">IF(ISNUMBER(M24),IF(AND(LEFT(C25,1)="M",B25&lt;&gt;B24),M24+1,M24),IF(LEFT(C25,1)="M",1,0))</f>
        <v>2</v>
      </c>
      <c r="N25" s="275">
        <f t="shared" ref="N25:N28" si="3">IF(ISNUMBER(N24),IF(AND(LEFT(C25,1)="C",B25&lt;&gt;B24),N24+1,N24),IF(LEFT(C25,1)="C",1,0))</f>
        <v>5</v>
      </c>
      <c r="O25" s="87"/>
      <c r="R25" s="100"/>
      <c r="S25" s="100"/>
      <c r="T25" s="100"/>
      <c r="U25" s="100"/>
      <c r="V25" s="100"/>
      <c r="W25" s="100"/>
      <c r="X25" s="100"/>
      <c r="Y25" s="100"/>
      <c r="Z25" s="100"/>
      <c r="AA25" s="100"/>
      <c r="AB25" s="100"/>
      <c r="AC25" s="100"/>
      <c r="AD25" s="100"/>
      <c r="AE25" s="100"/>
      <c r="AF25" s="100"/>
      <c r="BR25" s="87"/>
      <c r="BS25" s="87"/>
      <c r="BT25" s="87"/>
      <c r="BU25" s="87"/>
      <c r="BV25" s="87"/>
      <c r="BW25" s="87"/>
      <c r="BX25" s="87"/>
      <c r="BY25" s="87"/>
      <c r="BZ25" s="87"/>
      <c r="CA25" s="87"/>
      <c r="CB25" s="87"/>
      <c r="CC25" s="87"/>
      <c r="CD25" s="87"/>
      <c r="CE25" s="87"/>
      <c r="CF25" s="87"/>
    </row>
    <row r="26" spans="1:84" s="101" customFormat="1" ht="68.25" customHeight="1" x14ac:dyDescent="0.2">
      <c r="A26" s="108" t="s">
        <v>822</v>
      </c>
      <c r="B26" s="238" t="s">
        <v>824</v>
      </c>
      <c r="C26" s="110" t="s">
        <v>187</v>
      </c>
      <c r="D26" s="110" t="s">
        <v>1268</v>
      </c>
      <c r="E26" s="238" t="s">
        <v>821</v>
      </c>
      <c r="F26" s="109" t="s">
        <v>172</v>
      </c>
      <c r="G26" s="110" t="s">
        <v>286</v>
      </c>
      <c r="H26" s="271" t="s">
        <v>173</v>
      </c>
      <c r="I26" s="112" t="s">
        <v>1269</v>
      </c>
      <c r="J26" s="113" t="s">
        <v>801</v>
      </c>
      <c r="K26" s="112" t="s">
        <v>183</v>
      </c>
      <c r="L26" s="4"/>
      <c r="M26" s="275">
        <f t="shared" si="2"/>
        <v>2</v>
      </c>
      <c r="N26" s="275">
        <f t="shared" si="3"/>
        <v>6</v>
      </c>
      <c r="O26" s="87"/>
      <c r="P26" s="87"/>
      <c r="Q26" s="87"/>
      <c r="R26" s="100"/>
      <c r="S26" s="100"/>
      <c r="T26" s="100"/>
      <c r="U26" s="100"/>
      <c r="V26" s="100"/>
      <c r="W26" s="100"/>
      <c r="X26" s="100"/>
      <c r="Y26" s="100"/>
      <c r="Z26" s="100"/>
      <c r="AA26" s="100"/>
      <c r="AB26" s="100"/>
      <c r="AC26" s="100"/>
      <c r="AD26" s="100"/>
      <c r="AE26" s="100"/>
      <c r="AF26" s="100"/>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row>
    <row r="27" spans="1:84" s="107" customFormat="1" ht="68.25" customHeight="1" x14ac:dyDescent="0.2">
      <c r="A27" s="108" t="s">
        <v>189</v>
      </c>
      <c r="B27" s="238" t="s">
        <v>796</v>
      </c>
      <c r="C27" s="110" t="s">
        <v>187</v>
      </c>
      <c r="D27" s="110" t="s">
        <v>1270</v>
      </c>
      <c r="E27" s="238" t="s">
        <v>190</v>
      </c>
      <c r="F27" s="109" t="s">
        <v>172</v>
      </c>
      <c r="G27" s="110" t="s">
        <v>1222</v>
      </c>
      <c r="H27" s="110" t="s">
        <v>1222</v>
      </c>
      <c r="I27" s="110" t="s">
        <v>1222</v>
      </c>
      <c r="J27" s="110" t="s">
        <v>1222</v>
      </c>
      <c r="K27" s="110" t="s">
        <v>1222</v>
      </c>
      <c r="L27" s="6"/>
      <c r="M27" s="275">
        <f t="shared" si="2"/>
        <v>2</v>
      </c>
      <c r="N27" s="275">
        <f t="shared" si="3"/>
        <v>7</v>
      </c>
      <c r="O27" s="87"/>
      <c r="P27" s="87"/>
      <c r="Q27" s="87"/>
      <c r="R27" s="100"/>
      <c r="S27" s="100"/>
      <c r="T27" s="100"/>
      <c r="U27" s="100"/>
      <c r="V27" s="100"/>
      <c r="W27" s="100"/>
      <c r="X27" s="100"/>
      <c r="Y27" s="100"/>
      <c r="Z27" s="100"/>
      <c r="AA27" s="100"/>
      <c r="AB27" s="100"/>
      <c r="AC27" s="100"/>
      <c r="AD27" s="100"/>
      <c r="AE27" s="100"/>
      <c r="AF27" s="100"/>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row>
    <row r="28" spans="1:84" s="107" customFormat="1" ht="53.1" customHeight="1" x14ac:dyDescent="0.2">
      <c r="A28" s="108"/>
      <c r="B28" s="238"/>
      <c r="C28" s="110"/>
      <c r="D28" s="110"/>
      <c r="E28" s="238"/>
      <c r="F28" s="109"/>
      <c r="G28" s="110"/>
      <c r="H28" s="109"/>
      <c r="I28" s="112"/>
      <c r="J28" s="113"/>
      <c r="K28" s="112"/>
      <c r="L28" s="6"/>
      <c r="M28" s="275">
        <f t="shared" si="2"/>
        <v>2</v>
      </c>
      <c r="N28" s="275">
        <f t="shared" si="3"/>
        <v>7</v>
      </c>
      <c r="O28" s="87"/>
      <c r="P28" s="87"/>
      <c r="Q28" s="87"/>
      <c r="R28" s="100"/>
      <c r="S28" s="100"/>
      <c r="T28" s="100"/>
      <c r="U28" s="100"/>
      <c r="V28" s="100"/>
      <c r="W28" s="100"/>
      <c r="X28" s="100"/>
      <c r="Y28" s="100"/>
      <c r="Z28" s="100"/>
      <c r="AA28" s="100"/>
      <c r="AB28" s="100"/>
      <c r="AC28" s="100"/>
      <c r="AD28" s="100"/>
      <c r="AE28" s="100"/>
      <c r="AF28" s="100"/>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row>
    <row r="29" spans="1:84" s="107" customFormat="1" ht="53.1" customHeight="1" x14ac:dyDescent="0.2">
      <c r="A29" s="114"/>
      <c r="B29" s="115"/>
      <c r="C29" s="114"/>
      <c r="D29" s="114"/>
      <c r="E29" s="89"/>
      <c r="F29" s="87"/>
      <c r="G29" s="87"/>
      <c r="H29" s="87"/>
      <c r="I29" s="87"/>
      <c r="J29" s="87"/>
      <c r="K29" s="92"/>
      <c r="L29" s="87"/>
      <c r="M29" s="87"/>
      <c r="N29" s="87"/>
      <c r="O29" s="87"/>
      <c r="P29" s="87"/>
      <c r="Q29" s="87"/>
      <c r="R29" s="100"/>
      <c r="S29" s="100"/>
      <c r="T29" s="100"/>
      <c r="U29" s="100"/>
      <c r="V29" s="100"/>
      <c r="W29" s="100"/>
      <c r="X29" s="100"/>
      <c r="Y29" s="100"/>
      <c r="Z29" s="100"/>
      <c r="AA29" s="100"/>
      <c r="AB29" s="100"/>
      <c r="AC29" s="100"/>
      <c r="AD29" s="100"/>
      <c r="AE29" s="100"/>
      <c r="AF29" s="100"/>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row>
    <row r="30" spans="1:84" s="107" customFormat="1" ht="53.1" customHeight="1" x14ac:dyDescent="0.2">
      <c r="A30" s="87"/>
      <c r="B30" s="87"/>
      <c r="C30" s="87"/>
      <c r="D30" s="87"/>
      <c r="E30" s="89"/>
      <c r="F30" s="87"/>
      <c r="G30" s="87"/>
      <c r="H30" s="87"/>
      <c r="I30" s="87"/>
      <c r="J30" s="87"/>
      <c r="K30" s="92"/>
      <c r="L30" s="87"/>
      <c r="M30" s="87"/>
      <c r="N30" s="87"/>
      <c r="O30" s="87"/>
      <c r="P30" s="87"/>
      <c r="Q30" s="87"/>
      <c r="R30" s="100"/>
      <c r="S30" s="100"/>
      <c r="T30" s="100"/>
      <c r="U30" s="100"/>
      <c r="V30" s="100"/>
      <c r="W30" s="100"/>
      <c r="X30" s="100"/>
      <c r="Y30" s="100"/>
      <c r="Z30" s="100"/>
      <c r="AA30" s="100"/>
      <c r="AB30" s="100"/>
      <c r="AC30" s="100"/>
      <c r="AD30" s="100"/>
      <c r="AE30" s="100"/>
      <c r="AF30" s="100"/>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row>
    <row r="31" spans="1:84" s="107" customFormat="1" ht="53.1" customHeight="1" x14ac:dyDescent="0.2">
      <c r="A31" s="87"/>
      <c r="B31" s="87"/>
      <c r="C31" s="87"/>
      <c r="D31" s="87"/>
      <c r="E31" s="89"/>
      <c r="F31" s="87"/>
      <c r="G31" s="87"/>
      <c r="H31" s="87"/>
      <c r="I31" s="87"/>
      <c r="J31" s="87"/>
      <c r="K31" s="92"/>
      <c r="L31" s="87"/>
      <c r="M31" s="87"/>
      <c r="N31" s="87"/>
      <c r="O31" s="87"/>
      <c r="P31" s="87"/>
      <c r="Q31" s="87"/>
      <c r="R31" s="100"/>
      <c r="S31" s="100"/>
      <c r="T31" s="100"/>
      <c r="U31" s="100"/>
      <c r="V31" s="100"/>
      <c r="W31" s="100"/>
      <c r="X31" s="100"/>
      <c r="Y31" s="100"/>
      <c r="Z31" s="100"/>
      <c r="AA31" s="100"/>
      <c r="AB31" s="100"/>
      <c r="AC31" s="100"/>
      <c r="AD31" s="100"/>
      <c r="AE31" s="100"/>
      <c r="AF31" s="100"/>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row>
    <row r="32" spans="1:84" s="107" customFormat="1" ht="53.1" customHeight="1" x14ac:dyDescent="0.2">
      <c r="A32" s="87"/>
      <c r="B32" s="87"/>
      <c r="C32" s="87"/>
      <c r="D32" s="87"/>
      <c r="E32" s="89"/>
      <c r="F32" s="87"/>
      <c r="G32" s="87"/>
      <c r="H32" s="87"/>
      <c r="I32" s="87"/>
      <c r="J32" s="87"/>
      <c r="K32" s="92"/>
      <c r="L32" s="87"/>
      <c r="M32" s="87"/>
      <c r="N32" s="87"/>
      <c r="O32" s="87"/>
      <c r="P32" s="87"/>
      <c r="Q32" s="87"/>
      <c r="R32" s="100"/>
      <c r="S32" s="100"/>
      <c r="T32" s="100"/>
      <c r="U32" s="100"/>
      <c r="V32" s="100"/>
      <c r="W32" s="100"/>
      <c r="X32" s="100"/>
      <c r="Y32" s="100"/>
      <c r="Z32" s="100"/>
      <c r="AA32" s="100"/>
      <c r="AB32" s="100"/>
      <c r="AC32" s="100"/>
      <c r="AD32" s="100"/>
      <c r="AE32" s="100"/>
      <c r="AF32" s="100"/>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row>
    <row r="33" spans="5:84" ht="53.1" customHeight="1" x14ac:dyDescent="0.2">
      <c r="O33" s="87"/>
      <c r="R33" s="100"/>
      <c r="S33" s="100"/>
      <c r="T33" s="100"/>
      <c r="U33" s="100"/>
      <c r="V33" s="100"/>
      <c r="W33" s="100"/>
      <c r="X33" s="100"/>
      <c r="Y33" s="100"/>
      <c r="Z33" s="100"/>
      <c r="AA33" s="100"/>
      <c r="AB33" s="100"/>
      <c r="AC33" s="100"/>
      <c r="AD33" s="100"/>
      <c r="AE33" s="100"/>
      <c r="AF33" s="100"/>
      <c r="BR33" s="87"/>
      <c r="BS33" s="87"/>
      <c r="BT33" s="87"/>
      <c r="BU33" s="87"/>
      <c r="BV33" s="87"/>
      <c r="BW33" s="87"/>
      <c r="BX33" s="87"/>
      <c r="BY33" s="87"/>
      <c r="BZ33" s="87"/>
      <c r="CA33" s="87"/>
      <c r="CB33" s="87"/>
      <c r="CC33" s="87"/>
      <c r="CD33" s="87"/>
      <c r="CE33" s="87"/>
      <c r="CF33" s="87"/>
    </row>
    <row r="34" spans="5:84" ht="53.1" customHeight="1" x14ac:dyDescent="0.2">
      <c r="O34" s="87"/>
      <c r="R34" s="100"/>
      <c r="S34" s="100"/>
      <c r="T34" s="100"/>
      <c r="U34" s="100"/>
      <c r="V34" s="100"/>
      <c r="W34" s="100"/>
      <c r="X34" s="100"/>
      <c r="Y34" s="100"/>
      <c r="Z34" s="100"/>
      <c r="AA34" s="100"/>
      <c r="AB34" s="100"/>
      <c r="AC34" s="100"/>
      <c r="AD34" s="100"/>
      <c r="AE34" s="100"/>
      <c r="AF34" s="100"/>
      <c r="BR34" s="87"/>
      <c r="BS34" s="87"/>
      <c r="BT34" s="87"/>
      <c r="BU34" s="87"/>
      <c r="BV34" s="87"/>
      <c r="BW34" s="87"/>
      <c r="BX34" s="87"/>
      <c r="BY34" s="87"/>
      <c r="BZ34" s="87"/>
      <c r="CA34" s="87"/>
      <c r="CB34" s="87"/>
      <c r="CC34" s="87"/>
      <c r="CD34" s="87"/>
      <c r="CE34" s="87"/>
      <c r="CF34" s="87"/>
    </row>
    <row r="35" spans="5:84" ht="53.1" customHeight="1" x14ac:dyDescent="0.2">
      <c r="O35" s="87"/>
      <c r="R35" s="100"/>
      <c r="S35" s="100"/>
      <c r="T35" s="100"/>
      <c r="U35" s="100"/>
      <c r="V35" s="100"/>
      <c r="W35" s="100"/>
      <c r="X35" s="100"/>
      <c r="Y35" s="100"/>
      <c r="Z35" s="100"/>
      <c r="AA35" s="100"/>
      <c r="AB35" s="100"/>
      <c r="AC35" s="100"/>
      <c r="AD35" s="100"/>
      <c r="AE35" s="100"/>
      <c r="AF35" s="100"/>
      <c r="BR35" s="87"/>
      <c r="BS35" s="87"/>
      <c r="BT35" s="87"/>
      <c r="BU35" s="87"/>
      <c r="BV35" s="87"/>
      <c r="BW35" s="87"/>
      <c r="BX35" s="87"/>
      <c r="BY35" s="87"/>
      <c r="BZ35" s="87"/>
      <c r="CA35" s="87"/>
      <c r="CB35" s="87"/>
      <c r="CC35" s="87"/>
      <c r="CD35" s="87"/>
      <c r="CE35" s="87"/>
      <c r="CF35" s="87"/>
    </row>
    <row r="36" spans="5:84" ht="53.1" customHeight="1" x14ac:dyDescent="0.2">
      <c r="O36" s="87"/>
      <c r="R36" s="100"/>
      <c r="S36" s="100"/>
      <c r="T36" s="100"/>
      <c r="U36" s="100"/>
      <c r="V36" s="100"/>
      <c r="W36" s="100"/>
      <c r="X36" s="100"/>
      <c r="Y36" s="100"/>
      <c r="Z36" s="100"/>
      <c r="AA36" s="100"/>
      <c r="AB36" s="100"/>
      <c r="AC36" s="100"/>
      <c r="AD36" s="100"/>
      <c r="AE36" s="100"/>
      <c r="AF36" s="100"/>
      <c r="BR36" s="87"/>
      <c r="BS36" s="87"/>
      <c r="BT36" s="87"/>
      <c r="BU36" s="87"/>
      <c r="BV36" s="87"/>
      <c r="BW36" s="87"/>
      <c r="BX36" s="87"/>
      <c r="BY36" s="87"/>
      <c r="BZ36" s="87"/>
      <c r="CA36" s="87"/>
      <c r="CB36" s="87"/>
      <c r="CC36" s="87"/>
      <c r="CD36" s="87"/>
      <c r="CE36" s="87"/>
      <c r="CF36" s="87"/>
    </row>
    <row r="37" spans="5:84" ht="53.1" customHeight="1" x14ac:dyDescent="0.2">
      <c r="O37" s="87"/>
      <c r="R37" s="100"/>
      <c r="S37" s="100"/>
      <c r="T37" s="100"/>
      <c r="U37" s="100"/>
      <c r="V37" s="100"/>
      <c r="W37" s="100"/>
      <c r="X37" s="100"/>
      <c r="Y37" s="100"/>
      <c r="Z37" s="100"/>
      <c r="AA37" s="100"/>
      <c r="AB37" s="100"/>
      <c r="AC37" s="100"/>
      <c r="AD37" s="100"/>
      <c r="AE37" s="100"/>
      <c r="AF37" s="100"/>
      <c r="BR37" s="87"/>
      <c r="BS37" s="87"/>
      <c r="BT37" s="87"/>
      <c r="BU37" s="87"/>
      <c r="BV37" s="87"/>
      <c r="BW37" s="87"/>
      <c r="BX37" s="87"/>
      <c r="BY37" s="87"/>
      <c r="BZ37" s="87"/>
      <c r="CA37" s="87"/>
      <c r="CB37" s="87"/>
      <c r="CC37" s="87"/>
      <c r="CD37" s="87"/>
      <c r="CE37" s="87"/>
      <c r="CF37" s="87"/>
    </row>
    <row r="38" spans="5:84" ht="53.1" customHeight="1" x14ac:dyDescent="0.2">
      <c r="E38" s="87"/>
      <c r="K38" s="87"/>
      <c r="O38" s="87"/>
      <c r="R38" s="100"/>
      <c r="S38" s="100"/>
      <c r="T38" s="100"/>
      <c r="U38" s="100"/>
      <c r="V38" s="100"/>
      <c r="W38" s="100"/>
      <c r="X38" s="100"/>
      <c r="Y38" s="100"/>
      <c r="Z38" s="100"/>
      <c r="AA38" s="100"/>
      <c r="AB38" s="100"/>
      <c r="AC38" s="100"/>
      <c r="AD38" s="100"/>
      <c r="AE38" s="100"/>
      <c r="AF38" s="100"/>
      <c r="BR38" s="87"/>
      <c r="BS38" s="87"/>
      <c r="BT38" s="87"/>
      <c r="BU38" s="87"/>
      <c r="BV38" s="87"/>
      <c r="BW38" s="87"/>
      <c r="BX38" s="87"/>
      <c r="BY38" s="87"/>
      <c r="BZ38" s="87"/>
      <c r="CA38" s="87"/>
      <c r="CB38" s="87"/>
      <c r="CC38" s="87"/>
      <c r="CD38" s="87"/>
      <c r="CE38" s="87"/>
      <c r="CF38" s="87"/>
    </row>
    <row r="39" spans="5:84" ht="53.1" customHeight="1" x14ac:dyDescent="0.2">
      <c r="E39" s="87"/>
      <c r="K39" s="87"/>
      <c r="O39" s="87"/>
      <c r="R39" s="100"/>
      <c r="S39" s="100"/>
      <c r="T39" s="100"/>
      <c r="U39" s="100"/>
      <c r="V39" s="100"/>
      <c r="W39" s="100"/>
      <c r="X39" s="100"/>
      <c r="Y39" s="100"/>
      <c r="Z39" s="100"/>
      <c r="AA39" s="100"/>
      <c r="AB39" s="100"/>
      <c r="AC39" s="100"/>
      <c r="AD39" s="100"/>
      <c r="AE39" s="100"/>
      <c r="AF39" s="100"/>
      <c r="BR39" s="87"/>
      <c r="BS39" s="87"/>
      <c r="BT39" s="87"/>
      <c r="BU39" s="87"/>
      <c r="BV39" s="87"/>
      <c r="BW39" s="87"/>
      <c r="BX39" s="87"/>
      <c r="BY39" s="87"/>
      <c r="BZ39" s="87"/>
      <c r="CA39" s="87"/>
      <c r="CB39" s="87"/>
      <c r="CC39" s="87"/>
      <c r="CD39" s="87"/>
      <c r="CE39" s="87"/>
      <c r="CF39" s="87"/>
    </row>
    <row r="40" spans="5:84" ht="53.1" customHeight="1" x14ac:dyDescent="0.2">
      <c r="E40" s="87"/>
      <c r="K40" s="87"/>
      <c r="O40" s="87"/>
      <c r="R40" s="100"/>
      <c r="S40" s="100"/>
      <c r="T40" s="100"/>
      <c r="U40" s="100"/>
      <c r="V40" s="100"/>
      <c r="W40" s="100"/>
      <c r="X40" s="100"/>
      <c r="Y40" s="100"/>
      <c r="Z40" s="100"/>
      <c r="AA40" s="100"/>
      <c r="AB40" s="100"/>
      <c r="AC40" s="100"/>
      <c r="AD40" s="100"/>
      <c r="AE40" s="100"/>
      <c r="AF40" s="100"/>
      <c r="BR40" s="87"/>
      <c r="BS40" s="87"/>
      <c r="BT40" s="87"/>
      <c r="BU40" s="87"/>
      <c r="BV40" s="87"/>
      <c r="BW40" s="87"/>
      <c r="BX40" s="87"/>
      <c r="BY40" s="87"/>
      <c r="BZ40" s="87"/>
      <c r="CA40" s="87"/>
      <c r="CB40" s="87"/>
      <c r="CC40" s="87"/>
      <c r="CD40" s="87"/>
      <c r="CE40" s="87"/>
      <c r="CF40" s="87"/>
    </row>
    <row r="41" spans="5:84" ht="53.1" customHeight="1" x14ac:dyDescent="0.2">
      <c r="E41" s="87"/>
      <c r="K41" s="87"/>
      <c r="O41" s="87"/>
      <c r="R41" s="100"/>
      <c r="S41" s="100"/>
      <c r="T41" s="100"/>
      <c r="U41" s="100"/>
      <c r="V41" s="100"/>
      <c r="W41" s="100"/>
      <c r="X41" s="100"/>
      <c r="Y41" s="100"/>
      <c r="Z41" s="100"/>
      <c r="AA41" s="100"/>
      <c r="AB41" s="100"/>
      <c r="AC41" s="100"/>
      <c r="AD41" s="100"/>
      <c r="AE41" s="100"/>
      <c r="AF41" s="100"/>
      <c r="BR41" s="87"/>
      <c r="BS41" s="87"/>
      <c r="BT41" s="87"/>
      <c r="BU41" s="87"/>
      <c r="BV41" s="87"/>
      <c r="BW41" s="87"/>
      <c r="BX41" s="87"/>
      <c r="BY41" s="87"/>
      <c r="BZ41" s="87"/>
      <c r="CA41" s="87"/>
      <c r="CB41" s="87"/>
      <c r="CC41" s="87"/>
      <c r="CD41" s="87"/>
      <c r="CE41" s="87"/>
      <c r="CF41" s="87"/>
    </row>
    <row r="42" spans="5:84" ht="53.1" customHeight="1" x14ac:dyDescent="0.2">
      <c r="E42" s="87"/>
      <c r="K42" s="87"/>
      <c r="O42" s="87"/>
      <c r="R42" s="100"/>
      <c r="S42" s="100"/>
      <c r="T42" s="100"/>
      <c r="U42" s="100"/>
      <c r="V42" s="100"/>
      <c r="W42" s="100"/>
      <c r="X42" s="100"/>
      <c r="Y42" s="100"/>
      <c r="Z42" s="100"/>
      <c r="AA42" s="100"/>
      <c r="AB42" s="100"/>
      <c r="AC42" s="100"/>
      <c r="AD42" s="100"/>
      <c r="AE42" s="100"/>
      <c r="AF42" s="100"/>
      <c r="BR42" s="87"/>
      <c r="BS42" s="87"/>
      <c r="BT42" s="87"/>
      <c r="BU42" s="87"/>
      <c r="BV42" s="87"/>
      <c r="BW42" s="87"/>
      <c r="BX42" s="87"/>
      <c r="BY42" s="87"/>
      <c r="BZ42" s="87"/>
      <c r="CA42" s="87"/>
      <c r="CB42" s="87"/>
      <c r="CC42" s="87"/>
      <c r="CD42" s="87"/>
      <c r="CE42" s="87"/>
      <c r="CF42" s="87"/>
    </row>
    <row r="43" spans="5:84" ht="53.1" customHeight="1" x14ac:dyDescent="0.2">
      <c r="E43" s="87"/>
      <c r="K43" s="87"/>
      <c r="O43" s="87"/>
      <c r="R43" s="100"/>
      <c r="S43" s="100"/>
      <c r="T43" s="100"/>
      <c r="U43" s="100"/>
      <c r="V43" s="100"/>
      <c r="W43" s="100"/>
      <c r="X43" s="100"/>
      <c r="Y43" s="100"/>
      <c r="Z43" s="100"/>
      <c r="AA43" s="100"/>
      <c r="AB43" s="100"/>
      <c r="AC43" s="100"/>
      <c r="AD43" s="100"/>
      <c r="AE43" s="100"/>
      <c r="AF43" s="100"/>
      <c r="BR43" s="87"/>
      <c r="BS43" s="87"/>
      <c r="BT43" s="87"/>
      <c r="BU43" s="87"/>
      <c r="BV43" s="87"/>
      <c r="BW43" s="87"/>
      <c r="BX43" s="87"/>
      <c r="BY43" s="87"/>
      <c r="BZ43" s="87"/>
      <c r="CA43" s="87"/>
      <c r="CB43" s="87"/>
      <c r="CC43" s="87"/>
      <c r="CD43" s="87"/>
      <c r="CE43" s="87"/>
      <c r="CF43" s="87"/>
    </row>
    <row r="44" spans="5:84" ht="53.1" customHeight="1" x14ac:dyDescent="0.2">
      <c r="E44" s="87"/>
      <c r="K44" s="87"/>
      <c r="O44" s="87"/>
      <c r="R44" s="100"/>
      <c r="S44" s="100"/>
      <c r="T44" s="100"/>
      <c r="U44" s="100"/>
      <c r="V44" s="100"/>
      <c r="W44" s="100"/>
      <c r="X44" s="100"/>
      <c r="Y44" s="100"/>
      <c r="Z44" s="100"/>
      <c r="AA44" s="100"/>
      <c r="AB44" s="100"/>
      <c r="AC44" s="100"/>
      <c r="AD44" s="100"/>
      <c r="AE44" s="100"/>
      <c r="AF44" s="100"/>
      <c r="BR44" s="87"/>
      <c r="BS44" s="87"/>
      <c r="BT44" s="87"/>
      <c r="BU44" s="87"/>
      <c r="BV44" s="87"/>
      <c r="BW44" s="87"/>
      <c r="BX44" s="87"/>
      <c r="BY44" s="87"/>
      <c r="BZ44" s="87"/>
      <c r="CA44" s="87"/>
      <c r="CB44" s="87"/>
      <c r="CC44" s="87"/>
      <c r="CD44" s="87"/>
      <c r="CE44" s="87"/>
      <c r="CF44" s="87"/>
    </row>
    <row r="45" spans="5:84" ht="53.1" customHeight="1" x14ac:dyDescent="0.2">
      <c r="E45" s="87"/>
      <c r="K45" s="87"/>
      <c r="O45" s="87"/>
      <c r="R45" s="100"/>
      <c r="S45" s="100"/>
      <c r="T45" s="100"/>
      <c r="U45" s="100"/>
      <c r="V45" s="100"/>
      <c r="W45" s="100"/>
      <c r="X45" s="100"/>
      <c r="Y45" s="100"/>
      <c r="Z45" s="100"/>
      <c r="AA45" s="100"/>
      <c r="AB45" s="100"/>
      <c r="AC45" s="100"/>
      <c r="AD45" s="100"/>
      <c r="AE45" s="100"/>
      <c r="AF45" s="100"/>
      <c r="BR45" s="87"/>
      <c r="BS45" s="87"/>
      <c r="BT45" s="87"/>
      <c r="BU45" s="87"/>
      <c r="BV45" s="87"/>
      <c r="BW45" s="87"/>
      <c r="BX45" s="87"/>
      <c r="BY45" s="87"/>
      <c r="BZ45" s="87"/>
      <c r="CA45" s="87"/>
      <c r="CB45" s="87"/>
      <c r="CC45" s="87"/>
      <c r="CD45" s="87"/>
      <c r="CE45" s="87"/>
      <c r="CF45" s="87"/>
    </row>
    <row r="46" spans="5:84" ht="53.1" customHeight="1" x14ac:dyDescent="0.2">
      <c r="E46" s="87"/>
      <c r="K46" s="87"/>
      <c r="O46" s="87"/>
      <c r="R46" s="100"/>
      <c r="S46" s="100"/>
      <c r="T46" s="100"/>
      <c r="U46" s="100"/>
      <c r="V46" s="100"/>
      <c r="W46" s="100"/>
      <c r="X46" s="100"/>
      <c r="Y46" s="100"/>
      <c r="Z46" s="100"/>
      <c r="AA46" s="100"/>
      <c r="AB46" s="100"/>
      <c r="AC46" s="100"/>
      <c r="AD46" s="100"/>
      <c r="AE46" s="100"/>
      <c r="AF46" s="100"/>
      <c r="BR46" s="87"/>
      <c r="BS46" s="87"/>
      <c r="BT46" s="87"/>
      <c r="BU46" s="87"/>
      <c r="BV46" s="87"/>
      <c r="BW46" s="87"/>
      <c r="BX46" s="87"/>
      <c r="BY46" s="87"/>
      <c r="BZ46" s="87"/>
      <c r="CA46" s="87"/>
      <c r="CB46" s="87"/>
      <c r="CC46" s="87"/>
      <c r="CD46" s="87"/>
      <c r="CE46" s="87"/>
      <c r="CF46" s="87"/>
    </row>
    <row r="47" spans="5:84" ht="53.1" customHeight="1" x14ac:dyDescent="0.2">
      <c r="E47" s="87"/>
      <c r="K47" s="87"/>
      <c r="O47" s="87"/>
      <c r="R47" s="100"/>
      <c r="S47" s="100"/>
      <c r="T47" s="100"/>
      <c r="U47" s="100"/>
      <c r="V47" s="100"/>
      <c r="W47" s="100"/>
      <c r="X47" s="100"/>
      <c r="Y47" s="100"/>
      <c r="Z47" s="100"/>
      <c r="AA47" s="100"/>
      <c r="AB47" s="100"/>
      <c r="AC47" s="100"/>
      <c r="AD47" s="100"/>
      <c r="AE47" s="100"/>
      <c r="AF47" s="100"/>
      <c r="BR47" s="87"/>
      <c r="BS47" s="87"/>
      <c r="BT47" s="87"/>
      <c r="BU47" s="87"/>
      <c r="BV47" s="87"/>
      <c r="BW47" s="87"/>
      <c r="BX47" s="87"/>
      <c r="BY47" s="87"/>
      <c r="BZ47" s="87"/>
      <c r="CA47" s="87"/>
      <c r="CB47" s="87"/>
      <c r="CC47" s="87"/>
      <c r="CD47" s="87"/>
      <c r="CE47" s="87"/>
      <c r="CF47" s="87"/>
    </row>
    <row r="48" spans="5:84" ht="53.1" customHeight="1" x14ac:dyDescent="0.2">
      <c r="E48" s="87"/>
      <c r="K48" s="87"/>
      <c r="O48" s="87"/>
      <c r="R48" s="100"/>
      <c r="S48" s="100"/>
      <c r="T48" s="100"/>
      <c r="U48" s="100"/>
      <c r="V48" s="100"/>
      <c r="W48" s="100"/>
      <c r="X48" s="100"/>
      <c r="Y48" s="100"/>
      <c r="Z48" s="100"/>
      <c r="AA48" s="100"/>
      <c r="AB48" s="100"/>
      <c r="AC48" s="100"/>
      <c r="AD48" s="100"/>
      <c r="AE48" s="100"/>
      <c r="AF48" s="100"/>
      <c r="BR48" s="87"/>
      <c r="BS48" s="87"/>
      <c r="BT48" s="87"/>
      <c r="BU48" s="87"/>
      <c r="BV48" s="87"/>
      <c r="BW48" s="87"/>
      <c r="BX48" s="87"/>
      <c r="BY48" s="87"/>
      <c r="BZ48" s="87"/>
      <c r="CA48" s="87"/>
      <c r="CB48" s="87"/>
      <c r="CC48" s="87"/>
      <c r="CD48" s="87"/>
      <c r="CE48" s="87"/>
      <c r="CF48" s="87"/>
    </row>
    <row r="49" spans="5:84" ht="53.1" customHeight="1" x14ac:dyDescent="0.2">
      <c r="E49" s="87"/>
      <c r="K49" s="87"/>
      <c r="O49" s="87"/>
      <c r="R49" s="100"/>
      <c r="S49" s="100"/>
      <c r="T49" s="100"/>
      <c r="U49" s="100"/>
      <c r="V49" s="100"/>
      <c r="W49" s="100"/>
      <c r="X49" s="100"/>
      <c r="Y49" s="100"/>
      <c r="Z49" s="100"/>
      <c r="AA49" s="100"/>
      <c r="AB49" s="100"/>
      <c r="AC49" s="100"/>
      <c r="AD49" s="100"/>
      <c r="AE49" s="100"/>
      <c r="AF49" s="100"/>
      <c r="BR49" s="87"/>
      <c r="BS49" s="87"/>
      <c r="BT49" s="87"/>
      <c r="BU49" s="87"/>
      <c r="BV49" s="87"/>
      <c r="BW49" s="87"/>
      <c r="BX49" s="87"/>
      <c r="BY49" s="87"/>
      <c r="BZ49" s="87"/>
      <c r="CA49" s="87"/>
      <c r="CB49" s="87"/>
      <c r="CC49" s="87"/>
      <c r="CD49" s="87"/>
      <c r="CE49" s="87"/>
      <c r="CF49" s="87"/>
    </row>
    <row r="50" spans="5:84" ht="53.1" customHeight="1" x14ac:dyDescent="0.2">
      <c r="E50" s="87"/>
      <c r="K50" s="87"/>
      <c r="O50" s="87"/>
      <c r="R50" s="100"/>
      <c r="S50" s="100"/>
      <c r="T50" s="100"/>
      <c r="U50" s="100"/>
      <c r="V50" s="100"/>
      <c r="W50" s="100"/>
      <c r="X50" s="100"/>
      <c r="Y50" s="100"/>
      <c r="Z50" s="100"/>
      <c r="AA50" s="100"/>
      <c r="AB50" s="100"/>
      <c r="AC50" s="100"/>
      <c r="AD50" s="100"/>
      <c r="AE50" s="100"/>
      <c r="AF50" s="100"/>
      <c r="BR50" s="87"/>
      <c r="BS50" s="87"/>
      <c r="BT50" s="87"/>
      <c r="BU50" s="87"/>
      <c r="BV50" s="87"/>
      <c r="BW50" s="87"/>
      <c r="BX50" s="87"/>
      <c r="BY50" s="87"/>
      <c r="BZ50" s="87"/>
      <c r="CA50" s="87"/>
      <c r="CB50" s="87"/>
      <c r="CC50" s="87"/>
      <c r="CD50" s="87"/>
      <c r="CE50" s="87"/>
      <c r="CF50" s="87"/>
    </row>
    <row r="51" spans="5:84" ht="53.1" customHeight="1" x14ac:dyDescent="0.2">
      <c r="E51" s="87"/>
      <c r="K51" s="87"/>
      <c r="O51" s="87"/>
      <c r="R51" s="100"/>
      <c r="S51" s="100"/>
      <c r="T51" s="100"/>
      <c r="U51" s="100"/>
      <c r="V51" s="100"/>
      <c r="W51" s="100"/>
      <c r="X51" s="100"/>
      <c r="Y51" s="100"/>
      <c r="Z51" s="100"/>
      <c r="AA51" s="100"/>
      <c r="AB51" s="100"/>
      <c r="AC51" s="100"/>
      <c r="AD51" s="100"/>
      <c r="AE51" s="100"/>
      <c r="AF51" s="100"/>
      <c r="BR51" s="87"/>
      <c r="BS51" s="87"/>
      <c r="BT51" s="87"/>
      <c r="BU51" s="87"/>
      <c r="BV51" s="87"/>
      <c r="BW51" s="87"/>
      <c r="BX51" s="87"/>
      <c r="BY51" s="87"/>
      <c r="BZ51" s="87"/>
      <c r="CA51" s="87"/>
      <c r="CB51" s="87"/>
      <c r="CC51" s="87"/>
      <c r="CD51" s="87"/>
      <c r="CE51" s="87"/>
      <c r="CF51" s="87"/>
    </row>
    <row r="52" spans="5:84" ht="53.1" customHeight="1" x14ac:dyDescent="0.2">
      <c r="E52" s="87"/>
      <c r="K52" s="87"/>
      <c r="O52" s="87"/>
      <c r="R52" s="100"/>
      <c r="S52" s="100"/>
      <c r="T52" s="100"/>
      <c r="U52" s="100"/>
      <c r="V52" s="100"/>
      <c r="W52" s="100"/>
      <c r="X52" s="100"/>
      <c r="Y52" s="100"/>
      <c r="Z52" s="100"/>
      <c r="AA52" s="100"/>
      <c r="AB52" s="100"/>
      <c r="AC52" s="100"/>
      <c r="AD52" s="100"/>
      <c r="AE52" s="100"/>
      <c r="AF52" s="100"/>
      <c r="BR52" s="87"/>
      <c r="BS52" s="87"/>
      <c r="BT52" s="87"/>
      <c r="BU52" s="87"/>
      <c r="BV52" s="87"/>
      <c r="BW52" s="87"/>
      <c r="BX52" s="87"/>
      <c r="BY52" s="87"/>
      <c r="BZ52" s="87"/>
      <c r="CA52" s="87"/>
      <c r="CB52" s="87"/>
      <c r="CC52" s="87"/>
      <c r="CD52" s="87"/>
      <c r="CE52" s="87"/>
      <c r="CF52" s="87"/>
    </row>
    <row r="53" spans="5:84" ht="53.1" customHeight="1" x14ac:dyDescent="0.2">
      <c r="E53" s="87"/>
      <c r="K53" s="87"/>
      <c r="O53" s="87"/>
      <c r="R53" s="100"/>
      <c r="S53" s="100"/>
      <c r="T53" s="100"/>
      <c r="U53" s="100"/>
      <c r="V53" s="100"/>
      <c r="W53" s="100"/>
      <c r="X53" s="100"/>
      <c r="Y53" s="100"/>
      <c r="Z53" s="100"/>
      <c r="AA53" s="100"/>
      <c r="AB53" s="100"/>
      <c r="AC53" s="100"/>
      <c r="AD53" s="100"/>
      <c r="AE53" s="100"/>
      <c r="AF53" s="100"/>
      <c r="BR53" s="87"/>
      <c r="BS53" s="87"/>
      <c r="BT53" s="87"/>
      <c r="BU53" s="87"/>
      <c r="BV53" s="87"/>
      <c r="BW53" s="87"/>
      <c r="BX53" s="87"/>
      <c r="BY53" s="87"/>
      <c r="BZ53" s="87"/>
      <c r="CA53" s="87"/>
      <c r="CB53" s="87"/>
      <c r="CC53" s="87"/>
      <c r="CD53" s="87"/>
      <c r="CE53" s="87"/>
      <c r="CF53" s="87"/>
    </row>
    <row r="54" spans="5:84" ht="53.1" customHeight="1" x14ac:dyDescent="0.2">
      <c r="E54" s="87"/>
      <c r="K54" s="87"/>
      <c r="O54" s="87"/>
      <c r="R54" s="100"/>
      <c r="S54" s="100"/>
      <c r="T54" s="100"/>
      <c r="U54" s="100"/>
      <c r="V54" s="100"/>
      <c r="W54" s="100"/>
      <c r="X54" s="100"/>
      <c r="Y54" s="100"/>
      <c r="Z54" s="100"/>
      <c r="AA54" s="100"/>
      <c r="AB54" s="100"/>
      <c r="AC54" s="100"/>
      <c r="AD54" s="100"/>
      <c r="AE54" s="100"/>
      <c r="AF54" s="100"/>
      <c r="BR54" s="87"/>
      <c r="BS54" s="87"/>
      <c r="BT54" s="87"/>
      <c r="BU54" s="87"/>
      <c r="BV54" s="87"/>
      <c r="BW54" s="87"/>
      <c r="BX54" s="87"/>
      <c r="BY54" s="87"/>
      <c r="BZ54" s="87"/>
      <c r="CA54" s="87"/>
      <c r="CB54" s="87"/>
      <c r="CC54" s="87"/>
      <c r="CD54" s="87"/>
      <c r="CE54" s="87"/>
      <c r="CF54" s="87"/>
    </row>
    <row r="55" spans="5:84" ht="53.1" customHeight="1" x14ac:dyDescent="0.2">
      <c r="E55" s="87"/>
      <c r="K55" s="87"/>
      <c r="O55" s="87"/>
      <c r="R55" s="100"/>
      <c r="S55" s="100"/>
      <c r="T55" s="100"/>
      <c r="U55" s="100"/>
      <c r="V55" s="100"/>
      <c r="W55" s="100"/>
      <c r="X55" s="100"/>
      <c r="Y55" s="100"/>
      <c r="Z55" s="100"/>
      <c r="AA55" s="100"/>
      <c r="AB55" s="100"/>
      <c r="AC55" s="100"/>
      <c r="AD55" s="100"/>
      <c r="AE55" s="100"/>
      <c r="AF55" s="100"/>
      <c r="BR55" s="87"/>
      <c r="BS55" s="87"/>
      <c r="BT55" s="87"/>
      <c r="BU55" s="87"/>
      <c r="BV55" s="87"/>
      <c r="BW55" s="87"/>
      <c r="BX55" s="87"/>
      <c r="BY55" s="87"/>
      <c r="BZ55" s="87"/>
      <c r="CA55" s="87"/>
      <c r="CB55" s="87"/>
      <c r="CC55" s="87"/>
      <c r="CD55" s="87"/>
      <c r="CE55" s="87"/>
      <c r="CF55" s="87"/>
    </row>
    <row r="56" spans="5:84" ht="53.1" customHeight="1" x14ac:dyDescent="0.2">
      <c r="E56" s="87"/>
      <c r="K56" s="87"/>
      <c r="O56" s="87"/>
      <c r="R56" s="100"/>
      <c r="S56" s="100"/>
      <c r="T56" s="100"/>
      <c r="U56" s="100"/>
      <c r="V56" s="100"/>
      <c r="W56" s="100"/>
      <c r="X56" s="100"/>
      <c r="Y56" s="100"/>
      <c r="Z56" s="100"/>
      <c r="AA56" s="100"/>
      <c r="AB56" s="100"/>
      <c r="AC56" s="100"/>
      <c r="AD56" s="100"/>
      <c r="AE56" s="100"/>
      <c r="AF56" s="100"/>
      <c r="BR56" s="87"/>
      <c r="BS56" s="87"/>
      <c r="BT56" s="87"/>
      <c r="BU56" s="87"/>
      <c r="BV56" s="87"/>
      <c r="BW56" s="87"/>
      <c r="BX56" s="87"/>
      <c r="BY56" s="87"/>
      <c r="BZ56" s="87"/>
      <c r="CA56" s="87"/>
      <c r="CB56" s="87"/>
      <c r="CC56" s="87"/>
      <c r="CD56" s="87"/>
      <c r="CE56" s="87"/>
      <c r="CF56" s="87"/>
    </row>
    <row r="57" spans="5:84" ht="53.1" customHeight="1" x14ac:dyDescent="0.2">
      <c r="E57" s="87"/>
      <c r="K57" s="87"/>
      <c r="O57" s="87"/>
      <c r="R57" s="100"/>
      <c r="S57" s="100"/>
      <c r="T57" s="100"/>
      <c r="U57" s="100"/>
      <c r="V57" s="100"/>
      <c r="W57" s="100"/>
      <c r="X57" s="100"/>
      <c r="Y57" s="100"/>
      <c r="Z57" s="100"/>
      <c r="AA57" s="100"/>
      <c r="AB57" s="100"/>
      <c r="AC57" s="100"/>
      <c r="AD57" s="100"/>
      <c r="AE57" s="100"/>
      <c r="AF57" s="100"/>
      <c r="BR57" s="87"/>
      <c r="BS57" s="87"/>
      <c r="BT57" s="87"/>
      <c r="BU57" s="87"/>
      <c r="BV57" s="87"/>
      <c r="BW57" s="87"/>
      <c r="BX57" s="87"/>
      <c r="BY57" s="87"/>
      <c r="BZ57" s="87"/>
      <c r="CA57" s="87"/>
      <c r="CB57" s="87"/>
      <c r="CC57" s="87"/>
      <c r="CD57" s="87"/>
      <c r="CE57" s="87"/>
      <c r="CF57" s="87"/>
    </row>
    <row r="58" spans="5:84" ht="53.1" customHeight="1" x14ac:dyDescent="0.2">
      <c r="O58" s="87"/>
      <c r="R58" s="100"/>
      <c r="S58" s="100"/>
      <c r="T58" s="100"/>
      <c r="U58" s="100"/>
      <c r="V58" s="100"/>
      <c r="W58" s="100"/>
      <c r="X58" s="100"/>
      <c r="Y58" s="100"/>
      <c r="Z58" s="100"/>
      <c r="AA58" s="100"/>
      <c r="AB58" s="100"/>
      <c r="AC58" s="100"/>
      <c r="AD58" s="100"/>
      <c r="AE58" s="100"/>
      <c r="AF58" s="100"/>
      <c r="BR58" s="87"/>
      <c r="BS58" s="87"/>
      <c r="BT58" s="87"/>
      <c r="BU58" s="87"/>
      <c r="BV58" s="87"/>
      <c r="BW58" s="87"/>
      <c r="BX58" s="87"/>
      <c r="BY58" s="87"/>
      <c r="BZ58" s="87"/>
      <c r="CA58" s="87"/>
      <c r="CB58" s="87"/>
      <c r="CC58" s="87"/>
      <c r="CD58" s="87"/>
      <c r="CE58" s="87"/>
      <c r="CF58" s="87"/>
    </row>
    <row r="59" spans="5:84" ht="53.1" customHeight="1" x14ac:dyDescent="0.2">
      <c r="O59" s="87"/>
      <c r="R59" s="100"/>
      <c r="S59" s="100"/>
      <c r="T59" s="100"/>
      <c r="U59" s="100"/>
      <c r="V59" s="100"/>
      <c r="W59" s="100"/>
      <c r="X59" s="100"/>
      <c r="Y59" s="100"/>
      <c r="Z59" s="100"/>
      <c r="AA59" s="100"/>
      <c r="AB59" s="100"/>
      <c r="AC59" s="100"/>
      <c r="AD59" s="100"/>
      <c r="AE59" s="100"/>
      <c r="AF59" s="100"/>
      <c r="BR59" s="87"/>
      <c r="BS59" s="87"/>
      <c r="BT59" s="87"/>
      <c r="BU59" s="87"/>
      <c r="BV59" s="87"/>
      <c r="BW59" s="87"/>
      <c r="BX59" s="87"/>
      <c r="BY59" s="87"/>
      <c r="BZ59" s="87"/>
      <c r="CA59" s="87"/>
      <c r="CB59" s="87"/>
      <c r="CC59" s="87"/>
      <c r="CD59" s="87"/>
      <c r="CE59" s="87"/>
      <c r="CF59" s="87"/>
    </row>
    <row r="60" spans="5:84" ht="53.1" customHeight="1" x14ac:dyDescent="0.2">
      <c r="O60" s="87"/>
      <c r="R60" s="100"/>
      <c r="S60" s="100"/>
      <c r="T60" s="100"/>
      <c r="U60" s="100"/>
      <c r="V60" s="100"/>
      <c r="W60" s="100"/>
      <c r="X60" s="100"/>
      <c r="Y60" s="100"/>
      <c r="Z60" s="100"/>
      <c r="AA60" s="100"/>
      <c r="AB60" s="100"/>
      <c r="AC60" s="100"/>
      <c r="AD60" s="100"/>
      <c r="AE60" s="100"/>
      <c r="AF60" s="100"/>
      <c r="BR60" s="87"/>
      <c r="BS60" s="87"/>
      <c r="BT60" s="87"/>
      <c r="BU60" s="87"/>
      <c r="BV60" s="87"/>
      <c r="BW60" s="87"/>
      <c r="BX60" s="87"/>
      <c r="BY60" s="87"/>
      <c r="BZ60" s="87"/>
      <c r="CA60" s="87"/>
      <c r="CB60" s="87"/>
      <c r="CC60" s="87"/>
      <c r="CD60" s="87"/>
      <c r="CE60" s="87"/>
      <c r="CF60" s="87"/>
    </row>
    <row r="61" spans="5:84" ht="53.1" customHeight="1" x14ac:dyDescent="0.2">
      <c r="O61" s="87"/>
      <c r="R61" s="100"/>
      <c r="S61" s="100"/>
      <c r="T61" s="100"/>
      <c r="U61" s="100"/>
      <c r="V61" s="100"/>
      <c r="W61" s="100"/>
      <c r="X61" s="100"/>
      <c r="Y61" s="100"/>
      <c r="Z61" s="100"/>
      <c r="AA61" s="100"/>
      <c r="AB61" s="100"/>
      <c r="AC61" s="100"/>
      <c r="AD61" s="100"/>
      <c r="AE61" s="100"/>
      <c r="AF61" s="100"/>
      <c r="BR61" s="87"/>
      <c r="BS61" s="87"/>
      <c r="BT61" s="87"/>
      <c r="BU61" s="87"/>
      <c r="BV61" s="87"/>
      <c r="BW61" s="87"/>
      <c r="BX61" s="87"/>
      <c r="BY61" s="87"/>
      <c r="BZ61" s="87"/>
      <c r="CA61" s="87"/>
      <c r="CB61" s="87"/>
      <c r="CC61" s="87"/>
      <c r="CD61" s="87"/>
      <c r="CE61" s="87"/>
      <c r="CF61" s="87"/>
    </row>
    <row r="62" spans="5:84" ht="53.1" customHeight="1" x14ac:dyDescent="0.2">
      <c r="O62" s="87"/>
      <c r="R62" s="100"/>
      <c r="S62" s="100"/>
      <c r="T62" s="100"/>
      <c r="U62" s="100"/>
      <c r="V62" s="100"/>
      <c r="W62" s="100"/>
      <c r="X62" s="100"/>
      <c r="Y62" s="100"/>
      <c r="Z62" s="100"/>
      <c r="AA62" s="100"/>
      <c r="AB62" s="100"/>
      <c r="AC62" s="100"/>
      <c r="AD62" s="100"/>
      <c r="AE62" s="100"/>
      <c r="AF62" s="100"/>
      <c r="BR62" s="87"/>
      <c r="BS62" s="87"/>
      <c r="BT62" s="87"/>
      <c r="BU62" s="87"/>
      <c r="BV62" s="87"/>
      <c r="BW62" s="87"/>
      <c r="BX62" s="87"/>
      <c r="BY62" s="87"/>
      <c r="BZ62" s="87"/>
      <c r="CA62" s="87"/>
      <c r="CB62" s="87"/>
      <c r="CC62" s="87"/>
      <c r="CD62" s="87"/>
      <c r="CE62" s="87"/>
      <c r="CF62" s="87"/>
    </row>
    <row r="63" spans="5:84" ht="53.1" customHeight="1" x14ac:dyDescent="0.2">
      <c r="O63" s="87"/>
      <c r="R63" s="100"/>
      <c r="S63" s="100"/>
      <c r="T63" s="100"/>
      <c r="U63" s="100"/>
      <c r="V63" s="100"/>
      <c r="W63" s="100"/>
      <c r="X63" s="100"/>
      <c r="Y63" s="100"/>
      <c r="Z63" s="100"/>
      <c r="AA63" s="100"/>
      <c r="AB63" s="100"/>
      <c r="AC63" s="100"/>
      <c r="AD63" s="100"/>
      <c r="AE63" s="100"/>
      <c r="AF63" s="100"/>
      <c r="BR63" s="87"/>
      <c r="BS63" s="87"/>
      <c r="BT63" s="87"/>
      <c r="BU63" s="87"/>
      <c r="BV63" s="87"/>
      <c r="BW63" s="87"/>
      <c r="BX63" s="87"/>
      <c r="BY63" s="87"/>
      <c r="BZ63" s="87"/>
      <c r="CA63" s="87"/>
      <c r="CB63" s="87"/>
      <c r="CC63" s="87"/>
      <c r="CD63" s="87"/>
      <c r="CE63" s="87"/>
      <c r="CF63" s="87"/>
    </row>
    <row r="64" spans="5:84" ht="53.1" customHeight="1" x14ac:dyDescent="0.2">
      <c r="O64" s="87"/>
      <c r="R64" s="100"/>
      <c r="S64" s="100"/>
      <c r="T64" s="100"/>
      <c r="U64" s="100"/>
      <c r="V64" s="100"/>
      <c r="W64" s="100"/>
      <c r="X64" s="100"/>
      <c r="Y64" s="100"/>
      <c r="Z64" s="100"/>
      <c r="AA64" s="100"/>
      <c r="AB64" s="100"/>
      <c r="AC64" s="100"/>
      <c r="AD64" s="100"/>
      <c r="AE64" s="100"/>
      <c r="AF64" s="100"/>
      <c r="BR64" s="87"/>
      <c r="BS64" s="87"/>
      <c r="BT64" s="87"/>
      <c r="BU64" s="87"/>
      <c r="BV64" s="87"/>
      <c r="BW64" s="87"/>
      <c r="BX64" s="87"/>
      <c r="BY64" s="87"/>
      <c r="BZ64" s="87"/>
      <c r="CA64" s="87"/>
      <c r="CB64" s="87"/>
      <c r="CC64" s="87"/>
      <c r="CD64" s="87"/>
      <c r="CE64" s="87"/>
      <c r="CF64" s="87"/>
    </row>
    <row r="65" spans="15:84" ht="53.1" customHeight="1" x14ac:dyDescent="0.2">
      <c r="O65" s="87"/>
      <c r="R65" s="100"/>
      <c r="S65" s="100"/>
      <c r="T65" s="100"/>
      <c r="U65" s="100"/>
      <c r="V65" s="100"/>
      <c r="W65" s="100"/>
      <c r="X65" s="100"/>
      <c r="Y65" s="100"/>
      <c r="Z65" s="100"/>
      <c r="AA65" s="100"/>
      <c r="AB65" s="100"/>
      <c r="AC65" s="100"/>
      <c r="AD65" s="100"/>
      <c r="AE65" s="100"/>
      <c r="AF65" s="100"/>
      <c r="BR65" s="87"/>
      <c r="BS65" s="87"/>
      <c r="BT65" s="87"/>
      <c r="BU65" s="87"/>
      <c r="BV65" s="87"/>
      <c r="BW65" s="87"/>
      <c r="BX65" s="87"/>
      <c r="BY65" s="87"/>
      <c r="BZ65" s="87"/>
      <c r="CA65" s="87"/>
      <c r="CB65" s="87"/>
      <c r="CC65" s="87"/>
      <c r="CD65" s="87"/>
      <c r="CE65" s="87"/>
      <c r="CF65" s="87"/>
    </row>
    <row r="66" spans="15:84" ht="53.1" customHeight="1" x14ac:dyDescent="0.2">
      <c r="O66" s="87"/>
      <c r="R66" s="100"/>
      <c r="S66" s="100"/>
      <c r="T66" s="100"/>
      <c r="U66" s="100"/>
      <c r="V66" s="100"/>
      <c r="W66" s="100"/>
      <c r="X66" s="100"/>
      <c r="Y66" s="100"/>
      <c r="Z66" s="100"/>
      <c r="AA66" s="100"/>
      <c r="AB66" s="100"/>
      <c r="AC66" s="100"/>
      <c r="AD66" s="100"/>
      <c r="AE66" s="100"/>
      <c r="AF66" s="100"/>
      <c r="BR66" s="87"/>
      <c r="BS66" s="87"/>
      <c r="BT66" s="87"/>
      <c r="BU66" s="87"/>
      <c r="BV66" s="87"/>
      <c r="BW66" s="87"/>
      <c r="BX66" s="87"/>
      <c r="BY66" s="87"/>
      <c r="BZ66" s="87"/>
      <c r="CA66" s="87"/>
      <c r="CB66" s="87"/>
      <c r="CC66" s="87"/>
      <c r="CD66" s="87"/>
      <c r="CE66" s="87"/>
      <c r="CF66" s="87"/>
    </row>
    <row r="67" spans="15:84" ht="53.1" customHeight="1" x14ac:dyDescent="0.2">
      <c r="O67" s="87"/>
      <c r="R67" s="100"/>
      <c r="S67" s="100"/>
      <c r="T67" s="100"/>
      <c r="U67" s="100"/>
      <c r="V67" s="100"/>
      <c r="W67" s="100"/>
      <c r="X67" s="100"/>
      <c r="Y67" s="100"/>
      <c r="Z67" s="100"/>
      <c r="AA67" s="100"/>
      <c r="AB67" s="100"/>
      <c r="AC67" s="100"/>
      <c r="AD67" s="100"/>
      <c r="AE67" s="100"/>
      <c r="AF67" s="100"/>
      <c r="BR67" s="87"/>
      <c r="BS67" s="87"/>
      <c r="BT67" s="87"/>
      <c r="BU67" s="87"/>
      <c r="BV67" s="87"/>
      <c r="BW67" s="87"/>
      <c r="BX67" s="87"/>
      <c r="BY67" s="87"/>
      <c r="BZ67" s="87"/>
      <c r="CA67" s="87"/>
      <c r="CB67" s="87"/>
      <c r="CC67" s="87"/>
      <c r="CD67" s="87"/>
      <c r="CE67" s="87"/>
      <c r="CF67" s="87"/>
    </row>
    <row r="68" spans="15:84" ht="53.1" customHeight="1" x14ac:dyDescent="0.2">
      <c r="O68" s="87"/>
      <c r="R68" s="100"/>
      <c r="S68" s="100"/>
      <c r="T68" s="100"/>
      <c r="U68" s="100"/>
      <c r="V68" s="100"/>
      <c r="W68" s="100"/>
      <c r="X68" s="100"/>
      <c r="Y68" s="100"/>
      <c r="Z68" s="100"/>
      <c r="AA68" s="100"/>
      <c r="AB68" s="100"/>
      <c r="AC68" s="100"/>
      <c r="AD68" s="100"/>
      <c r="AE68" s="100"/>
      <c r="AF68" s="100"/>
      <c r="BR68" s="87"/>
      <c r="BS68" s="87"/>
      <c r="BT68" s="87"/>
      <c r="BU68" s="87"/>
      <c r="BV68" s="87"/>
      <c r="BW68" s="87"/>
      <c r="BX68" s="87"/>
      <c r="BY68" s="87"/>
      <c r="BZ68" s="87"/>
      <c r="CA68" s="87"/>
      <c r="CB68" s="87"/>
      <c r="CC68" s="87"/>
      <c r="CD68" s="87"/>
      <c r="CE68" s="87"/>
      <c r="CF68" s="87"/>
    </row>
    <row r="69" spans="15:84" ht="53.1" customHeight="1" x14ac:dyDescent="0.2">
      <c r="O69" s="87"/>
      <c r="R69" s="100"/>
      <c r="S69" s="100"/>
      <c r="T69" s="100"/>
      <c r="U69" s="100"/>
      <c r="V69" s="100"/>
      <c r="W69" s="100"/>
      <c r="X69" s="100"/>
      <c r="Y69" s="100"/>
      <c r="Z69" s="100"/>
      <c r="AA69" s="100"/>
      <c r="AB69" s="100"/>
      <c r="AC69" s="100"/>
      <c r="AD69" s="100"/>
      <c r="AE69" s="100"/>
      <c r="AF69" s="100"/>
      <c r="BR69" s="87"/>
      <c r="BS69" s="87"/>
      <c r="BT69" s="87"/>
      <c r="BU69" s="87"/>
      <c r="BV69" s="87"/>
      <c r="BW69" s="87"/>
      <c r="BX69" s="87"/>
      <c r="BY69" s="87"/>
      <c r="BZ69" s="87"/>
      <c r="CA69" s="87"/>
      <c r="CB69" s="87"/>
      <c r="CC69" s="87"/>
      <c r="CD69" s="87"/>
      <c r="CE69" s="87"/>
      <c r="CF69" s="87"/>
    </row>
    <row r="70" spans="15:84" ht="53.1" customHeight="1" x14ac:dyDescent="0.2">
      <c r="O70" s="87"/>
      <c r="R70" s="100"/>
      <c r="S70" s="100"/>
      <c r="T70" s="100"/>
      <c r="U70" s="100"/>
      <c r="V70" s="100"/>
      <c r="W70" s="100"/>
      <c r="X70" s="100"/>
      <c r="Y70" s="100"/>
      <c r="Z70" s="100"/>
      <c r="AA70" s="100"/>
      <c r="AB70" s="100"/>
      <c r="AC70" s="100"/>
      <c r="AD70" s="100"/>
      <c r="AE70" s="100"/>
      <c r="AF70" s="100"/>
      <c r="BR70" s="87"/>
      <c r="BS70" s="87"/>
      <c r="BT70" s="87"/>
      <c r="BU70" s="87"/>
      <c r="BV70" s="87"/>
      <c r="BW70" s="87"/>
      <c r="BX70" s="87"/>
      <c r="BY70" s="87"/>
      <c r="BZ70" s="87"/>
      <c r="CA70" s="87"/>
      <c r="CB70" s="87"/>
      <c r="CC70" s="87"/>
      <c r="CD70" s="87"/>
      <c r="CE70" s="87"/>
      <c r="CF70" s="87"/>
    </row>
    <row r="71" spans="15:84" ht="53.1" customHeight="1" x14ac:dyDescent="0.2">
      <c r="O71" s="87"/>
      <c r="R71" s="100"/>
      <c r="S71" s="100"/>
      <c r="T71" s="100"/>
      <c r="U71" s="100"/>
      <c r="V71" s="100"/>
      <c r="W71" s="100"/>
      <c r="X71" s="100"/>
      <c r="Y71" s="100"/>
      <c r="Z71" s="100"/>
      <c r="AA71" s="100"/>
      <c r="AB71" s="100"/>
      <c r="AC71" s="100"/>
      <c r="AD71" s="100"/>
      <c r="AE71" s="100"/>
      <c r="AF71" s="100"/>
      <c r="BR71" s="87"/>
      <c r="BS71" s="87"/>
      <c r="BT71" s="87"/>
      <c r="BU71" s="87"/>
      <c r="BV71" s="87"/>
      <c r="BW71" s="87"/>
      <c r="BX71" s="87"/>
      <c r="BY71" s="87"/>
      <c r="BZ71" s="87"/>
      <c r="CA71" s="87"/>
      <c r="CB71" s="87"/>
      <c r="CC71" s="87"/>
      <c r="CD71" s="87"/>
      <c r="CE71" s="87"/>
      <c r="CF71" s="87"/>
    </row>
    <row r="72" spans="15:84" ht="53.1" customHeight="1" x14ac:dyDescent="0.2">
      <c r="O72" s="87"/>
      <c r="R72" s="100"/>
      <c r="S72" s="100"/>
      <c r="T72" s="100"/>
      <c r="U72" s="100"/>
      <c r="V72" s="100"/>
      <c r="W72" s="100"/>
      <c r="X72" s="100"/>
      <c r="Y72" s="100"/>
      <c r="Z72" s="100"/>
      <c r="AA72" s="100"/>
      <c r="AB72" s="100"/>
      <c r="AC72" s="100"/>
      <c r="AD72" s="100"/>
      <c r="AE72" s="100"/>
      <c r="AF72" s="100"/>
      <c r="BR72" s="87"/>
      <c r="BS72" s="87"/>
      <c r="BT72" s="87"/>
      <c r="BU72" s="87"/>
      <c r="BV72" s="87"/>
      <c r="BW72" s="87"/>
      <c r="BX72" s="87"/>
      <c r="BY72" s="87"/>
      <c r="BZ72" s="87"/>
      <c r="CA72" s="87"/>
      <c r="CB72" s="87"/>
      <c r="CC72" s="87"/>
      <c r="CD72" s="87"/>
      <c r="CE72" s="87"/>
      <c r="CF72" s="87"/>
    </row>
    <row r="73" spans="15:84" ht="53.1" customHeight="1" x14ac:dyDescent="0.2">
      <c r="O73" s="87"/>
      <c r="R73" s="100"/>
      <c r="S73" s="100"/>
      <c r="T73" s="100"/>
      <c r="U73" s="100"/>
      <c r="V73" s="100"/>
      <c r="W73" s="100"/>
      <c r="X73" s="100"/>
      <c r="Y73" s="100"/>
      <c r="Z73" s="100"/>
      <c r="AA73" s="100"/>
      <c r="AB73" s="100"/>
      <c r="AC73" s="100"/>
      <c r="AD73" s="100"/>
      <c r="AE73" s="100"/>
      <c r="AF73" s="100"/>
      <c r="BR73" s="87"/>
      <c r="BS73" s="87"/>
      <c r="BT73" s="87"/>
      <c r="BU73" s="87"/>
      <c r="BV73" s="87"/>
      <c r="BW73" s="87"/>
      <c r="BX73" s="87"/>
      <c r="BY73" s="87"/>
      <c r="BZ73" s="87"/>
      <c r="CA73" s="87"/>
      <c r="CB73" s="87"/>
      <c r="CC73" s="87"/>
      <c r="CD73" s="87"/>
      <c r="CE73" s="87"/>
      <c r="CF73" s="87"/>
    </row>
    <row r="74" spans="15:84" ht="53.1" customHeight="1" x14ac:dyDescent="0.2">
      <c r="O74" s="87"/>
      <c r="R74" s="100"/>
      <c r="S74" s="100"/>
      <c r="T74" s="100"/>
      <c r="U74" s="100"/>
      <c r="V74" s="100"/>
      <c r="W74" s="100"/>
      <c r="X74" s="100"/>
      <c r="Y74" s="100"/>
      <c r="Z74" s="100"/>
      <c r="AA74" s="100"/>
      <c r="AB74" s="100"/>
      <c r="AC74" s="100"/>
      <c r="AD74" s="100"/>
      <c r="AE74" s="100"/>
      <c r="AF74" s="100"/>
      <c r="BR74" s="87"/>
      <c r="BS74" s="87"/>
      <c r="BT74" s="87"/>
      <c r="BU74" s="87"/>
      <c r="BV74" s="87"/>
      <c r="BW74" s="87"/>
      <c r="BX74" s="87"/>
      <c r="BY74" s="87"/>
      <c r="BZ74" s="87"/>
      <c r="CA74" s="87"/>
      <c r="CB74" s="87"/>
      <c r="CC74" s="87"/>
      <c r="CD74" s="87"/>
      <c r="CE74" s="87"/>
      <c r="CF74" s="87"/>
    </row>
    <row r="75" spans="15:84" ht="53.1" customHeight="1" x14ac:dyDescent="0.2">
      <c r="O75" s="87"/>
      <c r="R75" s="100"/>
      <c r="S75" s="100"/>
      <c r="T75" s="100"/>
      <c r="U75" s="100"/>
      <c r="V75" s="100"/>
      <c r="W75" s="100"/>
      <c r="X75" s="100"/>
      <c r="Y75" s="100"/>
      <c r="Z75" s="100"/>
      <c r="AA75" s="100"/>
      <c r="AB75" s="100"/>
      <c r="AC75" s="100"/>
      <c r="AD75" s="100"/>
      <c r="AE75" s="100"/>
      <c r="AF75" s="100"/>
      <c r="BR75" s="87"/>
      <c r="BS75" s="87"/>
      <c r="BT75" s="87"/>
      <c r="BU75" s="87"/>
      <c r="BV75" s="87"/>
      <c r="BW75" s="87"/>
      <c r="BX75" s="87"/>
      <c r="BY75" s="87"/>
      <c r="BZ75" s="87"/>
      <c r="CA75" s="87"/>
      <c r="CB75" s="87"/>
      <c r="CC75" s="87"/>
      <c r="CD75" s="87"/>
      <c r="CE75" s="87"/>
      <c r="CF75" s="87"/>
    </row>
    <row r="76" spans="15:84" ht="53.1" customHeight="1" x14ac:dyDescent="0.2"/>
    <row r="77" spans="15:84" ht="53.1" customHeight="1" x14ac:dyDescent="0.2"/>
    <row r="78" spans="15:84" ht="53.1" customHeight="1" x14ac:dyDescent="0.2"/>
    <row r="79" spans="15:84" ht="53.1" customHeight="1" x14ac:dyDescent="0.2"/>
    <row r="80" spans="15:84" ht="53.1" customHeight="1" x14ac:dyDescent="0.2"/>
    <row r="81" ht="53.1" customHeight="1" x14ac:dyDescent="0.2"/>
    <row r="82" ht="53.1" customHeight="1" x14ac:dyDescent="0.2"/>
    <row r="83" ht="53.1" customHeight="1" x14ac:dyDescent="0.2"/>
    <row r="84" ht="53.1" customHeight="1" x14ac:dyDescent="0.2"/>
    <row r="85" ht="53.1" customHeight="1" x14ac:dyDescent="0.2"/>
    <row r="86" ht="53.1" customHeight="1" x14ac:dyDescent="0.2"/>
    <row r="87" ht="53.1" customHeight="1" x14ac:dyDescent="0.2"/>
    <row r="88"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28" xr:uid="{64328A62-0561-44D2-8D1B-2D8F44BA64B7}">
      <formula1>INDIRECT("TableBowtieDropdown[Bow Tie Element]")</formula1>
    </dataValidation>
    <dataValidation type="list" allowBlank="1" showInputMessage="1" showErrorMessage="1" sqref="C10:C28" xr:uid="{83732923-FAD6-40D7-BC57-1E265D581A2B}">
      <formula1>INDIRECT("TableProgTypeDropdown[Program Type Options]")</formula1>
    </dataValidation>
  </dataValidations>
  <printOptions horizontalCentered="1"/>
  <pageMargins left="0.7" right="0.7" top="0.75" bottom="0.75" header="0.3" footer="0.3"/>
  <pageSetup paperSize="17" scale="53"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64"/>
  <sheetViews>
    <sheetView showGridLines="0" topLeftCell="E1" zoomScaleNormal="100" workbookViewId="0">
      <selection activeCell="K33" sqref="K33"/>
    </sheetView>
  </sheetViews>
  <sheetFormatPr defaultColWidth="9.140625" defaultRowHeight="15" x14ac:dyDescent="0.25"/>
  <cols>
    <col min="1" max="1" width="5.7109375" style="90" customWidth="1"/>
    <col min="2" max="2" width="21.7109375" style="90" customWidth="1"/>
    <col min="3" max="3" width="16.7109375" style="90" customWidth="1"/>
    <col min="4" max="4" width="31" style="90" customWidth="1"/>
    <col min="5" max="5" width="35.28515625" style="90" customWidth="1"/>
    <col min="6" max="6" width="40" style="90" customWidth="1"/>
    <col min="7" max="8" width="12.5703125" style="90" customWidth="1"/>
    <col min="9" max="9" width="13.85546875" style="149" customWidth="1"/>
    <col min="10" max="10" width="11.28515625" style="149" customWidth="1"/>
    <col min="11" max="15" width="13.85546875" style="149" customWidth="1"/>
    <col min="16" max="16" width="21.85546875" style="90" customWidth="1"/>
    <col min="17" max="22" width="12.85546875" style="90" customWidth="1"/>
    <col min="23" max="23" width="12.42578125" style="90" customWidth="1"/>
    <col min="24" max="24" width="32.140625" style="90" customWidth="1"/>
    <col min="25" max="25" width="12" style="90" bestFit="1" customWidth="1"/>
    <col min="26" max="26" width="19.85546875" style="90" customWidth="1"/>
    <col min="27" max="16384" width="9.140625" style="90"/>
  </cols>
  <sheetData>
    <row r="1" spans="1:28" x14ac:dyDescent="0.25">
      <c r="A1" s="116" t="s">
        <v>191</v>
      </c>
      <c r="D1" s="117"/>
      <c r="E1" s="117"/>
      <c r="F1" s="117"/>
      <c r="G1" s="117"/>
      <c r="H1" s="117"/>
      <c r="I1" s="117">
        <v>55300</v>
      </c>
      <c r="J1" s="118">
        <v>0.68516912402428443</v>
      </c>
      <c r="K1" s="119">
        <v>0.9</v>
      </c>
      <c r="L1" s="117"/>
      <c r="M1" s="117"/>
      <c r="N1" s="117"/>
      <c r="O1" s="90"/>
    </row>
    <row r="2" spans="1:28" x14ac:dyDescent="0.25">
      <c r="A2" s="90" t="s">
        <v>192</v>
      </c>
      <c r="D2" s="117"/>
      <c r="E2" s="117"/>
      <c r="F2" s="117"/>
      <c r="G2" s="117"/>
      <c r="H2" s="117"/>
      <c r="I2" s="117">
        <v>171.2</v>
      </c>
      <c r="J2" s="118">
        <v>0.31483087597571552</v>
      </c>
      <c r="K2" s="117"/>
      <c r="L2" s="117"/>
      <c r="M2" s="117"/>
      <c r="N2" s="117">
        <v>1000</v>
      </c>
      <c r="O2" s="90"/>
      <c r="Y2" s="120"/>
    </row>
    <row r="3" spans="1:28" x14ac:dyDescent="0.25">
      <c r="A3" s="90" t="s">
        <v>193</v>
      </c>
      <c r="D3" s="117"/>
      <c r="E3" s="117"/>
      <c r="F3" s="121">
        <v>6.7375049193231003E-3</v>
      </c>
      <c r="G3" s="121"/>
      <c r="H3" s="121"/>
      <c r="I3" s="117">
        <v>6928.8</v>
      </c>
      <c r="J3" s="122"/>
      <c r="K3" s="122"/>
      <c r="L3" s="122"/>
      <c r="M3" s="122"/>
      <c r="N3" s="122"/>
      <c r="O3" s="122"/>
    </row>
    <row r="4" spans="1:28" ht="18.75" customHeight="1" x14ac:dyDescent="0.25">
      <c r="A4" s="90" t="s">
        <v>194</v>
      </c>
      <c r="D4" s="123">
        <v>203564781.34</v>
      </c>
      <c r="E4" s="117"/>
      <c r="G4" s="120"/>
      <c r="I4" s="90"/>
      <c r="J4" s="90"/>
      <c r="K4" s="90"/>
      <c r="L4" s="124"/>
      <c r="M4" s="117"/>
      <c r="N4" s="118"/>
      <c r="O4" s="125"/>
    </row>
    <row r="5" spans="1:28" ht="20.25" customHeight="1" x14ac:dyDescent="0.25">
      <c r="D5" s="123"/>
      <c r="E5" s="117"/>
      <c r="G5" s="120"/>
      <c r="I5" s="90"/>
      <c r="J5" s="126"/>
      <c r="K5" s="118"/>
      <c r="L5" s="124"/>
      <c r="M5" s="124"/>
      <c r="N5" s="118"/>
      <c r="O5" s="90"/>
    </row>
    <row r="6" spans="1:28" ht="14.25" customHeight="1" x14ac:dyDescent="0.25">
      <c r="B6" s="127" t="s">
        <v>195</v>
      </c>
      <c r="C6" s="128"/>
      <c r="D6" s="117"/>
      <c r="E6" s="129"/>
      <c r="F6" s="117" t="s">
        <v>196</v>
      </c>
      <c r="G6" s="120"/>
      <c r="H6" s="117"/>
      <c r="I6" s="124"/>
      <c r="J6" s="130"/>
      <c r="K6" s="130"/>
      <c r="L6" s="130"/>
      <c r="M6" s="130"/>
      <c r="N6" s="130"/>
      <c r="O6" s="130"/>
      <c r="Q6" s="131"/>
      <c r="R6" s="131"/>
      <c r="S6" s="131"/>
      <c r="T6" s="131"/>
      <c r="U6" s="131"/>
      <c r="V6" s="131"/>
      <c r="W6" s="131"/>
    </row>
    <row r="7" spans="1:28" ht="42" customHeight="1" x14ac:dyDescent="0.25">
      <c r="B7" s="62" t="s">
        <v>158</v>
      </c>
      <c r="C7" s="62" t="s">
        <v>49</v>
      </c>
      <c r="D7" s="62" t="s">
        <v>51</v>
      </c>
      <c r="E7" s="181" t="s">
        <v>197</v>
      </c>
      <c r="F7" s="62" t="s">
        <v>54</v>
      </c>
      <c r="G7" s="182" t="s">
        <v>198</v>
      </c>
      <c r="H7" s="182" t="s">
        <v>199</v>
      </c>
      <c r="I7" s="182" t="s">
        <v>200</v>
      </c>
      <c r="J7" s="182" t="s">
        <v>201</v>
      </c>
      <c r="K7" s="182" t="s">
        <v>202</v>
      </c>
      <c r="L7" s="182" t="s">
        <v>203</v>
      </c>
      <c r="M7" s="182" t="s">
        <v>204</v>
      </c>
      <c r="N7" s="182" t="s">
        <v>205</v>
      </c>
      <c r="O7" s="182" t="s">
        <v>206</v>
      </c>
      <c r="P7" s="182" t="s">
        <v>207</v>
      </c>
      <c r="Q7" s="182" t="s">
        <v>208</v>
      </c>
      <c r="R7" s="182" t="s">
        <v>209</v>
      </c>
      <c r="S7" s="182" t="s">
        <v>210</v>
      </c>
      <c r="T7" s="182" t="s">
        <v>211</v>
      </c>
      <c r="U7" s="182" t="s">
        <v>212</v>
      </c>
      <c r="V7" s="182" t="s">
        <v>213</v>
      </c>
      <c r="W7" s="182" t="s">
        <v>214</v>
      </c>
      <c r="X7" s="182" t="s">
        <v>215</v>
      </c>
      <c r="Y7" s="182" t="s">
        <v>216</v>
      </c>
      <c r="Z7" s="182" t="s">
        <v>217</v>
      </c>
      <c r="AA7" s="62" t="s">
        <v>218</v>
      </c>
      <c r="AB7" s="62" t="s">
        <v>219</v>
      </c>
    </row>
    <row r="8" spans="1:28" ht="15" hidden="1" customHeight="1" x14ac:dyDescent="0.25">
      <c r="B8" s="276" t="str">
        <f>IFERROR(INDEX('Summary of Programs'!A:A,MATCH(TableExposure[[#This Row],[Program]],'Summary of Programs'!B:B,0)),"No match in Summary of Programs tab")</f>
        <v>7.3.4.1</v>
      </c>
      <c r="C8" s="276" t="str">
        <f>IFERROR(INDEX('Summary of Programs'!C:C,MATCH(TableExposure[[#This Row],[Program]],'Summary of Programs'!B:B,0)),"No match in Summary of Programs tab")</f>
        <v>Control</v>
      </c>
      <c r="D8" s="2" t="s">
        <v>800</v>
      </c>
      <c r="E8" s="1"/>
      <c r="F8" s="135" t="s">
        <v>221</v>
      </c>
      <c r="G8" s="228">
        <f>INDEX(TableTranche[[#All],[Exposure]], MATCH(TableExposure[[#This Row],[Tranche]], TableTranche[[#All],[Tranche]], 0))</f>
        <v>25461.669353999994</v>
      </c>
      <c r="H8" s="229" t="str">
        <f>INDEX(TableTranche[[#All],[Unit]], MATCH(TableExposure[[#This Row],[Tranche]], TableTranche[[#All],[Tranche]], 0))</f>
        <v>Miles</v>
      </c>
      <c r="I8" s="509">
        <f>TableExposure[[#This Row],[Work Units 2020]]</f>
        <v>13244.134777333331</v>
      </c>
      <c r="J8" s="510">
        <f>TableExposure[[#This Row],[Work Units 2021]]</f>
        <v>13244.134777333331</v>
      </c>
      <c r="K8" s="510">
        <f>TableExposure[[#This Row],[Work Units 2022]]</f>
        <v>13244.134777333331</v>
      </c>
      <c r="L8" s="510">
        <f>TableExposure[[#This Row],[Work Units 2023]]</f>
        <v>6960.0312959166649</v>
      </c>
      <c r="M8" s="265"/>
      <c r="N8" s="265"/>
      <c r="O8" s="278"/>
      <c r="P8" s="132" t="s">
        <v>222</v>
      </c>
      <c r="Q8" s="269">
        <f>(100%*(BowTie!$F$76+BowTie!$F$74))+((1/3)*BowTie!$F$75)</f>
        <v>13244.134777333331</v>
      </c>
      <c r="R8" s="269">
        <f>(100%*(BowTie!$F$76+BowTie!$F$74))+((1/3)*BowTie!$F$75)</f>
        <v>13244.134777333331</v>
      </c>
      <c r="S8" s="269">
        <f>(100%*(BowTie!$F$76+BowTie!$F$74))+((1/3)*BowTie!$F$75)</f>
        <v>13244.134777333331</v>
      </c>
      <c r="T8" s="269">
        <f>((1/3)*(BowTie!$F$76+BowTie!$F$74))+((1/4)*(BowTie!$F$75))</f>
        <v>6960.0312959166649</v>
      </c>
      <c r="U8" s="270"/>
      <c r="V8" s="270"/>
      <c r="W8" s="270"/>
      <c r="X8" s="7" t="s">
        <v>449</v>
      </c>
      <c r="Y8" s="7"/>
      <c r="Z8" s="8" t="s">
        <v>1171</v>
      </c>
      <c r="AA8" s="279" t="str">
        <f>IF(AND(MAX(TableExposure[[#This Row],[Program Exposure 2020]:[Program Exposure 2026]])&gt;1,TableExposure[[#This Row],[Unit for Program Exposure]]="% of tranche exposure"),"Format not percent","")</f>
        <v/>
      </c>
      <c r="AB8" s="280" t="str">
        <f>IFERROR(INDEX(Table_RiskNameLookup[RISK ID],MATCH(TableExposure[[#This Row],[Risk (for Cross Cutter only)]],Table_RiskNameLookup[Risk/Cross Cutting Factor Name],0)),RiskID)</f>
        <v>WLDFR</v>
      </c>
    </row>
    <row r="9" spans="1:28" ht="15" hidden="1" customHeight="1" x14ac:dyDescent="0.25">
      <c r="B9" s="276" t="str">
        <f>IFERROR(INDEX('Summary of Programs'!A:A,MATCH(TableExposure[[#This Row],[Program]],'Summary of Programs'!B:B,0)),"No match in Summary of Programs tab")</f>
        <v>7.3.4.1</v>
      </c>
      <c r="C9" s="276" t="str">
        <f>IFERROR(INDEX('Summary of Programs'!C:C,MATCH(TableExposure[[#This Row],[Program]],'Summary of Programs'!B:B,0)),"No match in Summary of Programs tab")</f>
        <v>Control</v>
      </c>
      <c r="D9" s="2" t="s">
        <v>800</v>
      </c>
      <c r="E9" s="1"/>
      <c r="F9" s="135" t="s">
        <v>223</v>
      </c>
      <c r="G9" s="228">
        <f>INDEX(TableTranche[[#All],[Exposure]], MATCH(TableExposure[[#This Row],[Tranche]], TableTranche[[#All],[Tranche]], 0))</f>
        <v>55300</v>
      </c>
      <c r="H9" s="229" t="str">
        <f>INDEX(TableTranche[[#All],[Unit]], MATCH(TableExposure[[#This Row],[Tranche]], TableTranche[[#All],[Tranche]], 0))</f>
        <v>Miles</v>
      </c>
      <c r="I9" s="509">
        <f>TableExposure[[#This Row],[Work Units 2020]]</f>
        <v>11060</v>
      </c>
      <c r="J9" s="510">
        <f>TableExposure[[#This Row],[Work Units 2021]]</f>
        <v>11060</v>
      </c>
      <c r="K9" s="510">
        <f>TableExposure[[#This Row],[Work Units 2022]]</f>
        <v>11060</v>
      </c>
      <c r="L9" s="510">
        <f>TableExposure[[#This Row],[Work Units 2023]]</f>
        <v>11060</v>
      </c>
      <c r="M9" s="265"/>
      <c r="N9" s="265"/>
      <c r="O9" s="278"/>
      <c r="P9" s="132" t="s">
        <v>222</v>
      </c>
      <c r="Q9" s="269">
        <f>(1/5)*BowTie!$F$69</f>
        <v>11060</v>
      </c>
      <c r="R9" s="269">
        <f>(1/5)*BowTie!$F$69</f>
        <v>11060</v>
      </c>
      <c r="S9" s="269">
        <f>(1/5)*BowTie!$F$69</f>
        <v>11060</v>
      </c>
      <c r="T9" s="269">
        <f>(1/5)*BowTie!$F$69</f>
        <v>11060</v>
      </c>
      <c r="U9" s="270"/>
      <c r="V9" s="270"/>
      <c r="W9" s="270"/>
      <c r="X9" s="7" t="s">
        <v>449</v>
      </c>
      <c r="Y9" s="7"/>
      <c r="Z9" s="8" t="s">
        <v>1172</v>
      </c>
      <c r="AA9" s="279" t="str">
        <f>IF(AND(MAX(TableExposure[[#This Row],[Program Exposure 2020]:[Program Exposure 2026]])&gt;1,TableExposure[[#This Row],[Unit for Program Exposure]]="% of tranche exposure"),"Format not percent","")</f>
        <v/>
      </c>
      <c r="AB9" s="280" t="str">
        <f>IFERROR(INDEX(Table_RiskNameLookup[RISK ID],MATCH(TableExposure[[#This Row],[Risk (for Cross Cutter only)]],Table_RiskNameLookup[Risk/Cross Cutting Factor Name],0)),RiskID)</f>
        <v>WLDFR</v>
      </c>
    </row>
    <row r="10" spans="1:28" ht="15" hidden="1" customHeight="1" x14ac:dyDescent="0.25">
      <c r="B10" s="276" t="str">
        <f>IFERROR(INDEX('Summary of Programs'!A:A,MATCH(TableExposure[[#This Row],[Program]],'Summary of Programs'!B:B,0)),"No match in Summary of Programs tab")</f>
        <v>7.3.4.2</v>
      </c>
      <c r="C10" s="276" t="str">
        <f>IFERROR(INDEX('Summary of Programs'!C:C,MATCH(TableExposure[[#This Row],[Program]],'Summary of Programs'!B:B,0)),"No match in Summary of Programs tab")</f>
        <v>Control</v>
      </c>
      <c r="D10" s="2" t="s">
        <v>806</v>
      </c>
      <c r="E10" s="1"/>
      <c r="F10" s="135" t="s">
        <v>759</v>
      </c>
      <c r="G10" s="228">
        <f>INDEX(TableTranche[[#All],[Exposure]], MATCH(TableExposure[[#This Row],[Tranche]], TableTranche[[#All],[Tranche]], 0))</f>
        <v>1380.98</v>
      </c>
      <c r="H10" s="229" t="str">
        <f>INDEX(TableTranche[[#All],[Unit]], MATCH(TableExposure[[#This Row],[Tranche]], TableTranche[[#All],[Tranche]], 0))</f>
        <v>Miles</v>
      </c>
      <c r="I10" s="277">
        <v>1</v>
      </c>
      <c r="J10" s="265">
        <v>1</v>
      </c>
      <c r="K10" s="265">
        <v>1</v>
      </c>
      <c r="L10" s="265">
        <v>1</v>
      </c>
      <c r="M10" s="265"/>
      <c r="N10" s="265"/>
      <c r="O10" s="278"/>
      <c r="P10" s="132" t="s">
        <v>613</v>
      </c>
      <c r="Q10" s="269"/>
      <c r="R10" s="270"/>
      <c r="S10" s="270"/>
      <c r="T10" s="270"/>
      <c r="U10" s="270"/>
      <c r="V10" s="270"/>
      <c r="W10" s="270"/>
      <c r="X10" s="7"/>
      <c r="Y10" s="7"/>
      <c r="Z10" s="8" t="s">
        <v>1180</v>
      </c>
      <c r="AA10" s="279" t="str">
        <f>IF(AND(MAX(TableExposure[[#This Row],[Program Exposure 2020]:[Program Exposure 2026]])&gt;1,TableExposure[[#This Row],[Unit for Program Exposure]]="% of tranche exposure"),"Format not percent","")</f>
        <v/>
      </c>
      <c r="AB10" s="280" t="str">
        <f>IFERROR(INDEX(Table_RiskNameLookup[RISK ID],MATCH(TableExposure[[#This Row],[Risk (for Cross Cutter only)]],Table_RiskNameLookup[Risk/Cross Cutting Factor Name],0)),RiskID)</f>
        <v>WLDFR</v>
      </c>
    </row>
    <row r="11" spans="1:28" ht="15" hidden="1" customHeight="1" x14ac:dyDescent="0.25">
      <c r="B11" s="276" t="str">
        <f>IFERROR(INDEX('Summary of Programs'!A:A,MATCH(TableExposure[[#This Row],[Program]],'Summary of Programs'!B:B,0)),"No match in Summary of Programs tab")</f>
        <v>7.3.4.2</v>
      </c>
      <c r="C11" s="276" t="str">
        <f>IFERROR(INDEX('Summary of Programs'!C:C,MATCH(TableExposure[[#This Row],[Program]],'Summary of Programs'!B:B,0)),"No match in Summary of Programs tab")</f>
        <v>Control</v>
      </c>
      <c r="D11" s="2" t="s">
        <v>806</v>
      </c>
      <c r="E11" s="1"/>
      <c r="F11" s="135" t="s">
        <v>758</v>
      </c>
      <c r="G11" s="228">
        <f>INDEX(TableTranche[[#All],[Exposure]], MATCH(TableExposure[[#This Row],[Tranche]], TableTranche[[#All],[Tranche]], 0))</f>
        <v>4478.34</v>
      </c>
      <c r="H11" s="229" t="str">
        <f>INDEX(TableTranche[[#All],[Unit]], MATCH(TableExposure[[#This Row],[Tranche]], TableTranche[[#All],[Tranche]], 0))</f>
        <v>Miles</v>
      </c>
      <c r="I11" s="277">
        <v>0.33</v>
      </c>
      <c r="J11" s="265">
        <v>0.33</v>
      </c>
      <c r="K11" s="265">
        <v>0.33</v>
      </c>
      <c r="L11" s="265">
        <v>0.33</v>
      </c>
      <c r="M11" s="265"/>
      <c r="N11" s="265"/>
      <c r="O11" s="278"/>
      <c r="P11" s="132" t="s">
        <v>613</v>
      </c>
      <c r="Q11" s="269"/>
      <c r="R11" s="270"/>
      <c r="S11" s="270"/>
      <c r="T11" s="270"/>
      <c r="U11" s="270"/>
      <c r="V11" s="270"/>
      <c r="W11" s="270"/>
      <c r="X11" s="7"/>
      <c r="Y11" s="7"/>
      <c r="Z11" s="8" t="s">
        <v>1181</v>
      </c>
      <c r="AA11" s="279" t="str">
        <f>IF(AND(MAX(TableExposure[[#This Row],[Program Exposure 2020]:[Program Exposure 2026]])&gt;1,TableExposure[[#This Row],[Unit for Program Exposure]]="% of tranche exposure"),"Format not percent","")</f>
        <v/>
      </c>
      <c r="AB11" s="280" t="str">
        <f>IFERROR(INDEX(Table_RiskNameLookup[RISK ID],MATCH(TableExposure[[#This Row],[Risk (for Cross Cutter only)]],Table_RiskNameLookup[Risk/Cross Cutting Factor Name],0)),RiskID)</f>
        <v>WLDFR</v>
      </c>
    </row>
    <row r="12" spans="1:28" ht="15" hidden="1" customHeight="1" x14ac:dyDescent="0.25">
      <c r="B12" s="276" t="str">
        <f>IFERROR(INDEX('Summary of Programs'!A:A,MATCH(TableExposure[[#This Row],[Program]],'Summary of Programs'!B:B,0)),"No match in Summary of Programs tab")</f>
        <v>7.3.4.2</v>
      </c>
      <c r="C12" s="276" t="str">
        <f>IFERROR(INDEX('Summary of Programs'!C:C,MATCH(TableExposure[[#This Row],[Program]],'Summary of Programs'!B:B,0)),"No match in Summary of Programs tab")</f>
        <v>Control</v>
      </c>
      <c r="D12" s="2" t="s">
        <v>806</v>
      </c>
      <c r="E12" s="1"/>
      <c r="F12" s="135" t="s">
        <v>760</v>
      </c>
      <c r="G12" s="228">
        <f>INDEX(TableTranche[[#All],[Exposure]], MATCH(TableExposure[[#This Row],[Tranche]], TableTranche[[#All],[Tranche]], 0))</f>
        <v>6.17</v>
      </c>
      <c r="H12" s="229" t="str">
        <f>INDEX(TableTranche[[#All],[Unit]], MATCH(TableExposure[[#This Row],[Tranche]], TableTranche[[#All],[Tranche]], 0))</f>
        <v>Miles</v>
      </c>
      <c r="I12" s="277">
        <v>1</v>
      </c>
      <c r="J12" s="265">
        <v>1</v>
      </c>
      <c r="K12" s="265">
        <v>1</v>
      </c>
      <c r="L12" s="265">
        <v>1</v>
      </c>
      <c r="M12" s="265"/>
      <c r="N12" s="265"/>
      <c r="O12" s="278"/>
      <c r="P12" s="132" t="s">
        <v>613</v>
      </c>
      <c r="Q12" s="269"/>
      <c r="R12" s="270"/>
      <c r="S12" s="270"/>
      <c r="T12" s="270"/>
      <c r="U12" s="270"/>
      <c r="V12" s="270"/>
      <c r="W12" s="270"/>
      <c r="X12" s="7"/>
      <c r="Y12" s="7"/>
      <c r="Z12" s="8" t="s">
        <v>1182</v>
      </c>
      <c r="AA12" s="279" t="str">
        <f>IF(AND(MAX(TableExposure[[#This Row],[Program Exposure 2020]:[Program Exposure 2026]])&gt;1,TableExposure[[#This Row],[Unit for Program Exposure]]="% of tranche exposure"),"Format not percent","")</f>
        <v/>
      </c>
      <c r="AB12" s="280" t="str">
        <f>IFERROR(INDEX(Table_RiskNameLookup[RISK ID],MATCH(TableExposure[[#This Row],[Risk (for Cross Cutter only)]],Table_RiskNameLookup[Risk/Cross Cutting Factor Name],0)),RiskID)</f>
        <v>WLDFR</v>
      </c>
    </row>
    <row r="13" spans="1:28" ht="15" hidden="1" customHeight="1" x14ac:dyDescent="0.25">
      <c r="B13" s="276" t="str">
        <f>IFERROR(INDEX('Summary of Programs'!A:A,MATCH(TableExposure[[#This Row],[Program]],'Summary of Programs'!B:B,0)),"No match in Summary of Programs tab")</f>
        <v>7.3.4.2</v>
      </c>
      <c r="C13" s="276" t="str">
        <f>IFERROR(INDEX('Summary of Programs'!C:C,MATCH(TableExposure[[#This Row],[Program]],'Summary of Programs'!B:B,0)),"No match in Summary of Programs tab")</f>
        <v>Control</v>
      </c>
      <c r="D13" s="2" t="s">
        <v>806</v>
      </c>
      <c r="E13" s="1"/>
      <c r="F13" s="135" t="s">
        <v>225</v>
      </c>
      <c r="G13" s="228">
        <f>INDEX(TableTranche[[#All],[Exposure]], MATCH(TableExposure[[#This Row],[Tranche]], TableTranche[[#All],[Tranche]], 0))</f>
        <v>13220.510000000002</v>
      </c>
      <c r="H13" s="229" t="str">
        <f>INDEX(TableTranche[[#All],[Unit]], MATCH(TableExposure[[#This Row],[Tranche]], TableTranche[[#All],[Tranche]], 0))</f>
        <v>Miles</v>
      </c>
      <c r="I13" s="277">
        <v>0.2</v>
      </c>
      <c r="J13" s="265">
        <v>0.2</v>
      </c>
      <c r="K13" s="265">
        <v>0.2</v>
      </c>
      <c r="L13" s="265">
        <v>0.2</v>
      </c>
      <c r="M13" s="265"/>
      <c r="N13" s="265"/>
      <c r="O13" s="278"/>
      <c r="P13" s="132" t="s">
        <v>613</v>
      </c>
      <c r="Q13" s="269"/>
      <c r="R13" s="270"/>
      <c r="S13" s="270"/>
      <c r="T13" s="270"/>
      <c r="U13" s="270"/>
      <c r="V13" s="270"/>
      <c r="W13" s="270"/>
      <c r="X13" s="7"/>
      <c r="Y13" s="7"/>
      <c r="Z13" s="8" t="s">
        <v>1183</v>
      </c>
      <c r="AA13" s="279" t="str">
        <f>IF(AND(MAX(TableExposure[[#This Row],[Program Exposure 2020]:[Program Exposure 2026]])&gt;1,TableExposure[[#This Row],[Unit for Program Exposure]]="% of tranche exposure"),"Format not percent","")</f>
        <v/>
      </c>
      <c r="AB13" s="280" t="str">
        <f>IFERROR(INDEX(Table_RiskNameLookup[RISK ID],MATCH(TableExposure[[#This Row],[Risk (for Cross Cutter only)]],Table_RiskNameLookup[Risk/Cross Cutting Factor Name],0)),RiskID)</f>
        <v>WLDFR</v>
      </c>
    </row>
    <row r="14" spans="1:28" ht="15" hidden="1" customHeight="1" x14ac:dyDescent="0.25">
      <c r="B14" s="276" t="str">
        <f>IFERROR(INDEX('Summary of Programs'!A:A,MATCH(TableExposure[[#This Row],[Program]],'Summary of Programs'!B:B,0)),"No match in Summary of Programs tab")</f>
        <v>7.3.4.4</v>
      </c>
      <c r="C14" s="276" t="str">
        <f>IFERROR(INDEX('Summary of Programs'!C:C,MATCH(TableExposure[[#This Row],[Program]],'Summary of Programs'!B:B,0)),"No match in Summary of Programs tab")</f>
        <v>Control</v>
      </c>
      <c r="D14" s="2" t="s">
        <v>812</v>
      </c>
      <c r="E14" s="1"/>
      <c r="F14" s="135" t="s">
        <v>221</v>
      </c>
      <c r="G14" s="228">
        <f>INDEX(TableTranche[[#All],[Exposure]], MATCH(TableExposure[[#This Row],[Tranche]], TableTranche[[#All],[Tranche]], 0))</f>
        <v>25461.669353999994</v>
      </c>
      <c r="H14" s="229" t="str">
        <f>INDEX(TableTranche[[#All],[Unit]], MATCH(TableExposure[[#This Row],[Tranche]], TableTranche[[#All],[Tranche]], 0))</f>
        <v>Miles</v>
      </c>
      <c r="I14" s="509">
        <f>TableExposure[[#This Row],[Work Units 2020]]</f>
        <v>84.872231179999986</v>
      </c>
      <c r="J14" s="510">
        <f>TableExposure[[#This Row],[Work Units 2021]]</f>
        <v>84.872231179999986</v>
      </c>
      <c r="K14" s="510">
        <f>TableExposure[[#This Row],[Work Units 2022]]</f>
        <v>84.872231179999986</v>
      </c>
      <c r="L14" s="510">
        <f>TableExposure[[#This Row],[Work Units 2023]]</f>
        <v>84.872231179999986</v>
      </c>
      <c r="M14" s="265"/>
      <c r="N14" s="265"/>
      <c r="O14" s="278"/>
      <c r="P14" s="132" t="s">
        <v>222</v>
      </c>
      <c r="Q14" s="269">
        <f>((1/3)*BowTie!$F$77)/100</f>
        <v>84.872231179999986</v>
      </c>
      <c r="R14" s="269">
        <f>((1/3)*BowTie!$F$77)/100</f>
        <v>84.872231179999986</v>
      </c>
      <c r="S14" s="269">
        <f>((1/3)*BowTie!$F$77)/100</f>
        <v>84.872231179999986</v>
      </c>
      <c r="T14" s="269">
        <f>((1/3)*BowTie!$F$77)/100</f>
        <v>84.872231179999986</v>
      </c>
      <c r="U14" s="270"/>
      <c r="V14" s="270"/>
      <c r="W14" s="270"/>
      <c r="X14" s="7"/>
      <c r="Y14" s="7"/>
      <c r="Z14" s="8" t="s">
        <v>1186</v>
      </c>
      <c r="AA14" s="279" t="str">
        <f>IF(AND(MAX(TableExposure[[#This Row],[Program Exposure 2020]:[Program Exposure 2026]])&gt;1,TableExposure[[#This Row],[Unit for Program Exposure]]="% of tranche exposure"),"Format not percent","")</f>
        <v/>
      </c>
      <c r="AB14" s="280" t="str">
        <f>IFERROR(INDEX(Table_RiskNameLookup[RISK ID],MATCH(TableExposure[[#This Row],[Risk (for Cross Cutter only)]],Table_RiskNameLookup[Risk/Cross Cutting Factor Name],0)),RiskID)</f>
        <v>WLDFR</v>
      </c>
    </row>
    <row r="15" spans="1:28" ht="15" hidden="1" customHeight="1" x14ac:dyDescent="0.25">
      <c r="B15" s="276" t="str">
        <f>IFERROR(INDEX('Summary of Programs'!A:A,MATCH(TableExposure[[#This Row],[Program]],'Summary of Programs'!B:B,0)),"No match in Summary of Programs tab")</f>
        <v>7.3.4.4</v>
      </c>
      <c r="C15" s="276" t="str">
        <f>IFERROR(INDEX('Summary of Programs'!C:C,MATCH(TableExposure[[#This Row],[Program]],'Summary of Programs'!B:B,0)),"No match in Summary of Programs tab")</f>
        <v>Control</v>
      </c>
      <c r="D15" s="2" t="s">
        <v>812</v>
      </c>
      <c r="E15" s="1"/>
      <c r="F15" s="135" t="s">
        <v>223</v>
      </c>
      <c r="G15" s="228">
        <f>INDEX(TableTranche[[#All],[Exposure]], MATCH(TableExposure[[#This Row],[Tranche]], TableTranche[[#All],[Tranche]], 0))</f>
        <v>55300</v>
      </c>
      <c r="H15" s="229" t="str">
        <f>INDEX(TableTranche[[#All],[Unit]], MATCH(TableExposure[[#This Row],[Tranche]], TableTranche[[#All],[Tranche]], 0))</f>
        <v>Miles</v>
      </c>
      <c r="I15" s="509">
        <f>TableExposure[[#This Row],[Work Units 2020]]</f>
        <v>55.3</v>
      </c>
      <c r="J15" s="510">
        <f>TableExposure[[#This Row],[Work Units 2021]]</f>
        <v>55.3</v>
      </c>
      <c r="K15" s="510">
        <f>TableExposure[[#This Row],[Work Units 2022]]</f>
        <v>55.3</v>
      </c>
      <c r="L15" s="510">
        <f>TableExposure[[#This Row],[Work Units 2023]]</f>
        <v>55.3</v>
      </c>
      <c r="M15" s="265"/>
      <c r="N15" s="265"/>
      <c r="O15" s="278"/>
      <c r="P15" s="132" t="s">
        <v>222</v>
      </c>
      <c r="Q15" s="269">
        <f>((1/10)*BowTie!$F$69)/100</f>
        <v>55.3</v>
      </c>
      <c r="R15" s="269">
        <f>((1/10)*BowTie!$F$69)/100</f>
        <v>55.3</v>
      </c>
      <c r="S15" s="269">
        <f>((1/10)*BowTie!$F$69)/100</f>
        <v>55.3</v>
      </c>
      <c r="T15" s="269">
        <f>((1/10)*BowTie!$F$69)/100</f>
        <v>55.3</v>
      </c>
      <c r="U15" s="270"/>
      <c r="V15" s="270"/>
      <c r="W15" s="270"/>
      <c r="X15" s="7"/>
      <c r="Y15" s="7"/>
      <c r="Z15" s="8" t="s">
        <v>1186</v>
      </c>
      <c r="AA15" s="279" t="str">
        <f>IF(AND(MAX(TableExposure[[#This Row],[Program Exposure 2020]:[Program Exposure 2026]])&gt;1,TableExposure[[#This Row],[Unit for Program Exposure]]="% of tranche exposure"),"Format not percent","")</f>
        <v/>
      </c>
      <c r="AB15" s="280" t="str">
        <f>IFERROR(INDEX(Table_RiskNameLookup[RISK ID],MATCH(TableExposure[[#This Row],[Risk (for Cross Cutter only)]],Table_RiskNameLookup[Risk/Cross Cutting Factor Name],0)),RiskID)</f>
        <v>WLDFR</v>
      </c>
    </row>
    <row r="16" spans="1:28" ht="15" hidden="1" customHeight="1" x14ac:dyDescent="0.25">
      <c r="B16" s="276" t="str">
        <f>IFERROR(INDEX('Summary of Programs'!A:A,MATCH(TableExposure[[#This Row],[Program]],'Summary of Programs'!B:B,0)),"No match in Summary of Programs tab")</f>
        <v>7.3.4.5</v>
      </c>
      <c r="C16" s="276" t="str">
        <f>IFERROR(INDEX('Summary of Programs'!C:C,MATCH(TableExposure[[#This Row],[Program]],'Summary of Programs'!B:B,0)),"No match in Summary of Programs tab")</f>
        <v>Control</v>
      </c>
      <c r="D16" s="2" t="s">
        <v>1196</v>
      </c>
      <c r="E16" s="1"/>
      <c r="F16" s="135" t="s">
        <v>759</v>
      </c>
      <c r="G16" s="228">
        <f>INDEX(TableTranche[[#All],[Exposure]], MATCH(TableExposure[[#This Row],[Tranche]], TableTranche[[#All],[Tranche]], 0))</f>
        <v>1380.98</v>
      </c>
      <c r="H16" s="229" t="str">
        <f>INDEX(TableTranche[[#All],[Unit]], MATCH(TableExposure[[#This Row],[Tranche]], TableTranche[[#All],[Tranche]], 0))</f>
        <v>Miles</v>
      </c>
      <c r="I16" s="277">
        <v>1</v>
      </c>
      <c r="J16" s="265">
        <v>1</v>
      </c>
      <c r="K16" s="265">
        <v>1</v>
      </c>
      <c r="L16" s="265">
        <v>1</v>
      </c>
      <c r="M16" s="265"/>
      <c r="N16" s="265"/>
      <c r="O16" s="278"/>
      <c r="P16" s="132" t="s">
        <v>613</v>
      </c>
      <c r="Q16" s="269"/>
      <c r="R16" s="269"/>
      <c r="S16" s="269"/>
      <c r="T16" s="269"/>
      <c r="U16" s="270"/>
      <c r="V16" s="270"/>
      <c r="W16" s="270"/>
      <c r="X16" s="7"/>
      <c r="Y16" s="7"/>
      <c r="Z16" s="8" t="s">
        <v>1200</v>
      </c>
      <c r="AA16" s="279" t="str">
        <f>IF(AND(MAX(TableExposure[[#This Row],[Program Exposure 2020]:[Program Exposure 2026]])&gt;1,TableExposure[[#This Row],[Unit for Program Exposure]]="% of tranche exposure"),"Format not percent","")</f>
        <v/>
      </c>
      <c r="AB16" s="280" t="str">
        <f>IFERROR(INDEX(Table_RiskNameLookup[RISK ID],MATCH(TableExposure[[#This Row],[Risk (for Cross Cutter only)]],Table_RiskNameLookup[Risk/Cross Cutting Factor Name],0)),RiskID)</f>
        <v>WLDFR</v>
      </c>
    </row>
    <row r="17" spans="2:28" ht="15" hidden="1" customHeight="1" x14ac:dyDescent="0.25">
      <c r="B17" s="276" t="str">
        <f>IFERROR(INDEX('Summary of Programs'!A:A,MATCH(TableExposure[[#This Row],[Program]],'Summary of Programs'!B:B,0)),"No match in Summary of Programs tab")</f>
        <v>7.3.4.5</v>
      </c>
      <c r="C17" s="276" t="str">
        <f>IFERROR(INDEX('Summary of Programs'!C:C,MATCH(TableExposure[[#This Row],[Program]],'Summary of Programs'!B:B,0)),"No match in Summary of Programs tab")</f>
        <v>Control</v>
      </c>
      <c r="D17" s="2" t="s">
        <v>1196</v>
      </c>
      <c r="E17" s="1"/>
      <c r="F17" s="135" t="s">
        <v>758</v>
      </c>
      <c r="G17" s="228">
        <f>INDEX(TableTranche[[#All],[Exposure]], MATCH(TableExposure[[#This Row],[Tranche]], TableTranche[[#All],[Tranche]], 0))</f>
        <v>4478.34</v>
      </c>
      <c r="H17" s="229" t="str">
        <f>INDEX(TableTranche[[#All],[Unit]], MATCH(TableExposure[[#This Row],[Tranche]], TableTranche[[#All],[Tranche]], 0))</f>
        <v>Miles</v>
      </c>
      <c r="I17" s="532">
        <f>1/3</f>
        <v>0.33333333333333331</v>
      </c>
      <c r="J17" s="265">
        <f>1/3</f>
        <v>0.33333333333333331</v>
      </c>
      <c r="K17" s="265">
        <f t="shared" ref="K17:L18" si="0">1/3</f>
        <v>0.33333333333333331</v>
      </c>
      <c r="L17" s="265">
        <f t="shared" si="0"/>
        <v>0.33333333333333331</v>
      </c>
      <c r="M17" s="265"/>
      <c r="N17" s="265"/>
      <c r="O17" s="278"/>
      <c r="P17" s="132" t="s">
        <v>613</v>
      </c>
      <c r="Q17" s="269"/>
      <c r="R17" s="269"/>
      <c r="S17" s="269"/>
      <c r="T17" s="269"/>
      <c r="U17" s="270"/>
      <c r="V17" s="270"/>
      <c r="W17" s="270"/>
      <c r="X17" s="7"/>
      <c r="Y17" s="7"/>
      <c r="Z17" s="8" t="s">
        <v>1201</v>
      </c>
      <c r="AA17" s="279" t="str">
        <f>IF(AND(MAX(TableExposure[[#This Row],[Program Exposure 2020]:[Program Exposure 2026]])&gt;1,TableExposure[[#This Row],[Unit for Program Exposure]]="% of tranche exposure"),"Format not percent","")</f>
        <v/>
      </c>
      <c r="AB17" s="280" t="str">
        <f>IFERROR(INDEX(Table_RiskNameLookup[RISK ID],MATCH(TableExposure[[#This Row],[Risk (for Cross Cutter only)]],Table_RiskNameLookup[Risk/Cross Cutting Factor Name],0)),RiskID)</f>
        <v>WLDFR</v>
      </c>
    </row>
    <row r="18" spans="2:28" ht="15" hidden="1" customHeight="1" x14ac:dyDescent="0.25">
      <c r="B18" s="276" t="str">
        <f>IFERROR(INDEX('Summary of Programs'!A:A,MATCH(TableExposure[[#This Row],[Program]],'Summary of Programs'!B:B,0)),"No match in Summary of Programs tab")</f>
        <v>7.3.4.5</v>
      </c>
      <c r="C18" s="276" t="str">
        <f>IFERROR(INDEX('Summary of Programs'!C:C,MATCH(TableExposure[[#This Row],[Program]],'Summary of Programs'!B:B,0)),"No match in Summary of Programs tab")</f>
        <v>Control</v>
      </c>
      <c r="D18" s="2" t="s">
        <v>1196</v>
      </c>
      <c r="E18" s="1"/>
      <c r="F18" s="135" t="s">
        <v>760</v>
      </c>
      <c r="G18" s="228">
        <f>INDEX(TableTranche[[#All],[Exposure]], MATCH(TableExposure[[#This Row],[Tranche]], TableTranche[[#All],[Tranche]], 0))</f>
        <v>6.17</v>
      </c>
      <c r="H18" s="229" t="str">
        <f>INDEX(TableTranche[[#All],[Unit]], MATCH(TableExposure[[#This Row],[Tranche]], TableTranche[[#All],[Tranche]], 0))</f>
        <v>Miles</v>
      </c>
      <c r="I18" s="532">
        <f>1/3</f>
        <v>0.33333333333333331</v>
      </c>
      <c r="J18" s="265">
        <f>1/3</f>
        <v>0.33333333333333331</v>
      </c>
      <c r="K18" s="265">
        <f t="shared" si="0"/>
        <v>0.33333333333333331</v>
      </c>
      <c r="L18" s="265">
        <f t="shared" si="0"/>
        <v>0.33333333333333331</v>
      </c>
      <c r="M18" s="265"/>
      <c r="N18" s="265"/>
      <c r="O18" s="278"/>
      <c r="P18" s="132" t="s">
        <v>613</v>
      </c>
      <c r="Q18" s="269"/>
      <c r="R18" s="269"/>
      <c r="S18" s="269"/>
      <c r="T18" s="269"/>
      <c r="U18" s="270"/>
      <c r="V18" s="270"/>
      <c r="W18" s="270"/>
      <c r="X18" s="7"/>
      <c r="Y18" s="7"/>
      <c r="Z18" s="8" t="s">
        <v>1201</v>
      </c>
      <c r="AA18" s="279" t="str">
        <f>IF(AND(MAX(TableExposure[[#This Row],[Program Exposure 2020]:[Program Exposure 2026]])&gt;1,TableExposure[[#This Row],[Unit for Program Exposure]]="% of tranche exposure"),"Format not percent","")</f>
        <v/>
      </c>
      <c r="AB18" s="280" t="str">
        <f>IFERROR(INDEX(Table_RiskNameLookup[RISK ID],MATCH(TableExposure[[#This Row],[Risk (for Cross Cutter only)]],Table_RiskNameLookup[Risk/Cross Cutting Factor Name],0)),RiskID)</f>
        <v>WLDFR</v>
      </c>
    </row>
    <row r="19" spans="2:28" ht="15" hidden="1" customHeight="1" x14ac:dyDescent="0.25">
      <c r="B19" s="276" t="str">
        <f>IFERROR(INDEX('Summary of Programs'!A:A,MATCH(TableExposure[[#This Row],[Program]],'Summary of Programs'!B:B,0)),"No match in Summary of Programs tab")</f>
        <v>7.3.4.5</v>
      </c>
      <c r="C19" s="276" t="str">
        <f>IFERROR(INDEX('Summary of Programs'!C:C,MATCH(TableExposure[[#This Row],[Program]],'Summary of Programs'!B:B,0)),"No match in Summary of Programs tab")</f>
        <v>Control</v>
      </c>
      <c r="D19" s="2" t="s">
        <v>1196</v>
      </c>
      <c r="E19" s="1"/>
      <c r="F19" s="135" t="s">
        <v>225</v>
      </c>
      <c r="G19" s="228">
        <f>INDEX(TableTranche[[#All],[Exposure]], MATCH(TableExposure[[#This Row],[Tranche]], TableTranche[[#All],[Tranche]], 0))</f>
        <v>13220.510000000002</v>
      </c>
      <c r="H19" s="229" t="str">
        <f>INDEX(TableTranche[[#All],[Unit]], MATCH(TableExposure[[#This Row],[Tranche]], TableTranche[[#All],[Tranche]], 0))</f>
        <v>Miles</v>
      </c>
      <c r="I19" s="277">
        <f>1/5</f>
        <v>0.2</v>
      </c>
      <c r="J19" s="265">
        <f>1/5</f>
        <v>0.2</v>
      </c>
      <c r="K19" s="265">
        <f t="shared" ref="K19:L19" si="1">1/5</f>
        <v>0.2</v>
      </c>
      <c r="L19" s="265">
        <f t="shared" si="1"/>
        <v>0.2</v>
      </c>
      <c r="M19" s="265"/>
      <c r="N19" s="265"/>
      <c r="O19" s="278"/>
      <c r="P19" s="132" t="s">
        <v>613</v>
      </c>
      <c r="Q19" s="269"/>
      <c r="R19" s="269"/>
      <c r="S19" s="269"/>
      <c r="T19" s="269"/>
      <c r="U19" s="270"/>
      <c r="V19" s="270"/>
      <c r="W19" s="270"/>
      <c r="X19" s="7"/>
      <c r="Y19" s="7"/>
      <c r="Z19" s="8" t="s">
        <v>1202</v>
      </c>
      <c r="AA19" s="279" t="str">
        <f>IF(AND(MAX(TableExposure[[#This Row],[Program Exposure 2020]:[Program Exposure 2026]])&gt;1,TableExposure[[#This Row],[Unit for Program Exposure]]="% of tranche exposure"),"Format not percent","")</f>
        <v/>
      </c>
      <c r="AB19" s="280" t="str">
        <f>IFERROR(INDEX(Table_RiskNameLookup[RISK ID],MATCH(TableExposure[[#This Row],[Risk (for Cross Cutter only)]],Table_RiskNameLookup[Risk/Cross Cutting Factor Name],0)),RiskID)</f>
        <v>WLDFR</v>
      </c>
    </row>
    <row r="20" spans="2:28" ht="15" hidden="1" customHeight="1" x14ac:dyDescent="0.25">
      <c r="B20" s="227" t="str">
        <f>IFERROR(INDEX('Summary of Programs'!A:A,MATCH(TableExposure[[#This Row],[Program]],'Summary of Programs'!B:B,0)),"No match in Summary of Programs tab")</f>
        <v>7.3.4.6.1</v>
      </c>
      <c r="C20" s="227" t="str">
        <f>IFERROR(INDEX('Summary of Programs'!C:C,MATCH(TableExposure[[#This Row],[Program]],'Summary of Programs'!B:B,0)),"No match in Summary of Programs tab")</f>
        <v>Control</v>
      </c>
      <c r="D20" s="2" t="s">
        <v>788</v>
      </c>
      <c r="E20" s="1"/>
      <c r="F20" s="2" t="s">
        <v>221</v>
      </c>
      <c r="G20" s="228">
        <f>INDEX(TableTranche[[#All],[Exposure]], MATCH(TableExposure[[#This Row],[Tranche]], TableTranche[[#All],[Tranche]], 0))</f>
        <v>25461.669353999994</v>
      </c>
      <c r="H20" s="229" t="str">
        <f>INDEX(TableTranche[[#All],[Unit]], MATCH(TableExposure[[#This Row],[Tranche]], TableTranche[[#All],[Tranche]], 0))</f>
        <v>Miles</v>
      </c>
      <c r="I20" s="510">
        <f>TableExposure[[#This Row],[Work Units 2020]]</f>
        <v>672.60869565217388</v>
      </c>
      <c r="J20" s="510">
        <f>TableExposure[[#This Row],[Work Units 2021]]</f>
        <v>613.85717391304343</v>
      </c>
      <c r="K20" s="510">
        <f>TableExposure[[#This Row],[Work Units 2022]]</f>
        <v>833.695652173913</v>
      </c>
      <c r="L20" s="510">
        <f>TableExposure[[#This Row],[Work Units 2023]]</f>
        <v>734.78260869565213</v>
      </c>
      <c r="M20" s="265"/>
      <c r="N20" s="265"/>
      <c r="O20" s="265"/>
      <c r="P20" s="132" t="s">
        <v>222</v>
      </c>
      <c r="Q20" s="269">
        <f>'7.3.4.6.1_Exposure'!C29/'7.3.4.6.1_Exposure'!$B$34</f>
        <v>672.60869565217388</v>
      </c>
      <c r="R20" s="269">
        <f>'7.3.4.6.1_Exposure'!D29/'7.3.4.6.1_Exposure'!$B$34</f>
        <v>613.85717391304343</v>
      </c>
      <c r="S20" s="269">
        <f>'7.3.4.6.1_Exposure'!E29/'7.3.4.6.1_Exposure'!$B$34</f>
        <v>833.695652173913</v>
      </c>
      <c r="T20" s="269">
        <f>'7.3.4.6.1_Exposure'!F29/'7.3.4.6.1_Exposure'!$B$34</f>
        <v>734.78260869565213</v>
      </c>
      <c r="U20" s="270"/>
      <c r="V20" s="270"/>
      <c r="W20" s="270"/>
      <c r="X20" s="7" t="s">
        <v>1219</v>
      </c>
      <c r="Y20" s="7"/>
      <c r="Z20" s="8" t="s">
        <v>1220</v>
      </c>
      <c r="AA20" s="175" t="str">
        <f>IF(AND(MAX(TableExposure[[#This Row],[Program Exposure 2020]:[Program Exposure 2026]])&gt;1,TableExposure[[#This Row],[Unit for Program Exposure]]="% of tranche exposure"),"Format not percent","")</f>
        <v/>
      </c>
      <c r="AB20" s="280" t="str">
        <f>IFERROR(INDEX(Table_RiskNameLookup[RISK ID],MATCH(TableExposure[[#This Row],[Risk (for Cross Cutter only)]],Table_RiskNameLookup[Risk/Cross Cutting Factor Name],0)),RiskID)</f>
        <v>WLDFR</v>
      </c>
    </row>
    <row r="21" spans="2:28" ht="15" hidden="1" customHeight="1" x14ac:dyDescent="0.25">
      <c r="B21" s="227" t="str">
        <f>IFERROR(INDEX('Summary of Programs'!A:A,MATCH(TableExposure[[#This Row],[Program]],'Summary of Programs'!B:B,0)),"No match in Summary of Programs tab")</f>
        <v>7.3.4.6.1</v>
      </c>
      <c r="C21" s="227" t="str">
        <f>IFERROR(INDEX('Summary of Programs'!C:C,MATCH(TableExposure[[#This Row],[Program]],'Summary of Programs'!B:B,0)),"No match in Summary of Programs tab")</f>
        <v>Control</v>
      </c>
      <c r="D21" s="2" t="s">
        <v>788</v>
      </c>
      <c r="E21" s="1"/>
      <c r="F21" s="1" t="s">
        <v>223</v>
      </c>
      <c r="G21" s="228">
        <f>INDEX(TableTranche[[#All],[Exposure]], MATCH(TableExposure[[#This Row],[Tranche]], TableTranche[[#All],[Tranche]], 0))</f>
        <v>55300</v>
      </c>
      <c r="H21" s="229" t="str">
        <f>INDEX(TableTranche[[#All],[Unit]], MATCH(TableExposure[[#This Row],[Tranche]], TableTranche[[#All],[Tranche]], 0))</f>
        <v>Miles</v>
      </c>
      <c r="I21" s="510">
        <f>TableExposure[[#This Row],[Work Units 2020]]</f>
        <v>1707.391304347826</v>
      </c>
      <c r="J21" s="510">
        <f>TableExposure[[#This Row],[Work Units 2021]]</f>
        <v>1558.2528260869565</v>
      </c>
      <c r="K21" s="510">
        <f>TableExposure[[#This Row],[Work Units 2022]]</f>
        <v>2116.3043478260865</v>
      </c>
      <c r="L21" s="510">
        <f>TableExposure[[#This Row],[Work Units 2023]]</f>
        <v>1865.2173913043478</v>
      </c>
      <c r="M21" s="265"/>
      <c r="N21" s="265"/>
      <c r="O21" s="265"/>
      <c r="P21" s="132" t="s">
        <v>222</v>
      </c>
      <c r="Q21" s="269">
        <f>'7.3.4.6.1_Exposure'!C30/'7.3.4.6.1_Exposure'!$B$34</f>
        <v>1707.391304347826</v>
      </c>
      <c r="R21" s="269">
        <f>'7.3.4.6.1_Exposure'!D30/'7.3.4.6.1_Exposure'!$B$34</f>
        <v>1558.2528260869565</v>
      </c>
      <c r="S21" s="269">
        <f>'7.3.4.6.1_Exposure'!E30/'7.3.4.6.1_Exposure'!$B$34</f>
        <v>2116.3043478260865</v>
      </c>
      <c r="T21" s="269">
        <f>'7.3.4.6.1_Exposure'!F30/'7.3.4.6.1_Exposure'!$B$34</f>
        <v>1865.2173913043478</v>
      </c>
      <c r="U21" s="270"/>
      <c r="V21" s="270"/>
      <c r="W21" s="270"/>
      <c r="X21" s="7" t="s">
        <v>1219</v>
      </c>
      <c r="Y21" s="7"/>
      <c r="Z21" s="8" t="s">
        <v>1220</v>
      </c>
      <c r="AA21" s="175" t="str">
        <f>IF(AND(MAX(TableExposure[[#This Row],[Program Exposure 2020]:[Program Exposure 2026]])&gt;1,TableExposure[[#This Row],[Unit for Program Exposure]]="% of tranche exposure"),"Format not percent","")</f>
        <v/>
      </c>
      <c r="AB21" s="280" t="str">
        <f>IFERROR(INDEX(Table_RiskNameLookup[RISK ID],MATCH(TableExposure[[#This Row],[Risk (for Cross Cutter only)]],Table_RiskNameLookup[Risk/Cross Cutting Factor Name],0)),RiskID)</f>
        <v>WLDFR</v>
      </c>
    </row>
    <row r="22" spans="2:28" ht="15" hidden="1" customHeight="1" x14ac:dyDescent="0.25">
      <c r="B22" s="276" t="str">
        <f>IFERROR(INDEX('Summary of Programs'!A:A,MATCH(TableExposure[[#This Row],[Program]],'Summary of Programs'!B:B,0)),"No match in Summary of Programs tab")</f>
        <v>7.3.4.11</v>
      </c>
      <c r="C22" s="276" t="str">
        <f>IFERROR(INDEX('Summary of Programs'!C:C,MATCH(TableExposure[[#This Row],[Program]],'Summary of Programs'!B:B,0)),"No match in Summary of Programs tab")</f>
        <v>Control</v>
      </c>
      <c r="D22" s="2" t="s">
        <v>1087</v>
      </c>
      <c r="E22" s="1"/>
      <c r="F22" s="135" t="s">
        <v>221</v>
      </c>
      <c r="G22" s="228">
        <f>INDEX(TableTranche[[#All],[Exposure]], MATCH(TableExposure[[#This Row],[Tranche]], TableTranche[[#All],[Tranche]], 0))</f>
        <v>25461.669353999994</v>
      </c>
      <c r="H22" s="229" t="str">
        <f>INDEX(TableTranche[[#All],[Unit]], MATCH(TableExposure[[#This Row],[Tranche]], TableTranche[[#All],[Tranche]], 0))</f>
        <v>Miles</v>
      </c>
      <c r="I22" s="509">
        <f>TableExposure[[#This Row],[Work Units 2020]]/'7.3.4.11_Exposure'!$A$18</f>
        <v>122.17534576666661</v>
      </c>
      <c r="J22" s="510">
        <f>TableExposure[[#This Row],[Work Units 2021]]/'7.3.4.11_Exposure'!$A$18</f>
        <v>122.17534576666661</v>
      </c>
      <c r="K22" s="510">
        <f>TableExposure[[#This Row],[Work Units 2022]]/'7.3.4.11_Exposure'!$A$18</f>
        <v>122.17534576666661</v>
      </c>
      <c r="L22" s="510">
        <f>TableExposure[[#This Row],[Work Units 2023]]/'7.3.4.11_Exposure'!$A$18</f>
        <v>185.01638058083327</v>
      </c>
      <c r="M22" s="265"/>
      <c r="N22" s="265"/>
      <c r="O22" s="278"/>
      <c r="P22" s="132" t="s">
        <v>222</v>
      </c>
      <c r="Q22" s="269">
        <f>'7.3.4.11_Exposure'!$A$4*BowTie!$F$75</f>
        <v>12217.534576666661</v>
      </c>
      <c r="R22" s="269">
        <f>'7.3.4.11_Exposure'!$A$4*BowTie!$F$75</f>
        <v>12217.534576666661</v>
      </c>
      <c r="S22" s="269">
        <f>'7.3.4.11_Exposure'!$A$4*BowTie!$F$75</f>
        <v>12217.534576666661</v>
      </c>
      <c r="T22" s="270">
        <f>('7.3.4.11_Exposure'!$A$8*SUM(BowTie!$F$76,BowTie!$F$74))+('7.3.4.11_Exposure'!$A$7*BowTie!$F$75)</f>
        <v>18501.638058083328</v>
      </c>
      <c r="U22" s="270"/>
      <c r="V22" s="270"/>
      <c r="W22" s="270"/>
      <c r="X22" s="7" t="s">
        <v>1241</v>
      </c>
      <c r="Y22" s="7"/>
      <c r="Z22" s="8" t="s">
        <v>1233</v>
      </c>
      <c r="AA22" s="279" t="str">
        <f>IF(AND(MAX(TableExposure[[#This Row],[Program Exposure 2020]:[Program Exposure 2026]])&gt;1,TableExposure[[#This Row],[Unit for Program Exposure]]="% of tranche exposure"),"Format not percent","")</f>
        <v/>
      </c>
      <c r="AB22" s="280" t="str">
        <f>IFERROR(INDEX(Table_RiskNameLookup[RISK ID],MATCH(TableExposure[[#This Row],[Risk (for Cross Cutter only)]],Table_RiskNameLookup[Risk/Cross Cutting Factor Name],0)),RiskID)</f>
        <v>WLDFR</v>
      </c>
    </row>
    <row r="23" spans="2:28" ht="15" hidden="1" customHeight="1" x14ac:dyDescent="0.25">
      <c r="B23" s="276" t="str">
        <f>IFERROR(INDEX('Summary of Programs'!A:A,MATCH(TableExposure[[#This Row],[Program]],'Summary of Programs'!B:B,0)),"No match in Summary of Programs tab")</f>
        <v>7.3.4.11</v>
      </c>
      <c r="C23" s="276" t="str">
        <f>IFERROR(INDEX('Summary of Programs'!C:C,MATCH(TableExposure[[#This Row],[Program]],'Summary of Programs'!B:B,0)),"No match in Summary of Programs tab")</f>
        <v>Control</v>
      </c>
      <c r="D23" s="2" t="s">
        <v>1087</v>
      </c>
      <c r="E23" s="1"/>
      <c r="F23" s="135" t="s">
        <v>223</v>
      </c>
      <c r="G23" s="228">
        <f>INDEX(TableTranche[[#All],[Exposure]], MATCH(TableExposure[[#This Row],[Tranche]], TableTranche[[#All],[Tranche]], 0))</f>
        <v>55300</v>
      </c>
      <c r="H23" s="229" t="str">
        <f>INDEX(TableTranche[[#All],[Unit]], MATCH(TableExposure[[#This Row],[Tranche]], TableTranche[[#All],[Tranche]], 0))</f>
        <v>Miles</v>
      </c>
      <c r="I23" s="509">
        <f>TableExposure[[#This Row],[Work Units 2020]]/'7.3.4.11_Exposure'!$A$18</f>
        <v>323.61560000000003</v>
      </c>
      <c r="J23" s="510">
        <f>TableExposure[[#This Row],[Work Units 2021]]/'7.3.4.11_Exposure'!$A$18</f>
        <v>323.61560000000003</v>
      </c>
      <c r="K23" s="510">
        <f>TableExposure[[#This Row],[Work Units 2022]]/'7.3.4.11_Exposure'!$A$18</f>
        <v>323.61560000000003</v>
      </c>
      <c r="L23" s="510">
        <f>TableExposure[[#This Row],[Work Units 2023]]/'7.3.4.11_Exposure'!$A$18</f>
        <v>323.61560000000003</v>
      </c>
      <c r="M23" s="265"/>
      <c r="N23" s="265"/>
      <c r="O23" s="278"/>
      <c r="P23" s="132" t="s">
        <v>222</v>
      </c>
      <c r="Q23" s="269">
        <f>(('7.3.4.11_Exposure'!$A$13*'7.3.4.11_Exposure'!$A$15)+('7.3.4.11_Exposure'!$A$14*'7.3.4.11_Exposure'!$A$16))*BowTie!$F$69</f>
        <v>32361.56</v>
      </c>
      <c r="R23" s="269">
        <f>(('7.3.4.11_Exposure'!$A$13*'7.3.4.11_Exposure'!$A$15)+('7.3.4.11_Exposure'!$A$14*'7.3.4.11_Exposure'!$A$16))*BowTie!$F$69</f>
        <v>32361.56</v>
      </c>
      <c r="S23" s="269">
        <f>(('7.3.4.11_Exposure'!$A$13*'7.3.4.11_Exposure'!$A$15)+('7.3.4.11_Exposure'!$A$14*'7.3.4.11_Exposure'!$A$16))*BowTie!$F$69</f>
        <v>32361.56</v>
      </c>
      <c r="T23" s="269">
        <f>(('7.3.4.11_Exposure'!$A$13*'7.3.4.11_Exposure'!$A$15)+('7.3.4.11_Exposure'!$A$14*'7.3.4.11_Exposure'!$A$16))*BowTie!$F$69</f>
        <v>32361.56</v>
      </c>
      <c r="U23" s="270"/>
      <c r="V23" s="270"/>
      <c r="W23" s="270"/>
      <c r="X23" s="7" t="s">
        <v>1241</v>
      </c>
      <c r="Y23" s="7"/>
      <c r="Z23" s="8" t="s">
        <v>1242</v>
      </c>
      <c r="AA23" s="279" t="str">
        <f>IF(AND(MAX(TableExposure[[#This Row],[Program Exposure 2020]:[Program Exposure 2026]])&gt;1,TableExposure[[#This Row],[Unit for Program Exposure]]="% of tranche exposure"),"Format not percent","")</f>
        <v/>
      </c>
      <c r="AB23" s="280" t="str">
        <f>IFERROR(INDEX(Table_RiskNameLookup[RISK ID],MATCH(TableExposure[[#This Row],[Risk (for Cross Cutter only)]],Table_RiskNameLookup[Risk/Cross Cutting Factor Name],0)),RiskID)</f>
        <v>WLDFR</v>
      </c>
    </row>
    <row r="24" spans="2:28" ht="15" hidden="1" customHeight="1" x14ac:dyDescent="0.25">
      <c r="B24" s="276" t="str">
        <f>IFERROR(INDEX('Summary of Programs'!A:A,MATCH(TableExposure[[#This Row],[Program]],'Summary of Programs'!B:B,0)),"No match in Summary of Programs tab")</f>
        <v>7.3.4.12</v>
      </c>
      <c r="C24" s="276" t="str">
        <f>IFERROR(INDEX('Summary of Programs'!C:C,MATCH(TableExposure[[#This Row],[Program]],'Summary of Programs'!B:B,0)),"No match in Summary of Programs tab")</f>
        <v>Control</v>
      </c>
      <c r="D24" s="2" t="s">
        <v>816</v>
      </c>
      <c r="E24" s="1"/>
      <c r="F24" s="135" t="s">
        <v>758</v>
      </c>
      <c r="G24" s="228">
        <f>INDEX(TableTranche[[#All],[Exposure]], MATCH(TableExposure[[#This Row],[Tranche]], TableTranche[[#All],[Tranche]], 0))</f>
        <v>4478.34</v>
      </c>
      <c r="H24" s="229" t="str">
        <f>INDEX(TableTranche[[#All],[Unit]], MATCH(TableExposure[[#This Row],[Tranche]], TableTranche[[#All],[Tranche]], 0))</f>
        <v>Miles</v>
      </c>
      <c r="I24" s="277">
        <f>2/3</f>
        <v>0.66666666666666663</v>
      </c>
      <c r="J24" s="265">
        <f>2/3</f>
        <v>0.66666666666666663</v>
      </c>
      <c r="K24" s="265">
        <f t="shared" ref="K24:L25" si="2">2/3</f>
        <v>0.66666666666666663</v>
      </c>
      <c r="L24" s="265">
        <f t="shared" si="2"/>
        <v>0.66666666666666663</v>
      </c>
      <c r="M24" s="265"/>
      <c r="N24" s="265"/>
      <c r="O24" s="278"/>
      <c r="P24" s="132" t="s">
        <v>613</v>
      </c>
      <c r="Q24" s="269"/>
      <c r="R24" s="270"/>
      <c r="S24" s="270"/>
      <c r="T24" s="270"/>
      <c r="U24" s="270"/>
      <c r="V24" s="270"/>
      <c r="W24" s="270"/>
      <c r="X24" s="7"/>
      <c r="Y24" s="7"/>
      <c r="Z24" s="8" t="s">
        <v>1250</v>
      </c>
      <c r="AA24" s="279" t="str">
        <f>IF(AND(MAX(TableExposure[[#This Row],[Program Exposure 2020]:[Program Exposure 2026]])&gt;1,TableExposure[[#This Row],[Unit for Program Exposure]]="% of tranche exposure"),"Format not percent","")</f>
        <v/>
      </c>
      <c r="AB24" s="280" t="str">
        <f>IFERROR(INDEX(Table_RiskNameLookup[RISK ID],MATCH(TableExposure[[#This Row],[Risk (for Cross Cutter only)]],Table_RiskNameLookup[Risk/Cross Cutting Factor Name],0)),RiskID)</f>
        <v>WLDFR</v>
      </c>
    </row>
    <row r="25" spans="2:28" ht="15" hidden="1" customHeight="1" x14ac:dyDescent="0.25">
      <c r="B25" s="276" t="str">
        <f>IFERROR(INDEX('Summary of Programs'!A:A,MATCH(TableExposure[[#This Row],[Program]],'Summary of Programs'!B:B,0)),"No match in Summary of Programs tab")</f>
        <v>7.3.4.12</v>
      </c>
      <c r="C25" s="276" t="str">
        <f>IFERROR(INDEX('Summary of Programs'!C:C,MATCH(TableExposure[[#This Row],[Program]],'Summary of Programs'!B:B,0)),"No match in Summary of Programs tab")</f>
        <v>Control</v>
      </c>
      <c r="D25" s="2" t="s">
        <v>816</v>
      </c>
      <c r="E25" s="1"/>
      <c r="F25" s="135" t="s">
        <v>760</v>
      </c>
      <c r="G25" s="228">
        <f>INDEX(TableTranche[[#All],[Exposure]], MATCH(TableExposure[[#This Row],[Tranche]], TableTranche[[#All],[Tranche]], 0))</f>
        <v>6.17</v>
      </c>
      <c r="H25" s="229" t="str">
        <f>INDEX(TableTranche[[#All],[Unit]], MATCH(TableExposure[[#This Row],[Tranche]], TableTranche[[#All],[Tranche]], 0))</f>
        <v>Miles</v>
      </c>
      <c r="I25" s="277">
        <f>2/3</f>
        <v>0.66666666666666663</v>
      </c>
      <c r="J25" s="265">
        <f>2/3</f>
        <v>0.66666666666666663</v>
      </c>
      <c r="K25" s="265">
        <f t="shared" si="2"/>
        <v>0.66666666666666663</v>
      </c>
      <c r="L25" s="265">
        <f t="shared" si="2"/>
        <v>0.66666666666666663</v>
      </c>
      <c r="M25" s="265"/>
      <c r="N25" s="265"/>
      <c r="O25" s="278"/>
      <c r="P25" s="132" t="s">
        <v>613</v>
      </c>
      <c r="Q25" s="269"/>
      <c r="R25" s="270"/>
      <c r="S25" s="270"/>
      <c r="T25" s="270"/>
      <c r="U25" s="270"/>
      <c r="V25" s="270"/>
      <c r="W25" s="270"/>
      <c r="X25" s="7"/>
      <c r="Y25" s="7"/>
      <c r="Z25" s="8" t="s">
        <v>1250</v>
      </c>
      <c r="AA25" s="279" t="str">
        <f>IF(AND(MAX(TableExposure[[#This Row],[Program Exposure 2020]:[Program Exposure 2026]])&gt;1,TableExposure[[#This Row],[Unit for Program Exposure]]="% of tranche exposure"),"Format not percent","")</f>
        <v/>
      </c>
      <c r="AB25" s="280" t="str">
        <f>IFERROR(INDEX(Table_RiskNameLookup[RISK ID],MATCH(TableExposure[[#This Row],[Risk (for Cross Cutter only)]],Table_RiskNameLookup[Risk/Cross Cutting Factor Name],0)),RiskID)</f>
        <v>WLDFR</v>
      </c>
    </row>
    <row r="26" spans="2:28" ht="15" hidden="1" customHeight="1" x14ac:dyDescent="0.25">
      <c r="B26" s="276" t="str">
        <f>IFERROR(INDEX('Summary of Programs'!A:A,MATCH(TableExposure[[#This Row],[Program]],'Summary of Programs'!B:B,0)),"No match in Summary of Programs tab")</f>
        <v>7.3.4.12</v>
      </c>
      <c r="C26" s="276" t="str">
        <f>IFERROR(INDEX('Summary of Programs'!C:C,MATCH(TableExposure[[#This Row],[Program]],'Summary of Programs'!B:B,0)),"No match in Summary of Programs tab")</f>
        <v>Control</v>
      </c>
      <c r="D26" s="2" t="s">
        <v>816</v>
      </c>
      <c r="E26" s="1"/>
      <c r="F26" s="135" t="s">
        <v>225</v>
      </c>
      <c r="G26" s="228">
        <f>INDEX(TableTranche[[#All],[Exposure]], MATCH(TableExposure[[#This Row],[Tranche]], TableTranche[[#All],[Tranche]], 0))</f>
        <v>13220.510000000002</v>
      </c>
      <c r="H26" s="229" t="str">
        <f>INDEX(TableTranche[[#All],[Unit]], MATCH(TableExposure[[#This Row],[Tranche]], TableTranche[[#All],[Tranche]], 0))</f>
        <v>Miles</v>
      </c>
      <c r="I26" s="277">
        <f>4/5</f>
        <v>0.8</v>
      </c>
      <c r="J26" s="265">
        <f>4/5</f>
        <v>0.8</v>
      </c>
      <c r="K26" s="265">
        <f t="shared" ref="K26:L26" si="3">4/5</f>
        <v>0.8</v>
      </c>
      <c r="L26" s="265">
        <f t="shared" si="3"/>
        <v>0.8</v>
      </c>
      <c r="M26" s="265"/>
      <c r="N26" s="265"/>
      <c r="O26" s="278"/>
      <c r="P26" s="132" t="s">
        <v>613</v>
      </c>
      <c r="Q26" s="269"/>
      <c r="R26" s="270"/>
      <c r="S26" s="270"/>
      <c r="T26" s="270"/>
      <c r="U26" s="270"/>
      <c r="V26" s="270"/>
      <c r="W26" s="270"/>
      <c r="X26" s="7"/>
      <c r="Y26" s="7"/>
      <c r="Z26" s="8" t="s">
        <v>1250</v>
      </c>
      <c r="AA26" s="279" t="str">
        <f>IF(AND(MAX(TableExposure[[#This Row],[Program Exposure 2020]:[Program Exposure 2026]])&gt;1,TableExposure[[#This Row],[Unit for Program Exposure]]="% of tranche exposure"),"Format not percent","")</f>
        <v/>
      </c>
      <c r="AB26" s="280" t="str">
        <f>IFERROR(INDEX(Table_RiskNameLookup[RISK ID],MATCH(TableExposure[[#This Row],[Risk (for Cross Cutter only)]],Table_RiskNameLookup[Risk/Cross Cutting Factor Name],0)),RiskID)</f>
        <v>WLDFR</v>
      </c>
    </row>
    <row r="27" spans="2:28" ht="15" customHeight="1" x14ac:dyDescent="0.25">
      <c r="B27" s="276" t="str">
        <f>IFERROR(INDEX('Summary of Programs'!A:A,MATCH(TableExposure[[#This Row],[Program]],'Summary of Programs'!B:B,0)),"No match in Summary of Programs tab")</f>
        <v>7.3.4.15-D</v>
      </c>
      <c r="C27" s="276" t="str">
        <f>IFERROR(INDEX('Summary of Programs'!C:C,MATCH(TableExposure[[#This Row],[Program]],'Summary of Programs'!B:B,0)),"No match in Summary of Programs tab")</f>
        <v>Control</v>
      </c>
      <c r="D27" s="2" t="s">
        <v>825</v>
      </c>
      <c r="E27" s="1"/>
      <c r="F27" s="135" t="s">
        <v>418</v>
      </c>
      <c r="G27" s="228">
        <f>INDEX(TableTranche[[#All],[Exposure]], MATCH(TableExposure[[#This Row],[Tranche]], TableTranche[[#All],[Tranche]], 0))</f>
        <v>1</v>
      </c>
      <c r="H27" s="229" t="str">
        <f>INDEX(TableTranche[[#All],[Unit]], MATCH(TableExposure[[#This Row],[Tranche]], TableTranche[[#All],[Tranche]], 0))</f>
        <v>Unit</v>
      </c>
      <c r="I27" s="509">
        <f>'7.3.4.15_Exposure'!B63</f>
        <v>62.074544012688349</v>
      </c>
      <c r="J27" s="510">
        <f>'7.3.4.15_Exposure'!C63</f>
        <v>65.927042030134814</v>
      </c>
      <c r="K27" s="510">
        <f>'7.3.4.15_Exposure'!D63</f>
        <v>65.927042030134814</v>
      </c>
      <c r="L27" s="510">
        <f>'7.3.4.15_Exposure'!E63</f>
        <v>65.927042030134814</v>
      </c>
      <c r="M27" s="265"/>
      <c r="N27" s="265"/>
      <c r="O27" s="278"/>
      <c r="P27" s="132" t="s">
        <v>222</v>
      </c>
      <c r="Q27" s="269"/>
      <c r="R27" s="270"/>
      <c r="S27" s="270"/>
      <c r="T27" s="270"/>
      <c r="U27" s="270"/>
      <c r="V27" s="270"/>
      <c r="W27" s="270"/>
      <c r="X27" s="7" t="s">
        <v>1259</v>
      </c>
      <c r="Y27" s="7"/>
      <c r="Z27" s="8" t="s">
        <v>1260</v>
      </c>
      <c r="AA27" s="279" t="str">
        <f>IF(AND(MAX(TableExposure[[#This Row],[Program Exposure 2020]:[Program Exposure 2026]])&gt;1,TableExposure[[#This Row],[Unit for Program Exposure]]="% of tranche exposure"),"Format not percent","")</f>
        <v/>
      </c>
      <c r="AB27" s="280" t="str">
        <f>IFERROR(INDEX(Table_RiskNameLookup[RISK ID],MATCH(TableExposure[[#This Row],[Risk (for Cross Cutter only)]],Table_RiskNameLookup[Risk/Cross Cutting Factor Name],0)),RiskID)</f>
        <v>WLDFR</v>
      </c>
    </row>
    <row r="28" spans="2:28" ht="15" customHeight="1" x14ac:dyDescent="0.25">
      <c r="B28" s="276" t="str">
        <f>IFERROR(INDEX('Summary of Programs'!A:A,MATCH(TableExposure[[#This Row],[Program]],'Summary of Programs'!B:B,0)),"No match in Summary of Programs tab")</f>
        <v>7.3.4.15-D</v>
      </c>
      <c r="C28" s="276" t="str">
        <f>IFERROR(INDEX('Summary of Programs'!C:C,MATCH(TableExposure[[#This Row],[Program]],'Summary of Programs'!B:B,0)),"No match in Summary of Programs tab")</f>
        <v>Control</v>
      </c>
      <c r="D28" s="2" t="s">
        <v>825</v>
      </c>
      <c r="E28" s="1"/>
      <c r="F28" s="135" t="s">
        <v>417</v>
      </c>
      <c r="G28" s="228">
        <f>INDEX(TableTranche[[#All],[Exposure]], MATCH(TableExposure[[#This Row],[Tranche]], TableTranche[[#All],[Tranche]], 0))</f>
        <v>1</v>
      </c>
      <c r="H28" s="229" t="str">
        <f>INDEX(TableTranche[[#All],[Unit]], MATCH(TableExposure[[#This Row],[Tranche]], TableTranche[[#All],[Tranche]], 0))</f>
        <v>Unit</v>
      </c>
      <c r="I28" s="509">
        <f>'7.3.4.15_Exposure'!B64</f>
        <v>94.917808219178085</v>
      </c>
      <c r="J28" s="510">
        <f>'7.3.4.15_Exposure'!C64</f>
        <v>92.484018264840188</v>
      </c>
      <c r="K28" s="510">
        <f>'7.3.4.15_Exposure'!D64</f>
        <v>92.484018264840188</v>
      </c>
      <c r="L28" s="510">
        <f>'7.3.4.15_Exposure'!E64</f>
        <v>92.484018264840188</v>
      </c>
      <c r="M28" s="265"/>
      <c r="N28" s="265"/>
      <c r="O28" s="278"/>
      <c r="P28" s="132" t="s">
        <v>222</v>
      </c>
      <c r="Q28" s="269"/>
      <c r="R28" s="270"/>
      <c r="S28" s="270"/>
      <c r="T28" s="270"/>
      <c r="U28" s="270"/>
      <c r="V28" s="270"/>
      <c r="W28" s="270"/>
      <c r="X28" s="7" t="s">
        <v>1259</v>
      </c>
      <c r="Y28" s="7"/>
      <c r="Z28" s="8" t="s">
        <v>1260</v>
      </c>
      <c r="AA28" s="279" t="str">
        <f>IF(AND(MAX(TableExposure[[#This Row],[Program Exposure 2020]:[Program Exposure 2026]])&gt;1,TableExposure[[#This Row],[Unit for Program Exposure]]="% of tranche exposure"),"Format not percent","")</f>
        <v/>
      </c>
      <c r="AB28" s="280" t="str">
        <f>IFERROR(INDEX(Table_RiskNameLookup[RISK ID],MATCH(TableExposure[[#This Row],[Risk (for Cross Cutter only)]],Table_RiskNameLookup[Risk/Cross Cutting Factor Name],0)),RiskID)</f>
        <v>WLDFR</v>
      </c>
    </row>
    <row r="29" spans="2:28" ht="15" customHeight="1" x14ac:dyDescent="0.25">
      <c r="B29" s="276" t="str">
        <f>IFERROR(INDEX('Summary of Programs'!A:A,MATCH(TableExposure[[#This Row],[Program]],'Summary of Programs'!B:B,0)),"No match in Summary of Programs tab")</f>
        <v>7.3.4.15-T</v>
      </c>
      <c r="C29" s="276" t="str">
        <f>IFERROR(INDEX('Summary of Programs'!C:C,MATCH(TableExposure[[#This Row],[Program]],'Summary of Programs'!B:B,0)),"No match in Summary of Programs tab")</f>
        <v>Control</v>
      </c>
      <c r="D29" s="2" t="s">
        <v>824</v>
      </c>
      <c r="E29" s="1"/>
      <c r="F29" s="135" t="s">
        <v>418</v>
      </c>
      <c r="G29" s="228">
        <f>INDEX(TableTranche[[#All],[Exposure]], MATCH(TableExposure[[#This Row],[Tranche]], TableTranche[[#All],[Tranche]], 0))</f>
        <v>1</v>
      </c>
      <c r="H29" s="229" t="str">
        <f>INDEX(TableTranche[[#All],[Unit]], MATCH(TableExposure[[#This Row],[Tranche]], TableTranche[[#All],[Tranche]], 0))</f>
        <v>Unit</v>
      </c>
      <c r="I29" s="432">
        <f>'7.3.4.15_Exposure'!B60</f>
        <v>6.0785794544014449E-2</v>
      </c>
      <c r="J29" s="433">
        <f>'7.3.4.15_Exposure'!C60</f>
        <v>6.4838180846948743E-2</v>
      </c>
      <c r="K29" s="433">
        <f>'7.3.4.15_Exposure'!D60</f>
        <v>6.4838180846948743E-2</v>
      </c>
      <c r="L29" s="433">
        <f>'7.3.4.15_Exposure'!E60</f>
        <v>6.4838180846948743E-2</v>
      </c>
      <c r="M29" s="265"/>
      <c r="N29" s="265"/>
      <c r="O29" s="278"/>
      <c r="P29" s="132" t="s">
        <v>613</v>
      </c>
      <c r="Q29" s="269"/>
      <c r="R29" s="270"/>
      <c r="S29" s="270"/>
      <c r="T29" s="270"/>
      <c r="U29" s="270"/>
      <c r="V29" s="270"/>
      <c r="W29" s="270"/>
      <c r="X29" s="7"/>
      <c r="Y29" s="7"/>
      <c r="Z29" s="7" t="s">
        <v>1260</v>
      </c>
      <c r="AA29" s="279" t="str">
        <f>IF(AND(MAX(TableExposure[[#This Row],[Program Exposure 2020]:[Program Exposure 2026]])&gt;1,TableExposure[[#This Row],[Unit for Program Exposure]]="% of tranche exposure"),"Format not percent","")</f>
        <v/>
      </c>
      <c r="AB29" s="280" t="str">
        <f>IFERROR(INDEX(Table_RiskNameLookup[RISK ID],MATCH(TableExposure[[#This Row],[Risk (for Cross Cutter only)]],Table_RiskNameLookup[Risk/Cross Cutting Factor Name],0)),RiskID)</f>
        <v>WLDFR</v>
      </c>
    </row>
    <row r="30" spans="2:28" ht="15" customHeight="1" x14ac:dyDescent="0.25">
      <c r="B30" s="276" t="str">
        <f>IFERROR(INDEX('Summary of Programs'!A:A,MATCH(TableExposure[[#This Row],[Program]],'Summary of Programs'!B:B,0)),"No match in Summary of Programs tab")</f>
        <v>7.3.4.15-T</v>
      </c>
      <c r="C30" s="276" t="str">
        <f>IFERROR(INDEX('Summary of Programs'!C:C,MATCH(TableExposure[[#This Row],[Program]],'Summary of Programs'!B:B,0)),"No match in Summary of Programs tab")</f>
        <v>Control</v>
      </c>
      <c r="D30" s="2" t="s">
        <v>824</v>
      </c>
      <c r="E30" s="1"/>
      <c r="F30" s="135" t="s">
        <v>417</v>
      </c>
      <c r="G30" s="228">
        <f>INDEX(TableTranche[[#All],[Exposure]], MATCH(TableExposure[[#This Row],[Tranche]], TableTranche[[#All],[Tranche]], 0))</f>
        <v>1</v>
      </c>
      <c r="H30" s="229" t="str">
        <f>INDEX(TableTranche[[#All],[Unit]], MATCH(TableExposure[[#This Row],[Tranche]], TableTranche[[#All],[Tranche]], 0))</f>
        <v>Unit</v>
      </c>
      <c r="I30" s="432">
        <f>'7.3.4.15_Exposure'!B58</f>
        <v>3.3610641979942034E-2</v>
      </c>
      <c r="J30" s="433">
        <f>'7.3.4.15_Exposure'!C58</f>
        <v>3.2748830647123008E-2</v>
      </c>
      <c r="K30" s="433">
        <f>'7.3.4.15_Exposure'!D58</f>
        <v>3.2748830647123008E-2</v>
      </c>
      <c r="L30" s="433">
        <f>'7.3.4.15_Exposure'!E58</f>
        <v>3.2748830647123008E-2</v>
      </c>
      <c r="M30" s="265"/>
      <c r="N30" s="265"/>
      <c r="O30" s="278"/>
      <c r="P30" s="132" t="s">
        <v>613</v>
      </c>
      <c r="Q30" s="269"/>
      <c r="R30" s="270"/>
      <c r="S30" s="270"/>
      <c r="T30" s="270"/>
      <c r="U30" s="270"/>
      <c r="V30" s="270"/>
      <c r="W30" s="270"/>
      <c r="X30" s="7"/>
      <c r="Y30" s="7"/>
      <c r="Z30" s="7"/>
      <c r="AA30" s="279" t="str">
        <f>IF(AND(MAX(TableExposure[[#This Row],[Program Exposure 2020]:[Program Exposure 2026]])&gt;1,TableExposure[[#This Row],[Unit for Program Exposure]]="% of tranche exposure"),"Format not percent","")</f>
        <v/>
      </c>
      <c r="AB30" s="280" t="str">
        <f>IFERROR(INDEX(Table_RiskNameLookup[RISK ID],MATCH(TableExposure[[#This Row],[Risk (for Cross Cutter only)]],Table_RiskNameLookup[Risk/Cross Cutting Factor Name],0)),RiskID)</f>
        <v>WLDFR</v>
      </c>
    </row>
    <row r="31" spans="2:28" ht="15" hidden="1" customHeight="1" x14ac:dyDescent="0.25">
      <c r="B31" s="227" t="str">
        <f>IFERROR(INDEX('Summary of Programs'!A:A,MATCH(TableExposure[[#This Row],[Program]],'Summary of Programs'!B:B,0)),"No match in Summary of Programs tab")</f>
        <v>No match in Summary of Programs tab</v>
      </c>
      <c r="C31" s="227" t="str">
        <f>IFERROR(INDEX('Summary of Programs'!C:C,MATCH(TableExposure[[#This Row],[Program]],'Summary of Programs'!B:B,0)),"No match in Summary of Programs tab")</f>
        <v>No match in Summary of Programs tab</v>
      </c>
      <c r="D31" s="2"/>
      <c r="E31" s="1"/>
      <c r="F31" s="2"/>
      <c r="G31" s="228" t="e">
        <f>INDEX(TableTranche[[#All],[Exposure]], MATCH(TableExposure[[#This Row],[Tranche]], TableTranche[[#All],[Tranche]], 0))</f>
        <v>#N/A</v>
      </c>
      <c r="H31" s="229" t="e">
        <f>INDEX(TableTranche[[#All],[Unit]], MATCH(TableExposure[[#This Row],[Tranche]], TableTranche[[#All],[Tranche]], 0))</f>
        <v>#N/A</v>
      </c>
      <c r="I31" s="265"/>
      <c r="J31" s="265"/>
      <c r="K31" s="265"/>
      <c r="L31" s="265"/>
      <c r="M31" s="265"/>
      <c r="N31" s="265"/>
      <c r="O31" s="265"/>
      <c r="P31" s="132"/>
      <c r="Q31" s="269"/>
      <c r="R31" s="270"/>
      <c r="S31" s="270"/>
      <c r="T31" s="270"/>
      <c r="U31" s="270"/>
      <c r="V31" s="270"/>
      <c r="W31" s="270"/>
      <c r="X31" s="7"/>
      <c r="Y31" s="7"/>
      <c r="Z31" s="7"/>
      <c r="AA31" s="175" t="str">
        <f>IF(AND(MAX(TableExposure[[#This Row],[Program Exposure 2020]:[Program Exposure 2026]])&gt;1,TableExposure[[#This Row],[Unit for Program Exposure]]="% of tranche exposure"),"Format not percent","")</f>
        <v/>
      </c>
      <c r="AB31" s="280" t="str">
        <f>IFERROR(INDEX(Table_RiskNameLookup[RISK ID],MATCH(TableExposure[[#This Row],[Risk (for Cross Cutter only)]],Table_RiskNameLookup[Risk/Cross Cutting Factor Name],0)),RiskID)</f>
        <v>WLDFR</v>
      </c>
    </row>
    <row r="32" spans="2:28" ht="15" hidden="1" customHeight="1" x14ac:dyDescent="0.25">
      <c r="B32" s="227" t="str">
        <f>IFERROR(INDEX('Summary of Programs'!A:A,MATCH(TableExposure[[#This Row],[Program]],'Summary of Programs'!B:B,0)),"No match in Summary of Programs tab")</f>
        <v>No match in Summary of Programs tab</v>
      </c>
      <c r="C32" s="227" t="str">
        <f>IFERROR(INDEX('Summary of Programs'!C:C,MATCH(TableExposure[[#This Row],[Program]],'Summary of Programs'!B:B,0)),"No match in Summary of Programs tab")</f>
        <v>No match in Summary of Programs tab</v>
      </c>
      <c r="D32" s="2"/>
      <c r="E32" s="1"/>
      <c r="F32" s="2"/>
      <c r="G32" s="228" t="e">
        <f>INDEX(TableTranche[[#All],[Exposure]], MATCH(TableExposure[[#This Row],[Tranche]], TableTranche[[#All],[Tranche]], 0))</f>
        <v>#N/A</v>
      </c>
      <c r="H32" s="229" t="e">
        <f>INDEX(TableTranche[[#All],[Unit]], MATCH(TableExposure[[#This Row],[Tranche]], TableTranche[[#All],[Tranche]], 0))</f>
        <v>#N/A</v>
      </c>
      <c r="I32" s="265"/>
      <c r="J32" s="265"/>
      <c r="K32" s="265"/>
      <c r="L32" s="265"/>
      <c r="M32" s="265"/>
      <c r="N32" s="265"/>
      <c r="O32" s="265"/>
      <c r="P32" s="159"/>
      <c r="Q32" s="269"/>
      <c r="R32" s="270"/>
      <c r="S32" s="270"/>
      <c r="T32" s="270"/>
      <c r="U32" s="270"/>
      <c r="V32" s="270"/>
      <c r="W32" s="270"/>
      <c r="X32" s="7"/>
      <c r="Y32" s="9"/>
      <c r="Z32" s="7"/>
      <c r="AA32" s="175" t="str">
        <f>IF(AND(MAX(TableExposure[[#This Row],[Program Exposure 2020]:[Program Exposure 2026]])&gt;1,TableExposure[[#This Row],[Unit for Program Exposure]]="% of tranche exposure"),"Format not percent","")</f>
        <v/>
      </c>
      <c r="AB32" s="280" t="str">
        <f>IFERROR(INDEX(Table_RiskNameLookup[RISK ID],MATCH(TableExposure[[#This Row],[Risk (for Cross Cutter only)]],Table_RiskNameLookup[Risk/Cross Cutting Factor Name],0)),RiskID)</f>
        <v>WLDFR</v>
      </c>
    </row>
    <row r="33" spans="2:28" ht="15" customHeight="1" x14ac:dyDescent="0.25"/>
    <row r="34" spans="2:28" ht="15" customHeight="1" x14ac:dyDescent="0.25"/>
    <row r="35" spans="2:28" ht="15" customHeight="1" x14ac:dyDescent="0.25"/>
    <row r="36" spans="2:28" ht="15" customHeight="1" x14ac:dyDescent="0.25"/>
    <row r="37" spans="2:28" ht="15" customHeight="1" x14ac:dyDescent="0.25"/>
    <row r="38" spans="2:28" ht="14.25" customHeight="1" x14ac:dyDescent="0.25"/>
    <row r="39" spans="2:28" ht="15" customHeight="1" x14ac:dyDescent="0.25"/>
    <row r="40" spans="2:28" ht="15" customHeight="1" x14ac:dyDescent="0.25"/>
    <row r="41" spans="2:28" ht="15" customHeight="1" x14ac:dyDescent="0.25"/>
    <row r="42" spans="2:28" s="136" customFormat="1" ht="14.25" customHeight="1" x14ac:dyDescent="0.25">
      <c r="B42" s="90"/>
      <c r="C42" s="90"/>
      <c r="D42" s="90"/>
      <c r="E42" s="90"/>
      <c r="F42" s="90"/>
      <c r="G42" s="90"/>
      <c r="H42" s="90"/>
      <c r="I42" s="149"/>
      <c r="J42" s="149"/>
      <c r="K42" s="149"/>
      <c r="L42" s="149"/>
      <c r="M42" s="149"/>
      <c r="N42" s="149"/>
      <c r="O42" s="149"/>
      <c r="P42" s="90"/>
      <c r="Q42" s="90"/>
      <c r="R42" s="90"/>
      <c r="S42" s="90"/>
      <c r="T42" s="90"/>
      <c r="U42" s="90"/>
      <c r="V42" s="90"/>
      <c r="W42" s="90"/>
      <c r="X42" s="90"/>
      <c r="Y42" s="90"/>
      <c r="Z42" s="90"/>
      <c r="AA42" s="90"/>
      <c r="AB42" s="90"/>
    </row>
    <row r="43" spans="2:28" s="136" customFormat="1" ht="14.25" customHeight="1" x14ac:dyDescent="0.25">
      <c r="B43" s="90"/>
      <c r="C43" s="90"/>
      <c r="D43" s="90"/>
      <c r="E43" s="90"/>
      <c r="F43" s="90"/>
      <c r="G43" s="90"/>
      <c r="H43" s="90"/>
      <c r="I43" s="149"/>
      <c r="J43" s="149"/>
      <c r="K43" s="149"/>
      <c r="L43" s="149"/>
      <c r="M43" s="149"/>
      <c r="N43" s="149"/>
      <c r="O43" s="149"/>
      <c r="P43" s="90"/>
      <c r="Q43" s="90"/>
      <c r="R43" s="90"/>
      <c r="S43" s="90"/>
      <c r="T43" s="90"/>
      <c r="U43" s="90"/>
      <c r="V43" s="90"/>
      <c r="W43" s="90"/>
      <c r="X43" s="90"/>
      <c r="Y43" s="90"/>
      <c r="Z43" s="90"/>
      <c r="AA43" s="90"/>
      <c r="AB43" s="90"/>
    </row>
    <row r="44" spans="2:28" s="136" customFormat="1" ht="14.25" customHeight="1" x14ac:dyDescent="0.25">
      <c r="B44" s="90"/>
      <c r="C44" s="90"/>
      <c r="D44" s="90"/>
      <c r="E44" s="90"/>
      <c r="F44" s="90"/>
      <c r="G44" s="90"/>
      <c r="H44" s="90"/>
      <c r="I44" s="149"/>
      <c r="J44" s="149"/>
      <c r="K44" s="149"/>
      <c r="L44" s="149"/>
      <c r="M44" s="149"/>
      <c r="N44" s="149"/>
      <c r="O44" s="149"/>
      <c r="P44" s="90"/>
      <c r="Q44" s="90"/>
      <c r="R44" s="90"/>
      <c r="S44" s="90"/>
      <c r="T44" s="90"/>
      <c r="U44" s="90"/>
      <c r="V44" s="90"/>
      <c r="W44" s="90"/>
      <c r="X44" s="90"/>
      <c r="Y44" s="90"/>
      <c r="Z44" s="90"/>
      <c r="AA44" s="90"/>
      <c r="AB44" s="90"/>
    </row>
    <row r="45" spans="2:28" s="136" customFormat="1" ht="15" customHeight="1" x14ac:dyDescent="0.25">
      <c r="B45" s="90"/>
      <c r="C45" s="90"/>
      <c r="D45" s="90"/>
      <c r="E45" s="90"/>
      <c r="F45" s="90"/>
      <c r="G45" s="90"/>
      <c r="H45" s="90"/>
      <c r="I45" s="149"/>
      <c r="J45" s="149"/>
      <c r="K45" s="149"/>
      <c r="L45" s="149"/>
      <c r="M45" s="149"/>
      <c r="N45" s="149"/>
      <c r="O45" s="149"/>
      <c r="P45" s="90"/>
      <c r="Q45" s="90"/>
      <c r="R45" s="90"/>
      <c r="S45" s="90"/>
      <c r="T45" s="90"/>
      <c r="U45" s="90"/>
      <c r="V45" s="90"/>
      <c r="W45" s="90"/>
      <c r="X45" s="90"/>
      <c r="Y45" s="90"/>
      <c r="Z45" s="90"/>
      <c r="AA45" s="90"/>
      <c r="AB45" s="90"/>
    </row>
    <row r="46" spans="2:28" ht="14.25" customHeight="1" x14ac:dyDescent="0.25"/>
    <row r="47" spans="2:28" ht="15" customHeight="1" x14ac:dyDescent="0.25"/>
    <row r="48" spans="2:28" ht="15" customHeight="1" x14ac:dyDescent="0.25"/>
    <row r="49" spans="2:28" ht="15" customHeight="1" x14ac:dyDescent="0.25"/>
    <row r="50" spans="2:28" ht="15" customHeight="1" x14ac:dyDescent="0.25"/>
    <row r="51" spans="2:28" ht="15" customHeight="1" x14ac:dyDescent="0.25"/>
    <row r="52" spans="2:28" ht="15" customHeight="1" x14ac:dyDescent="0.25"/>
    <row r="53" spans="2:28" ht="15" customHeight="1" x14ac:dyDescent="0.25"/>
    <row r="54" spans="2:28" s="136" customFormat="1" ht="15" customHeight="1" x14ac:dyDescent="0.25">
      <c r="B54" s="90"/>
      <c r="C54" s="90"/>
      <c r="D54" s="90"/>
      <c r="E54" s="90"/>
      <c r="F54" s="90"/>
      <c r="G54" s="90"/>
      <c r="H54" s="90"/>
      <c r="I54" s="149"/>
      <c r="J54" s="149"/>
      <c r="K54" s="149"/>
      <c r="L54" s="149"/>
      <c r="M54" s="149"/>
      <c r="N54" s="149"/>
      <c r="O54" s="149"/>
      <c r="P54" s="90"/>
      <c r="Q54" s="90"/>
      <c r="R54" s="90"/>
      <c r="S54" s="90"/>
      <c r="T54" s="90"/>
      <c r="U54" s="90"/>
      <c r="V54" s="90"/>
      <c r="W54" s="90"/>
      <c r="X54" s="90"/>
      <c r="Y54" s="90"/>
      <c r="Z54" s="90"/>
      <c r="AA54" s="90"/>
      <c r="AB54" s="90"/>
    </row>
    <row r="55" spans="2:28" s="136" customFormat="1" ht="15" customHeight="1" x14ac:dyDescent="0.25">
      <c r="B55" s="90"/>
      <c r="C55" s="90"/>
      <c r="D55" s="90"/>
      <c r="E55" s="90"/>
      <c r="F55" s="90"/>
      <c r="G55" s="90"/>
      <c r="H55" s="90"/>
      <c r="I55" s="149"/>
      <c r="J55" s="149"/>
      <c r="K55" s="149"/>
      <c r="L55" s="149"/>
      <c r="M55" s="149"/>
      <c r="N55" s="149"/>
      <c r="O55" s="149"/>
      <c r="P55" s="90"/>
      <c r="Q55" s="90"/>
      <c r="R55" s="90"/>
      <c r="S55" s="90"/>
      <c r="T55" s="90"/>
      <c r="U55" s="90"/>
      <c r="V55" s="90"/>
      <c r="W55" s="90"/>
      <c r="X55" s="90"/>
      <c r="Y55" s="90"/>
      <c r="Z55" s="90"/>
      <c r="AA55" s="90"/>
      <c r="AB55" s="90"/>
    </row>
    <row r="56" spans="2:28" s="136" customFormat="1" ht="15" customHeight="1" x14ac:dyDescent="0.25">
      <c r="B56" s="90"/>
      <c r="C56" s="90"/>
      <c r="D56" s="90"/>
      <c r="E56" s="90"/>
      <c r="F56" s="90"/>
      <c r="G56" s="90"/>
      <c r="H56" s="90"/>
      <c r="I56" s="149"/>
      <c r="J56" s="149"/>
      <c r="K56" s="149"/>
      <c r="L56" s="149"/>
      <c r="M56" s="149"/>
      <c r="N56" s="149"/>
      <c r="O56" s="149"/>
      <c r="P56" s="90"/>
      <c r="Q56" s="90"/>
      <c r="R56" s="90"/>
      <c r="S56" s="90"/>
      <c r="T56" s="90"/>
      <c r="U56" s="90"/>
      <c r="V56" s="90"/>
      <c r="W56" s="90"/>
      <c r="X56" s="90"/>
      <c r="Y56" s="90"/>
      <c r="Z56" s="90"/>
      <c r="AA56" s="90"/>
      <c r="AB56" s="90"/>
    </row>
    <row r="57" spans="2:28" s="136" customFormat="1" ht="15" customHeight="1" x14ac:dyDescent="0.25">
      <c r="B57" s="90"/>
      <c r="C57" s="90"/>
      <c r="D57" s="90"/>
      <c r="E57" s="90"/>
      <c r="F57" s="90"/>
      <c r="G57" s="90"/>
      <c r="H57" s="90"/>
      <c r="I57" s="149"/>
      <c r="J57" s="149"/>
      <c r="K57" s="149"/>
      <c r="L57" s="149"/>
      <c r="M57" s="149"/>
      <c r="N57" s="149"/>
      <c r="O57" s="149"/>
      <c r="P57" s="90"/>
      <c r="Q57" s="90"/>
      <c r="R57" s="90"/>
      <c r="S57" s="90"/>
      <c r="T57" s="90"/>
      <c r="U57" s="90"/>
      <c r="V57" s="90"/>
      <c r="W57" s="90"/>
      <c r="X57" s="90"/>
      <c r="Y57" s="90"/>
      <c r="Z57" s="90"/>
      <c r="AA57" s="90"/>
      <c r="AB57" s="90"/>
    </row>
    <row r="58" spans="2:28" ht="15" customHeight="1" x14ac:dyDescent="0.25"/>
    <row r="59" spans="2:28" ht="13.5" customHeight="1" x14ac:dyDescent="0.25"/>
    <row r="60" spans="2:28" ht="15" customHeight="1" x14ac:dyDescent="0.25"/>
    <row r="61" spans="2:28" ht="15" customHeight="1" x14ac:dyDescent="0.25"/>
    <row r="62" spans="2:28" ht="15" customHeight="1" x14ac:dyDescent="0.25"/>
    <row r="63" spans="2:28" ht="15" customHeight="1" x14ac:dyDescent="0.25"/>
    <row r="64" spans="2:28" s="133" customFormat="1" ht="13.5" customHeight="1" x14ac:dyDescent="0.25">
      <c r="B64" s="90"/>
      <c r="C64" s="90"/>
      <c r="D64" s="90"/>
      <c r="E64" s="90"/>
      <c r="F64" s="90"/>
      <c r="G64" s="90"/>
      <c r="H64" s="90"/>
      <c r="I64" s="149"/>
      <c r="J64" s="149"/>
      <c r="K64" s="149"/>
      <c r="L64" s="149"/>
      <c r="M64" s="149"/>
      <c r="N64" s="149"/>
      <c r="O64" s="149"/>
      <c r="P64" s="90"/>
      <c r="Q64" s="90"/>
      <c r="R64" s="90"/>
      <c r="S64" s="90"/>
      <c r="T64" s="90"/>
      <c r="U64" s="90"/>
      <c r="V64" s="90"/>
      <c r="W64" s="90"/>
      <c r="X64" s="90"/>
      <c r="Y64" s="90"/>
      <c r="Z64" s="90"/>
      <c r="AA64" s="90"/>
      <c r="AB64" s="90"/>
    </row>
    <row r="65" spans="2:28" s="133" customFormat="1" ht="15" customHeight="1" x14ac:dyDescent="0.25">
      <c r="B65" s="90"/>
      <c r="C65" s="90"/>
      <c r="D65" s="90"/>
      <c r="E65" s="90"/>
      <c r="F65" s="90"/>
      <c r="G65" s="90"/>
      <c r="H65" s="90"/>
      <c r="I65" s="149"/>
      <c r="J65" s="149"/>
      <c r="K65" s="149"/>
      <c r="L65" s="149"/>
      <c r="M65" s="149"/>
      <c r="N65" s="149"/>
      <c r="O65" s="149"/>
      <c r="P65" s="90"/>
      <c r="Q65" s="90"/>
      <c r="R65" s="90"/>
      <c r="S65" s="90"/>
      <c r="T65" s="90"/>
      <c r="U65" s="90"/>
      <c r="V65" s="90"/>
      <c r="W65" s="90"/>
      <c r="X65" s="90"/>
      <c r="Y65" s="90"/>
      <c r="Z65" s="90"/>
      <c r="AA65" s="90"/>
      <c r="AB65" s="90"/>
    </row>
    <row r="66" spans="2:28" s="133" customFormat="1" ht="15" customHeight="1" x14ac:dyDescent="0.25">
      <c r="B66" s="90"/>
      <c r="C66" s="90"/>
      <c r="D66" s="90"/>
      <c r="E66" s="90"/>
      <c r="F66" s="90"/>
      <c r="G66" s="90"/>
      <c r="H66" s="90"/>
      <c r="I66" s="149"/>
      <c r="J66" s="149"/>
      <c r="K66" s="149"/>
      <c r="L66" s="149"/>
      <c r="M66" s="149"/>
      <c r="N66" s="149"/>
      <c r="O66" s="149"/>
      <c r="P66" s="90"/>
      <c r="Q66" s="90"/>
      <c r="R66" s="90"/>
      <c r="S66" s="90"/>
      <c r="T66" s="90"/>
      <c r="U66" s="90"/>
      <c r="V66" s="90"/>
      <c r="W66" s="90"/>
      <c r="X66" s="90"/>
      <c r="Y66" s="90"/>
      <c r="Z66" s="90"/>
      <c r="AA66" s="90"/>
      <c r="AB66" s="90"/>
    </row>
    <row r="67" spans="2:28" s="133" customFormat="1" ht="15" customHeight="1" x14ac:dyDescent="0.25">
      <c r="B67" s="90"/>
      <c r="C67" s="90"/>
      <c r="D67" s="90"/>
      <c r="E67" s="90"/>
      <c r="F67" s="90"/>
      <c r="G67" s="90"/>
      <c r="H67" s="90"/>
      <c r="I67" s="149"/>
      <c r="J67" s="149"/>
      <c r="K67" s="149"/>
      <c r="L67" s="149"/>
      <c r="M67" s="149"/>
      <c r="N67" s="149"/>
      <c r="O67" s="149"/>
      <c r="P67" s="90"/>
      <c r="Q67" s="90"/>
      <c r="R67" s="90"/>
      <c r="S67" s="90"/>
      <c r="T67" s="90"/>
      <c r="U67" s="90"/>
      <c r="V67" s="90"/>
      <c r="W67" s="90"/>
      <c r="X67" s="90"/>
      <c r="Y67" s="90"/>
      <c r="Z67" s="90"/>
      <c r="AA67" s="90"/>
      <c r="AB67" s="90"/>
    </row>
    <row r="68" spans="2:28" ht="15" customHeight="1" x14ac:dyDescent="0.25"/>
    <row r="69" spans="2:28" ht="15" customHeight="1" x14ac:dyDescent="0.25"/>
    <row r="70" spans="2:28" ht="15" customHeight="1" x14ac:dyDescent="0.25"/>
    <row r="71" spans="2:28" ht="15" customHeight="1" x14ac:dyDescent="0.25"/>
    <row r="72" spans="2:28" ht="15" customHeight="1" x14ac:dyDescent="0.25"/>
    <row r="73" spans="2:28" ht="15" customHeight="1" x14ac:dyDescent="0.25"/>
    <row r="74" spans="2:28" ht="15" customHeight="1" x14ac:dyDescent="0.25"/>
    <row r="75" spans="2:28" ht="15" customHeight="1" x14ac:dyDescent="0.25"/>
    <row r="76" spans="2:28" ht="15" customHeight="1" x14ac:dyDescent="0.25"/>
    <row r="77" spans="2:28" ht="15.75" customHeight="1" x14ac:dyDescent="0.25"/>
    <row r="78" spans="2:28" ht="15" customHeight="1" x14ac:dyDescent="0.25"/>
    <row r="79" spans="2:28" ht="15" customHeight="1" x14ac:dyDescent="0.25"/>
    <row r="80" spans="2:28"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54" ht="16.5" customHeight="1" x14ac:dyDescent="0.25"/>
    <row r="155" ht="16.5" customHeight="1" x14ac:dyDescent="0.25"/>
    <row r="157" ht="17.25" customHeight="1" x14ac:dyDescent="0.25"/>
    <row r="158" ht="15" customHeight="1" x14ac:dyDescent="0.25"/>
    <row r="159" ht="19.5" customHeight="1" x14ac:dyDescent="0.25"/>
    <row r="164" ht="15" customHeight="1" x14ac:dyDescent="0.25"/>
  </sheetData>
  <sheetProtection formatCells="0" formatColumns="0" formatRows="0" insertRows="0" deleteRows="0" sort="0" autoFilter="0" pivotTables="0"/>
  <phoneticPr fontId="14" type="noConversion"/>
  <conditionalFormatting sqref="AA8:AA19 AA22:AA32">
    <cfRule type="notContainsBlanks" dxfId="442" priority="2">
      <formula>LEN(TRIM(AA8))&gt;0</formula>
    </cfRule>
  </conditionalFormatting>
  <conditionalFormatting sqref="AA20:AA21">
    <cfRule type="notContainsBlanks" dxfId="441" priority="1">
      <formula>LEN(TRIM(AA20))&gt;0</formula>
    </cfRule>
  </conditionalFormatting>
  <dataValidations count="5">
    <dataValidation allowBlank="1" showInputMessage="1" showErrorMessage="1" sqref="U8:Y19 Q10:T19 Q20:Y32" xr:uid="{EDC1D96C-8507-4028-8731-E2186BD18414}"/>
    <dataValidation type="list" allowBlank="1" showInputMessage="1" showErrorMessage="1" sqref="F8:F32" xr:uid="{370D58AD-6B47-4898-A4A1-3D34179E582E}">
      <formula1>INDIRECT("TableTranche[Tranche]")</formula1>
    </dataValidation>
    <dataValidation type="list" allowBlank="1" showInputMessage="1" showErrorMessage="1" sqref="P8:P32" xr:uid="{D15FF13B-5850-461B-BFF5-9792060EF085}">
      <formula1>INDIRECT("TableProgExpDropdown[Program Exposure Options]")</formula1>
    </dataValidation>
    <dataValidation type="list" allowBlank="1" showInputMessage="1" showErrorMessage="1" sqref="E8:E32" xr:uid="{56ED3E2D-91C7-4F14-98E5-363B6B86E7C7}">
      <formula1>INDIRECT("Table_RiskNameLookup[Risk/Cross Cutting Factor Name]")</formula1>
    </dataValidation>
    <dataValidation type="list" allowBlank="1" showInputMessage="1" showErrorMessage="1" sqref="D8:D32"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73"/>
  <sheetViews>
    <sheetView showGridLines="0" topLeftCell="A17" zoomScaleNormal="100" workbookViewId="0">
      <selection activeCell="D28" sqref="D27:D28"/>
    </sheetView>
  </sheetViews>
  <sheetFormatPr defaultColWidth="9.140625" defaultRowHeight="15" x14ac:dyDescent="0.25"/>
  <cols>
    <col min="1" max="1" width="8.7109375" style="90" customWidth="1"/>
    <col min="2" max="2" width="22.42578125" style="90" customWidth="1"/>
    <col min="3" max="3" width="16.5703125" style="90" customWidth="1"/>
    <col min="4" max="4" width="79.28515625" style="90" customWidth="1"/>
    <col min="5" max="5" width="17.42578125" style="90" customWidth="1"/>
    <col min="6" max="6" width="30.7109375" style="90" customWidth="1"/>
    <col min="7" max="7" width="29" style="90" bestFit="1" customWidth="1"/>
    <col min="8" max="11" width="20.42578125" style="90" customWidth="1"/>
    <col min="12" max="12" width="20.42578125" style="139" customWidth="1"/>
    <col min="13" max="13" width="24.42578125" style="139" bestFit="1" customWidth="1"/>
    <col min="14" max="14" width="25.28515625" style="139" bestFit="1" customWidth="1"/>
    <col min="15" max="16" width="21.5703125" style="139" customWidth="1"/>
    <col min="17" max="17" width="23.7109375" style="139" customWidth="1"/>
    <col min="18" max="18" width="23.42578125" style="139" customWidth="1"/>
    <col min="19" max="19" width="20.7109375" style="139" customWidth="1"/>
    <col min="20" max="20" width="41.5703125" style="90" bestFit="1" customWidth="1"/>
    <col min="21" max="21" width="15.85546875" style="90" customWidth="1"/>
    <col min="22" max="22" width="14.140625" style="90" customWidth="1"/>
    <col min="23" max="23" width="16.5703125" style="90" bestFit="1" customWidth="1"/>
    <col min="24" max="24" width="16.5703125" style="90" customWidth="1"/>
    <col min="25" max="25" width="10.7109375" style="90" customWidth="1"/>
    <col min="26" max="26" width="10.5703125" style="90" customWidth="1"/>
    <col min="27" max="16384" width="9.140625" style="90"/>
  </cols>
  <sheetData>
    <row r="1" spans="2:30" x14ac:dyDescent="0.25">
      <c r="B1" s="116" t="s">
        <v>227</v>
      </c>
    </row>
    <row r="2" spans="2:30" x14ac:dyDescent="0.25">
      <c r="G2" s="139"/>
      <c r="H2" s="139"/>
      <c r="I2" s="139"/>
      <c r="J2" s="139"/>
      <c r="K2" s="139"/>
    </row>
    <row r="3" spans="2:30" x14ac:dyDescent="0.25">
      <c r="M3" s="90"/>
      <c r="N3" s="90"/>
      <c r="O3" s="90"/>
      <c r="P3" s="90"/>
      <c r="Q3" s="90"/>
      <c r="R3" s="90"/>
      <c r="S3" s="90"/>
    </row>
    <row r="4" spans="2:30" x14ac:dyDescent="0.25">
      <c r="H4" s="139"/>
      <c r="M4" s="90"/>
      <c r="N4" s="90"/>
      <c r="O4" s="90"/>
      <c r="P4" s="90"/>
      <c r="Q4" s="90"/>
      <c r="R4" s="90"/>
      <c r="S4" s="90"/>
    </row>
    <row r="5" spans="2:30" x14ac:dyDescent="0.25">
      <c r="H5" s="139"/>
      <c r="M5" s="90"/>
      <c r="N5" s="90"/>
      <c r="O5" s="90"/>
      <c r="P5" s="90"/>
      <c r="Q5" s="90"/>
      <c r="R5" s="90"/>
      <c r="S5" s="90"/>
    </row>
    <row r="6" spans="2:30" x14ac:dyDescent="0.25">
      <c r="G6" s="137"/>
      <c r="H6" s="137"/>
      <c r="I6" s="137"/>
      <c r="L6" s="90"/>
      <c r="M6" s="90"/>
      <c r="N6" s="90"/>
      <c r="O6" s="90"/>
      <c r="P6" s="90"/>
      <c r="Q6" s="90"/>
      <c r="R6" s="90"/>
      <c r="S6" s="90"/>
    </row>
    <row r="7" spans="2:30" x14ac:dyDescent="0.25">
      <c r="C7" s="140"/>
      <c r="G7" s="141"/>
      <c r="H7" s="141"/>
      <c r="I7" s="141"/>
      <c r="N7" s="90"/>
      <c r="O7" s="90"/>
      <c r="P7" s="90"/>
      <c r="Q7" s="90"/>
    </row>
    <row r="8" spans="2:30" ht="57.75" customHeight="1" x14ac:dyDescent="0.25">
      <c r="B8" t="s">
        <v>158</v>
      </c>
      <c r="C8" t="s">
        <v>49</v>
      </c>
      <c r="D8" t="s">
        <v>51</v>
      </c>
      <c r="E8" t="s">
        <v>228</v>
      </c>
      <c r="F8" s="39" t="s">
        <v>229</v>
      </c>
      <c r="G8" s="39" t="s">
        <v>230</v>
      </c>
      <c r="H8" s="39" t="s">
        <v>231</v>
      </c>
      <c r="I8" s="39" t="s">
        <v>232</v>
      </c>
      <c r="J8" s="39" t="s">
        <v>233</v>
      </c>
      <c r="K8" s="39" t="s">
        <v>234</v>
      </c>
      <c r="L8" s="39" t="s">
        <v>235</v>
      </c>
      <c r="M8" s="183" t="s">
        <v>236</v>
      </c>
      <c r="N8" s="183" t="s">
        <v>237</v>
      </c>
      <c r="O8" s="183" t="s">
        <v>238</v>
      </c>
      <c r="P8" s="183" t="s">
        <v>239</v>
      </c>
      <c r="Q8" s="183" t="s">
        <v>240</v>
      </c>
      <c r="R8" s="183" t="s">
        <v>241</v>
      </c>
      <c r="S8" s="183" t="s">
        <v>242</v>
      </c>
      <c r="T8" s="39" t="s">
        <v>243</v>
      </c>
      <c r="U8" s="39" t="s">
        <v>244</v>
      </c>
      <c r="V8" s="183" t="s">
        <v>245</v>
      </c>
      <c r="W8" s="183" t="s">
        <v>246</v>
      </c>
      <c r="X8" s="39" t="s">
        <v>247</v>
      </c>
      <c r="Y8" s="183" t="s">
        <v>248</v>
      </c>
      <c r="Z8" s="183" t="s">
        <v>249</v>
      </c>
      <c r="AA8" s="183" t="s">
        <v>250</v>
      </c>
      <c r="AB8" s="183" t="s">
        <v>251</v>
      </c>
      <c r="AC8" s="183" t="s">
        <v>252</v>
      </c>
    </row>
    <row r="9" spans="2:30" ht="15.75" customHeight="1" x14ac:dyDescent="0.25">
      <c r="B9" s="227" t="str">
        <f>IFERROR(INDEX('Summary of Programs'!A:A,MATCH(TableProgSpend[[#This Row],[Program]],'Summary of Programs'!B:B,0)),"No match in Summary of Programs")</f>
        <v>7.3.4.1</v>
      </c>
      <c r="C9" s="276" t="str">
        <f>IFERROR(INDEX('Summary of Programs'!C:C,MATCH(TableProgSpend[[#This Row],[Program]],'Summary of Programs'!B:B,0)),"No match in Summary of Programs tab")</f>
        <v>Control</v>
      </c>
      <c r="D9" s="2" t="s">
        <v>800</v>
      </c>
      <c r="E9" s="142" t="str">
        <f>'Summary of Programs'!D10</f>
        <v>BFB</v>
      </c>
      <c r="F9" s="266"/>
      <c r="G9" s="266"/>
      <c r="H9" s="266"/>
      <c r="I9" s="266"/>
      <c r="J9" s="266"/>
      <c r="K9" s="266"/>
      <c r="L9" s="266"/>
      <c r="M9" s="267">
        <f>'7.3.4.1_Financials'!F7</f>
        <v>100485316.69800547</v>
      </c>
      <c r="N9" s="267">
        <f>'7.3.4.1_Financials'!G7</f>
        <v>95920602.609999985</v>
      </c>
      <c r="O9" s="267">
        <f>'7.3.4.1_Financials'!H7</f>
        <v>100378979.92636</v>
      </c>
      <c r="P9" s="267">
        <f>'7.3.4.1_Financials'!I7</f>
        <v>101781970.6691131</v>
      </c>
      <c r="Q9" s="266"/>
      <c r="R9" s="266"/>
      <c r="S9" s="266"/>
      <c r="T9" s="283" t="s">
        <v>254</v>
      </c>
      <c r="U9" s="284" t="str">
        <f>IF(SUM(TableProgSpend[[#This Row],[CapEx USD 2020]:[CapEx USD 2026]])&gt;0,INDEX(TablePVRR[PVRR Multiplier (no O&amp;M)],MATCH(TableProgSpend[[#This Row],[Asset Type]],TablePVRR[Asset Group],0)),"")</f>
        <v/>
      </c>
      <c r="V9" s="285"/>
      <c r="W9" s="286" t="str">
        <f>IF(SUM(TableProgSpend[[#This Row],[CapEx USD 2020]:[CapEx USD 2026]])&gt;0,INDEX(TablePVRR[Lifetime O&amp;M as % of PVRR],MATCH(TableProgSpend[[#This Row],[Asset Type]],TablePVRR[Asset Group],0)),"")</f>
        <v/>
      </c>
      <c r="X9" s="285"/>
      <c r="Y9"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230">
        <f>IFERROR(IF(TableProgSpend[[#This Row],[Asset Type]]="Custom",TableProgSpend[[#This Row],[Custom Capital PVRR Multiplier]],TableProgSpend[[#This Row],[Generic Capital PVRR Multiplier]])+TableProgSpend[[#This Row],[Lifetime Incremental O&amp;M PVRR Multiplier]],0)</f>
        <v>0</v>
      </c>
      <c r="AA9" s="288" t="b">
        <f>ISNUMBER(MATCH(TableProgSpend[[#This Row],[Program]],TableExposure[Program],0))</f>
        <v>1</v>
      </c>
      <c r="AB9" s="289" t="b">
        <f>ISNUMBER(MATCH(TableProgSpend[[#This Row],[Program]],TableTranchSpend[Program],0))</f>
        <v>1</v>
      </c>
      <c r="AC9" s="289" t="b">
        <f>OR(ISNUMBER(MATCH(TableProgSpend[[#This Row],[Program]],TableFreqPrograms[Program],0)),ISNUMBER(MATCH(TableProgSpend[[#This Row],[Program]],TableConseqPrograms[Program],0)))</f>
        <v>1</v>
      </c>
    </row>
    <row r="10" spans="2:30" ht="15.75" customHeight="1" x14ac:dyDescent="0.25">
      <c r="B10" s="227" t="str">
        <f>IFERROR(INDEX('Summary of Programs'!A:A,MATCH(TableProgSpend[[#This Row],[Program]],'Summary of Programs'!B:B,0)),"No match in Summary of Programs")</f>
        <v>7.3.4.2</v>
      </c>
      <c r="C10" s="276" t="str">
        <f>IFERROR(INDEX('Summary of Programs'!C:C,MATCH(TableProgSpend[[#This Row],[Program]],'Summary of Programs'!B:B,0)),"No match in Summary of Programs tab")</f>
        <v>Control</v>
      </c>
      <c r="D10" s="2" t="s">
        <v>806</v>
      </c>
      <c r="E10" s="142" t="str">
        <f>'Summary of Programs'!D11</f>
        <v>BFT, BFX, BF2, BFZ</v>
      </c>
      <c r="F10" s="266"/>
      <c r="G10" s="266"/>
      <c r="H10" s="266"/>
      <c r="I10" s="266"/>
      <c r="J10" s="266"/>
      <c r="K10" s="266"/>
      <c r="L10" s="266"/>
      <c r="M10" s="267">
        <f>'7.3.4.2_Financials'!F7</f>
        <v>92826651</v>
      </c>
      <c r="N10" s="267">
        <f>'7.3.4.2_Financials'!G7</f>
        <v>85681560.530000001</v>
      </c>
      <c r="O10" s="267">
        <f>'7.3.4.2_Financials'!H7</f>
        <v>86707253</v>
      </c>
      <c r="P10" s="267">
        <f>'7.3.4.2_Financials'!I7</f>
        <v>89308470.590000004</v>
      </c>
      <c r="Q10" s="266"/>
      <c r="R10" s="266"/>
      <c r="S10" s="266"/>
      <c r="T10" s="283" t="s">
        <v>772</v>
      </c>
      <c r="U10" s="284" t="str">
        <f>IF(SUM(TableProgSpend[[#This Row],[CapEx USD 2020]:[CapEx USD 2026]])&gt;0,INDEX(TablePVRR[PVRR Multiplier (no O&amp;M)],MATCH(TableProgSpend[[#This Row],[Asset Type]],TablePVRR[Asset Group],0)),"")</f>
        <v/>
      </c>
      <c r="V10" s="285"/>
      <c r="W10" s="286" t="str">
        <f>IF(SUM(TableProgSpend[[#This Row],[CapEx USD 2020]:[CapEx USD 2026]])&gt;0,INDEX(TablePVRR[Lifetime O&amp;M as % of PVRR],MATCH(TableProgSpend[[#This Row],[Asset Type]],TablePVRR[Asset Group],0)),"")</f>
        <v/>
      </c>
      <c r="X10" s="285"/>
      <c r="Y10"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230">
        <f>IFERROR(IF(TableProgSpend[[#This Row],[Asset Type]]="Custom",TableProgSpend[[#This Row],[Custom Capital PVRR Multiplier]],TableProgSpend[[#This Row],[Generic Capital PVRR Multiplier]])+TableProgSpend[[#This Row],[Lifetime Incremental O&amp;M PVRR Multiplier]],0)</f>
        <v>0</v>
      </c>
      <c r="AA10" s="288" t="b">
        <f>ISNUMBER(MATCH(TableProgSpend[[#This Row],[Program]],TableExposure[Program],0))</f>
        <v>1</v>
      </c>
      <c r="AB10" s="289" t="b">
        <f>ISNUMBER(MATCH(TableProgSpend[[#This Row],[Program]],TableTranchSpend[Program],0))</f>
        <v>1</v>
      </c>
      <c r="AC10" s="289" t="b">
        <f>OR(ISNUMBER(MATCH(TableProgSpend[[#This Row],[Program]],TableFreqPrograms[Program],0)),ISNUMBER(MATCH(TableProgSpend[[#This Row],[Program]],TableConseqPrograms[Program],0)))</f>
        <v>1</v>
      </c>
    </row>
    <row r="11" spans="2:30" ht="15.75" customHeight="1" x14ac:dyDescent="0.25">
      <c r="B11" s="227" t="str">
        <f>IFERROR(INDEX('Summary of Programs'!A:A,MATCH(TableProgSpend[[#This Row],[Program]],'Summary of Programs'!B:B,0)),"No match in Summary of Programs")</f>
        <v>7.3.4.4</v>
      </c>
      <c r="C11" s="276" t="str">
        <f>IFERROR(INDEX('Summary of Programs'!C:C,MATCH(TableProgSpend[[#This Row],[Program]],'Summary of Programs'!B:B,0)),"No match in Summary of Programs tab")</f>
        <v>Control</v>
      </c>
      <c r="D11" s="2" t="s">
        <v>812</v>
      </c>
      <c r="E11" s="142" t="str">
        <f>'Summary of Programs'!D13</f>
        <v>BFC</v>
      </c>
      <c r="F11" s="266"/>
      <c r="G11" s="266"/>
      <c r="H11" s="266"/>
      <c r="I11" s="266"/>
      <c r="J11" s="266"/>
      <c r="K11" s="266"/>
      <c r="L11" s="266"/>
      <c r="M11" s="267">
        <f>'7.3.4.4_Financials'!F7</f>
        <v>1561335.47</v>
      </c>
      <c r="N11" s="267">
        <f>'7.3.4.4_Financials'!G7</f>
        <v>2118108.3199999998</v>
      </c>
      <c r="O11" s="267">
        <f>'7.3.4.4_Financials'!H7</f>
        <v>2225892.7078500004</v>
      </c>
      <c r="P11" s="267">
        <f>'7.3.4.4_Financials'!I7</f>
        <v>2290094.9156999998</v>
      </c>
      <c r="Q11" s="266"/>
      <c r="R11" s="266"/>
      <c r="S11" s="266"/>
      <c r="T11" s="283" t="s">
        <v>254</v>
      </c>
      <c r="U11" s="284" t="str">
        <f>IF(SUM(TableProgSpend[[#This Row],[CapEx USD 2020]:[CapEx USD 2026]])&gt;0,INDEX(TablePVRR[PVRR Multiplier (no O&amp;M)],MATCH(TableProgSpend[[#This Row],[Asset Type]],TablePVRR[Asset Group],0)),"")</f>
        <v/>
      </c>
      <c r="V11" s="285"/>
      <c r="W11" s="286" t="str">
        <f>IF(SUM(TableProgSpend[[#This Row],[CapEx USD 2020]:[CapEx USD 2026]])&gt;0,INDEX(TablePVRR[Lifetime O&amp;M as % of PVRR],MATCH(TableProgSpend[[#This Row],[Asset Type]],TablePVRR[Asset Group],0)),"")</f>
        <v/>
      </c>
      <c r="X11" s="285"/>
      <c r="Y11"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1" s="230">
        <f>IFERROR(IF(TableProgSpend[[#This Row],[Asset Type]]="Custom",TableProgSpend[[#This Row],[Custom Capital PVRR Multiplier]],TableProgSpend[[#This Row],[Generic Capital PVRR Multiplier]])+TableProgSpend[[#This Row],[Lifetime Incremental O&amp;M PVRR Multiplier]],0)</f>
        <v>0</v>
      </c>
      <c r="AA11" s="288" t="b">
        <f>ISNUMBER(MATCH(TableProgSpend[[#This Row],[Program]],TableExposure[Program],0))</f>
        <v>1</v>
      </c>
      <c r="AB11" s="289" t="b">
        <f>ISNUMBER(MATCH(TableProgSpend[[#This Row],[Program]],TableTranchSpend[Program],0))</f>
        <v>1</v>
      </c>
      <c r="AC11" s="289" t="b">
        <f>OR(ISNUMBER(MATCH(TableProgSpend[[#This Row],[Program]],TableFreqPrograms[Program],0)),ISNUMBER(MATCH(TableProgSpend[[#This Row],[Program]],TableConseqPrograms[Program],0)))</f>
        <v>1</v>
      </c>
    </row>
    <row r="12" spans="2:30" ht="15.75" customHeight="1" x14ac:dyDescent="0.25">
      <c r="B12" s="227" t="str">
        <f>IFERROR(INDEX('Summary of Programs'!A:A,MATCH(TableProgSpend[[#This Row],[Program]],'Summary of Programs'!B:B,0)),"No match in Summary of Programs")</f>
        <v>7.3.4.5</v>
      </c>
      <c r="C12" s="276" t="str">
        <f>IFERROR(INDEX('Summary of Programs'!C:C,MATCH(TableProgSpend[[#This Row],[Program]],'Summary of Programs'!B:B,0)),"No match in Summary of Programs tab")</f>
        <v>Control</v>
      </c>
      <c r="D12" s="2" t="s">
        <v>1196</v>
      </c>
      <c r="E12" s="142" t="str">
        <f>'Summary of Programs'!D14</f>
        <v>BFV</v>
      </c>
      <c r="F12" s="266"/>
      <c r="G12" s="266"/>
      <c r="H12" s="266"/>
      <c r="I12" s="266"/>
      <c r="J12" s="266"/>
      <c r="K12" s="266"/>
      <c r="L12" s="266"/>
      <c r="M12" s="267">
        <f>'7.3.4.5_Financials'!F7</f>
        <v>1443600</v>
      </c>
      <c r="N12" s="267">
        <f>'7.3.4.5_Financials'!G7</f>
        <v>2534511.35</v>
      </c>
      <c r="O12" s="267">
        <f>'7.3.4.5_Financials'!H7</f>
        <v>2220000</v>
      </c>
      <c r="P12" s="267">
        <f>'7.3.4.5_Financials'!I7</f>
        <v>2220000</v>
      </c>
      <c r="Q12" s="266"/>
      <c r="R12" s="266"/>
      <c r="S12" s="266"/>
      <c r="T12" s="283" t="s">
        <v>772</v>
      </c>
      <c r="U12" s="284" t="str">
        <f>IF(SUM(TableProgSpend[[#This Row],[CapEx USD 2020]:[CapEx USD 2026]])&gt;0,INDEX(TablePVRR[PVRR Multiplier (no O&amp;M)],MATCH(TableProgSpend[[#This Row],[Asset Type]],TablePVRR[Asset Group],0)),"")</f>
        <v/>
      </c>
      <c r="V12" s="285"/>
      <c r="W12" s="286" t="str">
        <f>IF(SUM(TableProgSpend[[#This Row],[CapEx USD 2020]:[CapEx USD 2026]])&gt;0,INDEX(TablePVRR[Lifetime O&amp;M as % of PVRR],MATCH(TableProgSpend[[#This Row],[Asset Type]],TablePVRR[Asset Group],0)),"")</f>
        <v/>
      </c>
      <c r="X12" s="285"/>
      <c r="Y12"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2" s="230">
        <f>IFERROR(IF(TableProgSpend[[#This Row],[Asset Type]]="Custom",TableProgSpend[[#This Row],[Custom Capital PVRR Multiplier]],TableProgSpend[[#This Row],[Generic Capital PVRR Multiplier]])+TableProgSpend[[#This Row],[Lifetime Incremental O&amp;M PVRR Multiplier]],0)</f>
        <v>0</v>
      </c>
      <c r="AA12" s="288" t="b">
        <f>ISNUMBER(MATCH(TableProgSpend[[#This Row],[Program]],TableExposure[Program],0))</f>
        <v>1</v>
      </c>
      <c r="AB12" s="289" t="b">
        <f>ISNUMBER(MATCH(TableProgSpend[[#This Row],[Program]],TableTranchSpend[Program],0))</f>
        <v>1</v>
      </c>
      <c r="AC12" s="289" t="b">
        <f>OR(ISNUMBER(MATCH(TableProgSpend[[#This Row],[Program]],TableFreqPrograms[Program],0)),ISNUMBER(MATCH(TableProgSpend[[#This Row],[Program]],TableConseqPrograms[Program],0)))</f>
        <v>1</v>
      </c>
    </row>
    <row r="13" spans="2:30" ht="15.75" customHeight="1" x14ac:dyDescent="0.25">
      <c r="B13" s="227" t="str">
        <f>IFERROR(INDEX('Summary of Programs'!A:A,MATCH(TableProgSpend[[#This Row],[Program]],'Summary of Programs'!B:B,0)),"No match in Summary of Programs")</f>
        <v>7.3.4.6.1</v>
      </c>
      <c r="C13" s="227" t="str">
        <f>IFERROR(INDEX('Summary of Programs'!C:C,MATCH(TableProgSpend[[#This Row],[Program]],'Summary of Programs'!B:B,0)),"No match in Summary of Programs tab")</f>
        <v>Control</v>
      </c>
      <c r="D13" s="2" t="s">
        <v>788</v>
      </c>
      <c r="E13" s="142" t="str">
        <f>'Summary of Programs'!D15</f>
        <v>GAA</v>
      </c>
      <c r="F13" s="266"/>
      <c r="G13" s="266"/>
      <c r="H13" s="266"/>
      <c r="I13" s="266"/>
      <c r="J13" s="266"/>
      <c r="K13" s="266"/>
      <c r="L13" s="266"/>
      <c r="M13" s="266">
        <f>'7.3.4.6.1_Financials'!F7</f>
        <v>17446665.219999995</v>
      </c>
      <c r="N13" s="266">
        <f>'7.3.4.6.1_Financials'!G7</f>
        <v>17628532.109999999</v>
      </c>
      <c r="O13" s="266">
        <f>'7.3.4.6.1_Financials'!H7</f>
        <v>21239442.011410002</v>
      </c>
      <c r="P13" s="266">
        <f>'7.3.4.6.1_Financials'!I7</f>
        <v>19247047.061037999</v>
      </c>
      <c r="Q13" s="266"/>
      <c r="R13" s="266"/>
      <c r="S13" s="266"/>
      <c r="T13" s="143" t="s">
        <v>254</v>
      </c>
      <c r="U13" s="230" t="str">
        <f>IF(SUM(TableProgSpend[[#This Row],[CapEx USD 2020]:[CapEx USD 2026]])&gt;0,INDEX(TablePVRR[PVRR Multiplier (no O&amp;M)],MATCH(TableProgSpend[[#This Row],[Asset Type]],TablePVRR[Asset Group],0)),"")</f>
        <v/>
      </c>
      <c r="V13" s="138"/>
      <c r="W13" s="230" t="str">
        <f>IF(SUM(TableProgSpend[[#This Row],[CapEx USD 2020]:[CapEx USD 2026]])&gt;0,INDEX(TablePVRR[Lifetime O&amp;M as % of PVRR],MATCH(TableProgSpend[[#This Row],[Asset Type]],TablePVRR[Asset Group],0)),"")</f>
        <v/>
      </c>
      <c r="X13" s="138"/>
      <c r="Y13" s="230"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3" s="230">
        <f>IFERROR(IF(TableProgSpend[[#This Row],[Asset Type]]="Custom",TableProgSpend[[#This Row],[Custom Capital PVRR Multiplier]],TableProgSpend[[#This Row],[Generic Capital PVRR Multiplier]])+TableProgSpend[[#This Row],[Lifetime Incremental O&amp;M PVRR Multiplier]],0)</f>
        <v>0</v>
      </c>
      <c r="AA13" s="176" t="b">
        <f>ISNUMBER(MATCH(TableProgSpend[[#This Row],[Program]],TableExposure[Program],0))</f>
        <v>1</v>
      </c>
      <c r="AB13" s="176" t="b">
        <f>ISNUMBER(MATCH(TableProgSpend[[#This Row],[Program]],TableTranchSpend[Program],0))</f>
        <v>1</v>
      </c>
      <c r="AC13" s="176" t="b">
        <f>OR(ISNUMBER(MATCH(TableProgSpend[[#This Row],[Program]],TableFreqPrograms[Program],0)),ISNUMBER(MATCH(TableProgSpend[[#This Row],[Program]],TableConseqPrograms[Program],0)))</f>
        <v>1</v>
      </c>
      <c r="AD13" s="139"/>
    </row>
    <row r="14" spans="2:30" ht="15.75" customHeight="1" x14ac:dyDescent="0.25">
      <c r="B14" s="227" t="str">
        <f>IFERROR(INDEX('Summary of Programs'!A:A,MATCH(TableProgSpend[[#This Row],[Program]],'Summary of Programs'!B:B,0)),"No match in Summary of Programs")</f>
        <v>7.3.4.11</v>
      </c>
      <c r="C14" s="276" t="str">
        <f>IFERROR(INDEX('Summary of Programs'!C:C,MATCH(TableProgSpend[[#This Row],[Program]],'Summary of Programs'!B:B,0)),"No match in Summary of Programs tab")</f>
        <v>Control</v>
      </c>
      <c r="D14" s="2" t="s">
        <v>1087</v>
      </c>
      <c r="E14" s="144" t="str">
        <f>'Summary of Programs'!D21</f>
        <v>BFA</v>
      </c>
      <c r="F14" s="268"/>
      <c r="G14" s="268"/>
      <c r="H14" s="268"/>
      <c r="I14" s="268"/>
      <c r="J14" s="268"/>
      <c r="K14" s="268"/>
      <c r="L14" s="268"/>
      <c r="M14" s="268">
        <f>'7.3.4.11_Financials'!F7</f>
        <v>7737250.1800000565</v>
      </c>
      <c r="N14" s="268">
        <f>'7.3.4.11_Financials'!G7</f>
        <v>6097237</v>
      </c>
      <c r="O14" s="268">
        <f>'7.3.4.11_Financials'!H7</f>
        <v>6062917.9100000067</v>
      </c>
      <c r="P14" s="268">
        <f>'7.3.4.11_Financials'!I7</f>
        <v>6237792.788048951</v>
      </c>
      <c r="Q14" s="266"/>
      <c r="R14" s="266"/>
      <c r="S14" s="266"/>
      <c r="T14" s="283" t="s">
        <v>254</v>
      </c>
      <c r="U14" s="284" t="str">
        <f>IF(SUM(TableProgSpend[[#This Row],[CapEx USD 2020]:[CapEx USD 2026]])&gt;0,INDEX(TablePVRR[PVRR Multiplier (no O&amp;M)],MATCH(TableProgSpend[[#This Row],[Asset Type]],TablePVRR[Asset Group],0)),"")</f>
        <v/>
      </c>
      <c r="V14" s="285"/>
      <c r="W14" s="286" t="str">
        <f>IF(SUM(TableProgSpend[[#This Row],[CapEx USD 2020]:[CapEx USD 2026]])&gt;0,INDEX(TablePVRR[Lifetime O&amp;M as % of PVRR],MATCH(TableProgSpend[[#This Row],[Asset Type]],TablePVRR[Asset Group],0)),"")</f>
        <v/>
      </c>
      <c r="X14" s="285"/>
      <c r="Y14"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4" s="230">
        <f>IFERROR(IF(TableProgSpend[[#This Row],[Asset Type]]="Custom",TableProgSpend[[#This Row],[Custom Capital PVRR Multiplier]],TableProgSpend[[#This Row],[Generic Capital PVRR Multiplier]])+TableProgSpend[[#This Row],[Lifetime Incremental O&amp;M PVRR Multiplier]],0)</f>
        <v>0</v>
      </c>
      <c r="AA14" s="288" t="b">
        <f>ISNUMBER(MATCH(TableProgSpend[[#This Row],[Program]],TableExposure[Program],0))</f>
        <v>1</v>
      </c>
      <c r="AB14" s="289" t="b">
        <f>ISNUMBER(MATCH(TableProgSpend[[#This Row],[Program]],TableTranchSpend[Program],0))</f>
        <v>1</v>
      </c>
      <c r="AC14" s="289" t="b">
        <f>OR(ISNUMBER(MATCH(TableProgSpend[[#This Row],[Program]],TableFreqPrograms[Program],0)),ISNUMBER(MATCH(TableProgSpend[[#This Row],[Program]],TableConseqPrograms[Program],0)))</f>
        <v>1</v>
      </c>
    </row>
    <row r="15" spans="2:30" ht="15.75" customHeight="1" x14ac:dyDescent="0.25">
      <c r="B15" s="227" t="str">
        <f>IFERROR(INDEX('Summary of Programs'!A:A,MATCH(TableProgSpend[[#This Row],[Program]],'Summary of Programs'!B:B,0)),"No match in Summary of Programs")</f>
        <v>7.3.4.12</v>
      </c>
      <c r="C15" s="276" t="str">
        <f>IFERROR(INDEX('Summary of Programs'!C:C,MATCH(TableProgSpend[[#This Row],[Program]],'Summary of Programs'!B:B,0)),"No match in Summary of Programs tab")</f>
        <v>Control</v>
      </c>
      <c r="D15" s="2" t="s">
        <v>816</v>
      </c>
      <c r="E15" s="144" t="str">
        <f>'Summary of Programs'!D22</f>
        <v>BFU</v>
      </c>
      <c r="F15" s="268"/>
      <c r="G15" s="268"/>
      <c r="H15" s="268"/>
      <c r="I15" s="268"/>
      <c r="J15" s="268"/>
      <c r="K15" s="268"/>
      <c r="L15" s="268"/>
      <c r="M15" s="268">
        <f>'7.3.4.12_Financials'!F7</f>
        <v>170488.64</v>
      </c>
      <c r="N15" s="268">
        <f>'7.3.4.12_Financials'!G7</f>
        <v>59654.95</v>
      </c>
      <c r="O15" s="268">
        <f>'7.3.4.12_Financials'!H7</f>
        <v>83683.099999999991</v>
      </c>
      <c r="P15" s="268">
        <f>'7.3.4.12_Financials'!I7</f>
        <v>83683.099999999991</v>
      </c>
      <c r="Q15" s="266"/>
      <c r="R15" s="266"/>
      <c r="S15" s="266"/>
      <c r="T15" s="283" t="s">
        <v>772</v>
      </c>
      <c r="U15" s="284" t="str">
        <f>IF(SUM(TableProgSpend[[#This Row],[CapEx USD 2020]:[CapEx USD 2026]])&gt;0,INDEX(TablePVRR[PVRR Multiplier (no O&amp;M)],MATCH(TableProgSpend[[#This Row],[Asset Type]],TablePVRR[Asset Group],0)),"")</f>
        <v/>
      </c>
      <c r="V15" s="285"/>
      <c r="W15" s="286" t="str">
        <f>IF(SUM(TableProgSpend[[#This Row],[CapEx USD 2020]:[CapEx USD 2026]])&gt;0,INDEX(TablePVRR[Lifetime O&amp;M as % of PVRR],MATCH(TableProgSpend[[#This Row],[Asset Type]],TablePVRR[Asset Group],0)),"")</f>
        <v/>
      </c>
      <c r="X15" s="285"/>
      <c r="Y15"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5" s="230">
        <f>IFERROR(IF(TableProgSpend[[#This Row],[Asset Type]]="Custom",TableProgSpend[[#This Row],[Custom Capital PVRR Multiplier]],TableProgSpend[[#This Row],[Generic Capital PVRR Multiplier]])+TableProgSpend[[#This Row],[Lifetime Incremental O&amp;M PVRR Multiplier]],0)</f>
        <v>0</v>
      </c>
      <c r="AA15" s="288" t="b">
        <f>ISNUMBER(MATCH(TableProgSpend[[#This Row],[Program]],TableExposure[Program],0))</f>
        <v>1</v>
      </c>
      <c r="AB15" s="289" t="b">
        <f>ISNUMBER(MATCH(TableProgSpend[[#This Row],[Program]],TableTranchSpend[Program],0))</f>
        <v>1</v>
      </c>
      <c r="AC15" s="289" t="b">
        <f>OR(ISNUMBER(MATCH(TableProgSpend[[#This Row],[Program]],TableFreqPrograms[Program],0)),ISNUMBER(MATCH(TableProgSpend[[#This Row],[Program]],TableConseqPrograms[Program],0)))</f>
        <v>1</v>
      </c>
    </row>
    <row r="16" spans="2:30" ht="16.149999999999999" customHeight="1" x14ac:dyDescent="0.25">
      <c r="B16" s="227" t="str">
        <f>IFERROR(INDEX('Summary of Programs'!A:A,MATCH(TableProgSpend[[#This Row],[Program]],'Summary of Programs'!B:B,0)),"No match in Summary of Programs")</f>
        <v>7.3.4.15-D</v>
      </c>
      <c r="C16" s="227" t="str">
        <f>IFERROR(INDEX('Summary of Programs'!C:C,MATCH(TableProgSpend[[#This Row],[Program]],'Summary of Programs'!B:B,0)),"No match in Summary of Programs tab")</f>
        <v>Control</v>
      </c>
      <c r="D16" s="2" t="s">
        <v>825</v>
      </c>
      <c r="E16" s="144" t="str">
        <f>'Summary of Programs'!D25</f>
        <v>GC5, GCD</v>
      </c>
      <c r="F16" s="266"/>
      <c r="G16" s="266"/>
      <c r="H16" s="266"/>
      <c r="I16" s="266"/>
      <c r="J16" s="266"/>
      <c r="K16" s="266"/>
      <c r="L16" s="266"/>
      <c r="M16" s="266">
        <f>'7.3.4.15-D_Financials'!F7</f>
        <v>6888384</v>
      </c>
      <c r="N16" s="266">
        <f>'7.3.4.15-D_Financials'!G7</f>
        <v>3251776</v>
      </c>
      <c r="O16" s="266">
        <f>'7.3.4.15-D_Financials'!H7</f>
        <v>4397304.4005799945</v>
      </c>
      <c r="P16" s="266">
        <f>'7.3.4.15-D_Financials'!I7</f>
        <v>4397304.4005799945</v>
      </c>
      <c r="Q16" s="266"/>
      <c r="R16" s="266"/>
      <c r="S16" s="266"/>
      <c r="T16" s="283" t="s">
        <v>254</v>
      </c>
      <c r="U16" s="284" t="str">
        <f>IF(SUM(TableProgSpend[[#This Row],[CapEx USD 2020]:[CapEx USD 2026]])&gt;0,INDEX(TablePVRR[PVRR Multiplier (no O&amp;M)],MATCH(TableProgSpend[[#This Row],[Asset Type]],TablePVRR[Asset Group],0)),"")</f>
        <v/>
      </c>
      <c r="V16" s="285"/>
      <c r="W16" s="286" t="str">
        <f>IF(SUM(TableProgSpend[[#This Row],[CapEx USD 2020]:[CapEx USD 2026]])&gt;0,INDEX(TablePVRR[Lifetime O&amp;M as % of PVRR],MATCH(TableProgSpend[[#This Row],[Asset Type]],TablePVRR[Asset Group],0)),"")</f>
        <v/>
      </c>
      <c r="X16" s="285"/>
      <c r="Y16"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6" s="230">
        <f>IFERROR(IF(TableProgSpend[[#This Row],[Asset Type]]="Custom",TableProgSpend[[#This Row],[Custom Capital PVRR Multiplier]],TableProgSpend[[#This Row],[Generic Capital PVRR Multiplier]])+TableProgSpend[[#This Row],[Lifetime Incremental O&amp;M PVRR Multiplier]],0)</f>
        <v>0</v>
      </c>
      <c r="AA16" s="288" t="b">
        <f>ISNUMBER(MATCH(TableProgSpend[[#This Row],[Program]],TableExposure[Program],0))</f>
        <v>1</v>
      </c>
      <c r="AB16" s="289" t="b">
        <f>ISNUMBER(MATCH(TableProgSpend[[#This Row],[Program]],TableTranchSpend[Program],0))</f>
        <v>1</v>
      </c>
      <c r="AC16" s="289" t="b">
        <f>OR(ISNUMBER(MATCH(TableProgSpend[[#This Row],[Program]],TableFreqPrograms[Program],0)),ISNUMBER(MATCH(TableProgSpend[[#This Row],[Program]],TableConseqPrograms[Program],0)))</f>
        <v>1</v>
      </c>
    </row>
    <row r="17" spans="2:29" ht="16.149999999999999" customHeight="1" x14ac:dyDescent="0.25">
      <c r="B17" s="227" t="str">
        <f>IFERROR(INDEX('Summary of Programs'!A:A,MATCH(TableProgSpend[[#This Row],[Program]],'Summary of Programs'!B:B,0)),"No match in Summary of Programs")</f>
        <v>7.3.4.15-T</v>
      </c>
      <c r="C17" s="227" t="str">
        <f>IFERROR(INDEX('Summary of Programs'!C:C,MATCH(TableProgSpend[[#This Row],[Program]],'Summary of Programs'!B:B,0)),"No match in Summary of Programs tab")</f>
        <v>Control</v>
      </c>
      <c r="D17" s="2" t="s">
        <v>824</v>
      </c>
      <c r="E17" s="144" t="str">
        <f>'Summary of Programs'!D26</f>
        <v>AM7, AMD</v>
      </c>
      <c r="F17" s="266"/>
      <c r="G17" s="266"/>
      <c r="H17" s="266"/>
      <c r="I17" s="266"/>
      <c r="J17" s="266"/>
      <c r="K17" s="266"/>
      <c r="L17" s="266"/>
      <c r="M17" s="266">
        <f>'7.3.4.15-T_Financials'!F7</f>
        <v>9667808</v>
      </c>
      <c r="N17" s="266">
        <f>'7.3.4.15-T_Financials'!G7</f>
        <v>4164357</v>
      </c>
      <c r="O17" s="266">
        <f>'7.3.4.15-T_Financials'!H7</f>
        <v>1757465</v>
      </c>
      <c r="P17" s="266">
        <f>'7.3.4.15-T_Financials'!I7</f>
        <v>1757465</v>
      </c>
      <c r="Q17" s="266"/>
      <c r="R17" s="266"/>
      <c r="S17" s="266"/>
      <c r="T17" s="283" t="s">
        <v>772</v>
      </c>
      <c r="U17" s="284" t="str">
        <f>IF(SUM(TableProgSpend[[#This Row],[CapEx USD 2020]:[CapEx USD 2026]])&gt;0,INDEX(TablePVRR[PVRR Multiplier (no O&amp;M)],MATCH(TableProgSpend[[#This Row],[Asset Type]],TablePVRR[Asset Group],0)),"")</f>
        <v/>
      </c>
      <c r="V17" s="285"/>
      <c r="W17" s="286" t="str">
        <f>IF(SUM(TableProgSpend[[#This Row],[CapEx USD 2020]:[CapEx USD 2026]])&gt;0,INDEX(TablePVRR[Lifetime O&amp;M as % of PVRR],MATCH(TableProgSpend[[#This Row],[Asset Type]],TablePVRR[Asset Group],0)),"")</f>
        <v/>
      </c>
      <c r="X17" s="285"/>
      <c r="Y17" s="287"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7" s="230">
        <f>IFERROR(IF(TableProgSpend[[#This Row],[Asset Type]]="Custom",TableProgSpend[[#This Row],[Custom Capital PVRR Multiplier]],TableProgSpend[[#This Row],[Generic Capital PVRR Multiplier]])+TableProgSpend[[#This Row],[Lifetime Incremental O&amp;M PVRR Multiplier]],0)</f>
        <v>0</v>
      </c>
      <c r="AA17" s="288" t="b">
        <f>ISNUMBER(MATCH(TableProgSpend[[#This Row],[Program]],TableExposure[Program],0))</f>
        <v>1</v>
      </c>
      <c r="AB17" s="289" t="b">
        <f>ISNUMBER(MATCH(TableProgSpend[[#This Row],[Program]],TableTranchSpend[Program],0))</f>
        <v>1</v>
      </c>
      <c r="AC17" s="289" t="b">
        <f>OR(ISNUMBER(MATCH(TableProgSpend[[#This Row],[Program]],TableFreqPrograms[Program],0)),ISNUMBER(MATCH(TableProgSpend[[#This Row],[Program]],TableConseqPrograms[Program],0)))</f>
        <v>1</v>
      </c>
    </row>
    <row r="18" spans="2:29" ht="16.149999999999999" customHeight="1" x14ac:dyDescent="0.25">
      <c r="B18" s="227" t="str">
        <f>IFERROR(INDEX('Summary of Programs'!A:A,MATCH(TableProgSpend[[#This Row],[Program]],'Summary of Programs'!B:B,0)),"No match in Summary of Programs")</f>
        <v>No match in Summary of Programs</v>
      </c>
      <c r="C18" s="227" t="str">
        <f>IFERROR(INDEX('Summary of Programs'!C:C,MATCH(TableProgSpend[[#This Row],[Program]],'Summary of Programs'!B:B,0)),"No match in Summary of Programs tab")</f>
        <v>No match in Summary of Programs tab</v>
      </c>
      <c r="D18" s="2"/>
      <c r="E18" s="2"/>
      <c r="F18" s="267"/>
      <c r="G18" s="267"/>
      <c r="H18" s="267"/>
      <c r="I18" s="267"/>
      <c r="J18" s="267"/>
      <c r="K18" s="267"/>
      <c r="L18" s="267"/>
      <c r="M18" s="266"/>
      <c r="N18" s="266"/>
      <c r="O18" s="266"/>
      <c r="P18" s="266"/>
      <c r="Q18" s="266"/>
      <c r="R18" s="266"/>
      <c r="S18" s="266"/>
      <c r="T18" s="143"/>
      <c r="U18" s="230" t="str">
        <f>IF(SUM(TableProgSpend[[#This Row],[CapEx USD 2020]:[CapEx USD 2026]])&gt;0,INDEX(TablePVRR[PVRR Multiplier (no O&amp;M)],MATCH(TableProgSpend[[#This Row],[Asset Type]],TablePVRR[Asset Group],0)),"")</f>
        <v/>
      </c>
      <c r="V18" s="138"/>
      <c r="W18" s="230" t="str">
        <f>IF(SUM(TableProgSpend[[#This Row],[CapEx USD 2020]:[CapEx USD 2026]])&gt;0,INDEX(TablePVRR[Lifetime O&amp;M as % of PVRR],MATCH(TableProgSpend[[#This Row],[Asset Type]],TablePVRR[Asset Group],0)),"")</f>
        <v/>
      </c>
      <c r="X18" s="138"/>
      <c r="Y18" s="230"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8" s="230">
        <f>IFERROR(IF(TableProgSpend[[#This Row],[Asset Type]]="Custom",TableProgSpend[[#This Row],[Custom Capital PVRR Multiplier]],TableProgSpend[[#This Row],[Generic Capital PVRR Multiplier]])+TableProgSpend[[#This Row],[Lifetime Incremental O&amp;M PVRR Multiplier]],0)</f>
        <v>0</v>
      </c>
      <c r="AA18" s="176" t="b">
        <f>ISNUMBER(MATCH(TableProgSpend[[#This Row],[Program]],TableExposure[Program],0))</f>
        <v>0</v>
      </c>
      <c r="AB18" s="176" t="b">
        <f>ISNUMBER(MATCH(TableProgSpend[[#This Row],[Program]],TableTranchSpend[Program],0))</f>
        <v>0</v>
      </c>
      <c r="AC18" s="176" t="b">
        <f>OR(ISNUMBER(MATCH(TableProgSpend[[#This Row],[Program]],TableFreqPrograms[Program],0)),ISNUMBER(MATCH(TableProgSpend[[#This Row],[Program]],TableConseqPrograms[Program],0)))</f>
        <v>0</v>
      </c>
    </row>
    <row r="19" spans="2:29" ht="15.75" customHeight="1" x14ac:dyDescent="0.25">
      <c r="B19" s="116" t="s">
        <v>255</v>
      </c>
      <c r="G19" s="131"/>
      <c r="H19" s="131"/>
      <c r="I19" s="131"/>
      <c r="J19" s="131"/>
      <c r="K19" s="131"/>
      <c r="L19" s="131"/>
      <c r="U19" s="133"/>
      <c r="V19" s="133"/>
      <c r="W19" s="147"/>
      <c r="X19" s="133"/>
      <c r="Y19" s="133"/>
      <c r="Z19" s="133"/>
      <c r="AA19" s="133"/>
      <c r="AB19" s="133"/>
      <c r="AC19" s="133"/>
    </row>
    <row r="20" spans="2:29" ht="15.75" customHeight="1" x14ac:dyDescent="0.25">
      <c r="W20" s="145"/>
    </row>
    <row r="21" spans="2:29" ht="15.75" customHeight="1" x14ac:dyDescent="0.25">
      <c r="B21" t="s">
        <v>158</v>
      </c>
      <c r="C21" t="s">
        <v>49</v>
      </c>
      <c r="D21" t="s">
        <v>51</v>
      </c>
      <c r="E21" t="s">
        <v>228</v>
      </c>
      <c r="F21" s="39" t="s">
        <v>256</v>
      </c>
      <c r="G21" t="s">
        <v>54</v>
      </c>
      <c r="H21" s="39" t="s">
        <v>257</v>
      </c>
      <c r="I21" s="39" t="s">
        <v>258</v>
      </c>
      <c r="J21" s="39" t="s">
        <v>259</v>
      </c>
      <c r="K21" s="39" t="s">
        <v>260</v>
      </c>
      <c r="L21" s="39" t="s">
        <v>261</v>
      </c>
      <c r="M21" s="39" t="s">
        <v>262</v>
      </c>
      <c r="N21" s="183" t="s">
        <v>263</v>
      </c>
      <c r="T21" s="139"/>
      <c r="U21" s="139"/>
      <c r="Y21" s="145"/>
    </row>
    <row r="22" spans="2:29" ht="15.75" customHeight="1" x14ac:dyDescent="0.25">
      <c r="B22" s="168" t="str">
        <f>IFERROR(INDEX('Summary of Programs'!A:A,MATCH(TableTranchSpend[[#This Row],[Program]],'Summary of Programs'!B:B,0)),"No match in Summary of Programs")</f>
        <v>7.3.4.1</v>
      </c>
      <c r="C22" s="168" t="str">
        <f>IFERROR(INDEX('Summary of Programs'!C:C,MATCH(TableTranchSpend[[#This Row],[Program]],'Summary of Programs'!B:B,0)),"No match in Summary of Programs tab")</f>
        <v>Control</v>
      </c>
      <c r="D22" s="2" t="s">
        <v>800</v>
      </c>
      <c r="F22" s="2" t="s">
        <v>264</v>
      </c>
      <c r="G22" s="148"/>
      <c r="H22" s="125"/>
      <c r="I22" s="125"/>
      <c r="J22" s="125"/>
      <c r="K22" s="125"/>
      <c r="L22" s="149"/>
      <c r="M22" s="149"/>
      <c r="T22" s="139"/>
      <c r="U22" s="139"/>
      <c r="Y22" s="145"/>
    </row>
    <row r="23" spans="2:29" ht="15.75" customHeight="1" x14ac:dyDescent="0.25">
      <c r="B23" s="276" t="str">
        <f>IFERROR(INDEX('Summary of Programs'!A:A,MATCH(TableTranchSpend[[#This Row],[Program]],'Summary of Programs'!B:B,0)),"No match in Summary of Programs")</f>
        <v>7.3.4.2</v>
      </c>
      <c r="C23" s="276" t="str">
        <f>IFERROR(INDEX('Summary of Programs'!C:C,MATCH(TableTranchSpend[[#This Row],[Program]],'Summary of Programs'!B:B,0)),"No match in Summary of Programs tab")</f>
        <v>Control</v>
      </c>
      <c r="D23" s="2" t="s">
        <v>806</v>
      </c>
      <c r="E23" s="422"/>
      <c r="F23" s="2" t="s">
        <v>264</v>
      </c>
      <c r="G23" s="423"/>
      <c r="H23" s="439"/>
      <c r="I23" s="439"/>
      <c r="J23" s="439"/>
      <c r="K23" s="439"/>
      <c r="L23" s="439"/>
      <c r="M23" s="439"/>
      <c r="N23" s="424"/>
      <c r="T23" s="139"/>
      <c r="U23" s="139"/>
      <c r="Y23" s="145"/>
    </row>
    <row r="24" spans="2:29" ht="15.75" customHeight="1" x14ac:dyDescent="0.25">
      <c r="B24" s="276" t="str">
        <f>IFERROR(INDEX('Summary of Programs'!A:A,MATCH(TableTranchSpend[[#This Row],[Program]],'Summary of Programs'!B:B,0)),"No match in Summary of Programs")</f>
        <v>7.3.4.4</v>
      </c>
      <c r="C24" s="276" t="str">
        <f>IFERROR(INDEX('Summary of Programs'!C:C,MATCH(TableTranchSpend[[#This Row],[Program]],'Summary of Programs'!B:B,0)),"No match in Summary of Programs tab")</f>
        <v>Control</v>
      </c>
      <c r="D24" s="2" t="s">
        <v>812</v>
      </c>
      <c r="E24" s="422"/>
      <c r="F24" s="2" t="s">
        <v>264</v>
      </c>
      <c r="G24" s="423"/>
      <c r="H24" s="439"/>
      <c r="I24" s="439"/>
      <c r="J24" s="439"/>
      <c r="K24" s="439"/>
      <c r="L24" s="439"/>
      <c r="M24" s="439"/>
      <c r="N24" s="424"/>
      <c r="T24" s="139"/>
      <c r="U24" s="139"/>
      <c r="Y24" s="145"/>
    </row>
    <row r="25" spans="2:29" ht="15.75" customHeight="1" x14ac:dyDescent="0.25">
      <c r="B25" s="276" t="str">
        <f>IFERROR(INDEX('Summary of Programs'!A:A,MATCH(TableTranchSpend[[#This Row],[Program]],'Summary of Programs'!B:B,0)),"No match in Summary of Programs")</f>
        <v>7.3.4.5</v>
      </c>
      <c r="C25" s="276" t="str">
        <f>IFERROR(INDEX('Summary of Programs'!C:C,MATCH(TableTranchSpend[[#This Row],[Program]],'Summary of Programs'!B:B,0)),"No match in Summary of Programs tab")</f>
        <v>Control</v>
      </c>
      <c r="D25" s="2" t="s">
        <v>1196</v>
      </c>
      <c r="E25" s="422"/>
      <c r="F25" s="2" t="s">
        <v>264</v>
      </c>
      <c r="G25" s="423"/>
      <c r="H25" s="439"/>
      <c r="I25" s="439"/>
      <c r="J25" s="439"/>
      <c r="K25" s="439"/>
      <c r="L25" s="439"/>
      <c r="M25" s="439"/>
      <c r="N25" s="424"/>
      <c r="T25" s="139"/>
      <c r="U25" s="139"/>
      <c r="Y25" s="145"/>
    </row>
    <row r="26" spans="2:29" ht="15.75" customHeight="1" x14ac:dyDescent="0.25">
      <c r="B26" s="227" t="str">
        <f>IFERROR(INDEX('Summary of Programs'!A:A,MATCH(TableTranchSpend[[#This Row],[Program]],'Summary of Programs'!B:B,0)),"No match in Summary of Programs")</f>
        <v>7.3.4.6.1</v>
      </c>
      <c r="C26" s="227" t="str">
        <f>IFERROR(INDEX('Summary of Programs'!C:C,MATCH(TableTranchSpend[[#This Row],[Program]],'Summary of Programs'!B:B,0)),"No match in Summary of Programs tab")</f>
        <v>Control</v>
      </c>
      <c r="D26" s="2" t="s">
        <v>788</v>
      </c>
      <c r="E26" s="90" t="s">
        <v>176</v>
      </c>
      <c r="F26" s="2" t="s">
        <v>264</v>
      </c>
      <c r="G26" s="148"/>
      <c r="H26" s="499"/>
      <c r="I26" s="499"/>
      <c r="J26" s="499"/>
      <c r="K26" s="499"/>
      <c r="L26" s="90"/>
      <c r="M26" s="90"/>
      <c r="T26" s="139"/>
      <c r="U26" s="139"/>
      <c r="Y26" s="145"/>
    </row>
    <row r="27" spans="2:29" ht="15.75" customHeight="1" x14ac:dyDescent="0.25">
      <c r="B27" s="276" t="str">
        <f>IFERROR(INDEX('Summary of Programs'!A:A,MATCH(TableTranchSpend[[#This Row],[Program]],'Summary of Programs'!B:B,0)),"No match in Summary of Programs")</f>
        <v>7.3.4.11</v>
      </c>
      <c r="C27" s="276" t="str">
        <f>IFERROR(INDEX('Summary of Programs'!C:C,MATCH(TableTranchSpend[[#This Row],[Program]],'Summary of Programs'!B:B,0)),"No match in Summary of Programs tab")</f>
        <v>Control</v>
      </c>
      <c r="D27" s="2" t="s">
        <v>1087</v>
      </c>
      <c r="E27" s="422"/>
      <c r="F27" s="2" t="s">
        <v>264</v>
      </c>
      <c r="G27" s="423"/>
      <c r="H27" s="425"/>
      <c r="I27" s="425"/>
      <c r="J27" s="425"/>
      <c r="K27" s="425"/>
      <c r="L27" s="422"/>
      <c r="M27" s="422"/>
      <c r="N27" s="424"/>
      <c r="T27" s="139"/>
      <c r="U27" s="139"/>
      <c r="Y27" s="145"/>
    </row>
    <row r="28" spans="2:29" x14ac:dyDescent="0.25">
      <c r="B28" s="276" t="str">
        <f>IFERROR(INDEX('Summary of Programs'!A:A,MATCH(TableTranchSpend[[#This Row],[Program]],'Summary of Programs'!B:B,0)),"No match in Summary of Programs")</f>
        <v>7.3.4.12</v>
      </c>
      <c r="C28" s="276" t="str">
        <f>IFERROR(INDEX('Summary of Programs'!C:C,MATCH(TableTranchSpend[[#This Row],[Program]],'Summary of Programs'!B:B,0)),"No match in Summary of Programs tab")</f>
        <v>Control</v>
      </c>
      <c r="D28" s="2" t="s">
        <v>816</v>
      </c>
      <c r="E28" s="422"/>
      <c r="F28" s="2" t="s">
        <v>264</v>
      </c>
      <c r="G28" s="423"/>
      <c r="H28" s="425"/>
      <c r="I28" s="425"/>
      <c r="J28" s="425"/>
      <c r="K28" s="425"/>
      <c r="L28" s="422"/>
      <c r="M28" s="422"/>
      <c r="N28" s="424"/>
      <c r="T28" s="139"/>
      <c r="U28" s="139"/>
      <c r="Y28" s="145"/>
    </row>
    <row r="29" spans="2:29" x14ac:dyDescent="0.25">
      <c r="B29" s="276" t="str">
        <f>IFERROR(INDEX('Summary of Programs'!A:A,MATCH(TableTranchSpend[[#This Row],[Program]],'Summary of Programs'!B:B,0)),"No match in Summary of Programs")</f>
        <v>7.3.4.15-D</v>
      </c>
      <c r="C29" s="276" t="str">
        <f>IFERROR(INDEX('Summary of Programs'!C:C,MATCH(TableTranchSpend[[#This Row],[Program]],'Summary of Programs'!B:B,0)),"No match in Summary of Programs tab")</f>
        <v>Control</v>
      </c>
      <c r="D29" s="2" t="s">
        <v>825</v>
      </c>
      <c r="E29" s="422"/>
      <c r="F29" s="2" t="s">
        <v>264</v>
      </c>
      <c r="G29" s="423"/>
      <c r="H29" s="425"/>
      <c r="I29" s="425"/>
      <c r="J29" s="425"/>
      <c r="K29" s="425"/>
      <c r="L29" s="422"/>
      <c r="M29" s="422"/>
      <c r="N29" s="424"/>
      <c r="T29" s="139"/>
      <c r="U29" s="139"/>
      <c r="Y29" s="145"/>
    </row>
    <row r="30" spans="2:29" x14ac:dyDescent="0.25">
      <c r="B30" s="276" t="str">
        <f>IFERROR(INDEX('Summary of Programs'!A:A,MATCH(TableTranchSpend[[#This Row],[Program]],'Summary of Programs'!B:B,0)),"No match in Summary of Programs")</f>
        <v>7.3.4.15-T</v>
      </c>
      <c r="C30" s="276" t="str">
        <f>IFERROR(INDEX('Summary of Programs'!C:C,MATCH(TableTranchSpend[[#This Row],[Program]],'Summary of Programs'!B:B,0)),"No match in Summary of Programs tab")</f>
        <v>Control</v>
      </c>
      <c r="D30" s="2" t="s">
        <v>824</v>
      </c>
      <c r="E30" s="422"/>
      <c r="F30" s="2" t="s">
        <v>264</v>
      </c>
      <c r="G30" s="423"/>
      <c r="H30" s="425"/>
      <c r="I30" s="425"/>
      <c r="J30" s="425"/>
      <c r="K30" s="425"/>
      <c r="L30" s="422"/>
      <c r="M30" s="422"/>
      <c r="N30" s="424"/>
      <c r="T30" s="139"/>
      <c r="U30" s="139"/>
      <c r="Y30" s="145"/>
    </row>
    <row r="31" spans="2:29" x14ac:dyDescent="0.25">
      <c r="B31" s="227" t="str">
        <f>IFERROR(INDEX('Summary of Programs'!A:A,MATCH(TableTranchSpend[[#This Row],[Program]],'Summary of Programs'!B:B,0)),"No match in Summary of Programs")</f>
        <v>No match in Summary of Programs</v>
      </c>
      <c r="C31" s="227" t="str">
        <f>IFERROR(INDEX('Summary of Programs'!C:C,MATCH(TableTranchSpend[[#This Row],[Program]],'Summary of Programs'!B:B,0)),"No match in Summary of Programs tab")</f>
        <v>No match in Summary of Programs tab</v>
      </c>
      <c r="D31" s="2"/>
      <c r="F31" s="2"/>
      <c r="G31" s="148"/>
      <c r="L31" s="90"/>
      <c r="M31" s="90"/>
      <c r="T31" s="139"/>
      <c r="U31" s="139"/>
      <c r="Y31" s="145"/>
    </row>
    <row r="32" spans="2:29" ht="15.75" customHeight="1" x14ac:dyDescent="0.25">
      <c r="T32" s="139"/>
      <c r="U32" s="139"/>
      <c r="Y32" s="145"/>
    </row>
    <row r="33" spans="1:34" x14ac:dyDescent="0.25">
      <c r="T33" s="139"/>
      <c r="U33" s="139"/>
      <c r="Y33" s="145"/>
    </row>
    <row r="34" spans="1:34" x14ac:dyDescent="0.25">
      <c r="T34" s="139"/>
      <c r="U34" s="139"/>
      <c r="Y34" s="145"/>
    </row>
    <row r="35" spans="1:34" x14ac:dyDescent="0.25">
      <c r="T35" s="139"/>
      <c r="U35" s="139"/>
      <c r="Y35" s="145"/>
    </row>
    <row r="36" spans="1:34" ht="14.25" customHeight="1" x14ac:dyDescent="0.25">
      <c r="A36" s="128"/>
      <c r="T36" s="139"/>
      <c r="U36" s="139"/>
      <c r="Y36" s="145"/>
    </row>
    <row r="37" spans="1:34" x14ac:dyDescent="0.25">
      <c r="T37" s="139"/>
      <c r="U37" s="139"/>
      <c r="Y37" s="145"/>
      <c r="AF37" s="145"/>
    </row>
    <row r="38" spans="1:34" x14ac:dyDescent="0.25">
      <c r="T38" s="139"/>
      <c r="U38" s="139"/>
      <c r="Y38" s="145"/>
      <c r="AF38" s="145"/>
    </row>
    <row r="39" spans="1:34" x14ac:dyDescent="0.25">
      <c r="T39" s="139"/>
      <c r="U39" s="139"/>
      <c r="Y39" s="145"/>
      <c r="AF39" s="145"/>
    </row>
    <row r="40" spans="1:34" x14ac:dyDescent="0.25">
      <c r="T40" s="139"/>
      <c r="U40" s="139"/>
      <c r="Y40" s="145"/>
      <c r="AF40" s="145"/>
    </row>
    <row r="41" spans="1:34" x14ac:dyDescent="0.25">
      <c r="T41" s="139"/>
      <c r="U41" s="139"/>
      <c r="Y41" s="145"/>
      <c r="AF41" s="145"/>
    </row>
    <row r="42" spans="1:34" x14ac:dyDescent="0.25">
      <c r="T42" s="139"/>
      <c r="U42" s="139"/>
      <c r="Y42" s="145"/>
      <c r="AF42" s="145"/>
    </row>
    <row r="43" spans="1:34" x14ac:dyDescent="0.25">
      <c r="T43" s="139"/>
      <c r="U43" s="139"/>
      <c r="Y43" s="145"/>
      <c r="AF43" s="145"/>
    </row>
    <row r="44" spans="1:34" x14ac:dyDescent="0.25">
      <c r="T44" s="139"/>
      <c r="U44" s="139"/>
      <c r="Y44" s="145"/>
      <c r="AF44" s="145"/>
    </row>
    <row r="45" spans="1:34" x14ac:dyDescent="0.25">
      <c r="T45" s="139"/>
      <c r="U45" s="139"/>
      <c r="Y45" s="145"/>
      <c r="AF45" s="145"/>
    </row>
    <row r="46" spans="1:34" s="133" customFormat="1" x14ac:dyDescent="0.25">
      <c r="B46" s="90"/>
      <c r="C46" s="90"/>
      <c r="D46" s="90"/>
      <c r="E46" s="90"/>
      <c r="F46" s="90"/>
      <c r="G46" s="90"/>
      <c r="H46" s="90"/>
      <c r="I46" s="90"/>
      <c r="J46" s="90"/>
      <c r="K46" s="90"/>
      <c r="L46" s="139"/>
      <c r="M46" s="139"/>
      <c r="N46" s="139"/>
      <c r="O46" s="139"/>
      <c r="P46" s="139"/>
      <c r="Q46" s="139"/>
      <c r="R46" s="139"/>
      <c r="S46" s="139"/>
      <c r="T46" s="139"/>
      <c r="U46" s="139"/>
      <c r="V46" s="90"/>
      <c r="W46" s="90"/>
      <c r="X46" s="90"/>
      <c r="Y46" s="145"/>
      <c r="Z46" s="90"/>
      <c r="AA46" s="90"/>
      <c r="AB46" s="90"/>
      <c r="AC46" s="90"/>
    </row>
    <row r="47" spans="1:34" x14ac:dyDescent="0.25">
      <c r="T47" s="139"/>
      <c r="U47" s="139"/>
      <c r="Y47" s="145"/>
      <c r="AD47" s="122"/>
      <c r="AH47" s="146"/>
    </row>
    <row r="48" spans="1:34" x14ac:dyDescent="0.25">
      <c r="T48" s="139"/>
      <c r="U48" s="139"/>
      <c r="Y48" s="145"/>
      <c r="AH48" s="146"/>
    </row>
    <row r="49" spans="20:34" x14ac:dyDescent="0.25">
      <c r="T49" s="139"/>
      <c r="U49" s="139"/>
      <c r="Y49" s="145"/>
      <c r="AH49" s="146"/>
    </row>
    <row r="50" spans="20:34" x14ac:dyDescent="0.25">
      <c r="T50" s="139"/>
      <c r="U50" s="139"/>
      <c r="Y50" s="145"/>
      <c r="AH50" s="146"/>
    </row>
    <row r="51" spans="20:34" x14ac:dyDescent="0.25">
      <c r="T51" s="139"/>
      <c r="U51" s="139"/>
      <c r="Y51" s="145"/>
      <c r="AH51" s="146"/>
    </row>
    <row r="52" spans="20:34" x14ac:dyDescent="0.25">
      <c r="T52" s="139"/>
      <c r="U52" s="139"/>
      <c r="Y52" s="145"/>
      <c r="AH52" s="146"/>
    </row>
    <row r="53" spans="20:34" x14ac:dyDescent="0.25">
      <c r="T53" s="139"/>
      <c r="U53" s="139"/>
      <c r="Y53" s="128"/>
    </row>
    <row r="54" spans="20:34" x14ac:dyDescent="0.25">
      <c r="T54" s="139"/>
      <c r="U54" s="139"/>
      <c r="Y54" s="128"/>
    </row>
    <row r="55" spans="20:34" x14ac:dyDescent="0.25">
      <c r="T55" s="139"/>
      <c r="U55" s="139"/>
    </row>
    <row r="56" spans="20:34" x14ac:dyDescent="0.25">
      <c r="T56" s="139"/>
      <c r="U56" s="139"/>
    </row>
    <row r="57" spans="20:34" x14ac:dyDescent="0.25">
      <c r="T57" s="139"/>
      <c r="U57" s="139"/>
    </row>
    <row r="58" spans="20:34" x14ac:dyDescent="0.25">
      <c r="T58" s="139"/>
      <c r="U58" s="139"/>
    </row>
    <row r="59" spans="20:34" x14ac:dyDescent="0.25">
      <c r="T59" s="139"/>
      <c r="U59" s="139"/>
    </row>
    <row r="60" spans="20:34" x14ac:dyDescent="0.25">
      <c r="T60" s="139"/>
      <c r="U60" s="139"/>
    </row>
    <row r="61" spans="20:34" x14ac:dyDescent="0.25">
      <c r="T61" s="139"/>
      <c r="U61" s="139"/>
    </row>
    <row r="62" spans="20:34" x14ac:dyDescent="0.25">
      <c r="T62" s="139"/>
      <c r="U62" s="139"/>
    </row>
    <row r="63" spans="20:34" x14ac:dyDescent="0.25">
      <c r="T63" s="139"/>
      <c r="U63" s="139"/>
    </row>
    <row r="64" spans="20:34" x14ac:dyDescent="0.25">
      <c r="T64" s="139"/>
      <c r="U64" s="139"/>
    </row>
    <row r="65" spans="1:21" x14ac:dyDescent="0.25">
      <c r="T65" s="139"/>
      <c r="U65" s="139"/>
    </row>
    <row r="66" spans="1:21" x14ac:dyDescent="0.25">
      <c r="T66" s="139"/>
      <c r="U66" s="139"/>
    </row>
    <row r="73" spans="1:21" x14ac:dyDescent="0.25">
      <c r="A73" s="116"/>
    </row>
  </sheetData>
  <sheetProtection formatCells="0" formatColumns="0" formatRows="0" insertRows="0" deleteRows="0" sort="0" autoFilter="0" pivotTables="0"/>
  <phoneticPr fontId="14" type="noConversion"/>
  <conditionalFormatting sqref="G22:N31">
    <cfRule type="expression" dxfId="410" priority="12">
      <formula>$F22="% of Total Cost (specify to the right)"</formula>
    </cfRule>
  </conditionalFormatting>
  <conditionalFormatting sqref="AA9:AC18">
    <cfRule type="cellIs" dxfId="409" priority="4" operator="equal">
      <formula>FALSE</formula>
    </cfRule>
  </conditionalFormatting>
  <conditionalFormatting sqref="U9:Z18">
    <cfRule type="expression" dxfId="408" priority="3">
      <formula>SUM($F9:$L9)=0</formula>
    </cfRule>
  </conditionalFormatting>
  <conditionalFormatting sqref="V9:V18">
    <cfRule type="expression" dxfId="407" priority="2">
      <formula>$T9&lt;&gt;"Custom"</formula>
    </cfRule>
  </conditionalFormatting>
  <dataValidations count="4">
    <dataValidation type="list" allowBlank="1" showInputMessage="1" showErrorMessage="1" sqref="D9:D18 D22:D31" xr:uid="{A844FD34-EBC0-4BFD-9100-F1CC21D99F73}">
      <formula1>INDIRECT("TableSummary[Program]")</formula1>
    </dataValidation>
    <dataValidation type="list" allowBlank="1" showInputMessage="1" showErrorMessage="1" sqref="T9:T18" xr:uid="{07DC4220-F1C1-49F6-ADF4-43EA825B5FB7}">
      <formula1>INDIRECT("TablePVRR[Asset Group]")</formula1>
    </dataValidation>
    <dataValidation type="list" allowBlank="1" showInputMessage="1" showErrorMessage="1" sqref="F22:F31" xr:uid="{F920D974-F405-4352-A8FC-D3D0B01DA3DC}">
      <formula1>INDIRECT("TableProgCostDropdown[Program Cost Options]")</formula1>
    </dataValidation>
    <dataValidation type="list" allowBlank="1" showInputMessage="1" showErrorMessage="1" sqref="G22:G31"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8"/>
  <sheetViews>
    <sheetView showGridLines="0" topLeftCell="D2" zoomScaleNormal="100" workbookViewId="0">
      <selection activeCell="G16" sqref="G16"/>
    </sheetView>
  </sheetViews>
  <sheetFormatPr defaultColWidth="9.140625" defaultRowHeight="15" outlineLevelCol="1" x14ac:dyDescent="0.25"/>
  <cols>
    <col min="1" max="1" width="4.5703125" style="90" customWidth="1"/>
    <col min="2" max="2" width="18.28515625" style="90" customWidth="1"/>
    <col min="3" max="3" width="19.28515625" style="90" customWidth="1"/>
    <col min="4" max="4" width="47.42578125" style="90" customWidth="1"/>
    <col min="5" max="5" width="16.42578125" style="90" customWidth="1"/>
    <col min="6" max="6" width="27.85546875" style="90" customWidth="1"/>
    <col min="7" max="7" width="29.28515625" style="90" customWidth="1"/>
    <col min="8" max="8" width="18.85546875" style="90" customWidth="1"/>
    <col min="9" max="9" width="20.42578125" style="90" customWidth="1"/>
    <col min="10" max="10" width="14.28515625" style="90" customWidth="1"/>
    <col min="11" max="11" width="13.140625" style="125" customWidth="1"/>
    <col min="12" max="16" width="15.85546875" style="90" customWidth="1" outlineLevel="1"/>
    <col min="17" max="17" width="10.7109375" style="90" customWidth="1"/>
    <col min="18" max="18" width="13.5703125" style="90" customWidth="1"/>
    <col min="19" max="19" width="8.85546875" style="90" customWidth="1"/>
    <col min="20" max="20" width="15.28515625" style="90" customWidth="1"/>
    <col min="21" max="21" width="88.7109375" style="90" customWidth="1"/>
    <col min="22" max="22" width="13.140625" style="90" customWidth="1" outlineLevel="1"/>
    <col min="23" max="23" width="18.85546875" style="90" customWidth="1"/>
    <col min="24" max="24" width="10.85546875" style="90" customWidth="1"/>
    <col min="25" max="26" width="14" style="90" customWidth="1"/>
    <col min="27" max="27" width="26.42578125" style="90" customWidth="1"/>
    <col min="28" max="29" width="14" style="90" customWidth="1"/>
    <col min="30" max="30" width="9.28515625" style="90" customWidth="1"/>
    <col min="31" max="32" width="17.28515625" style="90" customWidth="1"/>
    <col min="33" max="33" width="47.5703125" style="90" customWidth="1"/>
    <col min="34" max="34" width="17.28515625" style="90" customWidth="1"/>
    <col min="35" max="35" width="14" style="90" customWidth="1"/>
    <col min="36" max="16384" width="9.140625" style="90"/>
  </cols>
  <sheetData>
    <row r="1" spans="2:35" x14ac:dyDescent="0.25">
      <c r="B1" s="116" t="s">
        <v>265</v>
      </c>
      <c r="K1" s="90"/>
      <c r="Y1" s="116" t="s">
        <v>266</v>
      </c>
    </row>
    <row r="2" spans="2:35" x14ac:dyDescent="0.25">
      <c r="B2" s="90" t="s">
        <v>267</v>
      </c>
      <c r="K2" s="90"/>
    </row>
    <row r="3" spans="2:35" x14ac:dyDescent="0.25">
      <c r="K3" s="90"/>
    </row>
    <row r="4" spans="2:35" x14ac:dyDescent="0.25">
      <c r="B4" s="90" t="s">
        <v>268</v>
      </c>
      <c r="K4" s="90"/>
      <c r="O4" s="204"/>
    </row>
    <row r="5" spans="2:35" x14ac:dyDescent="0.25">
      <c r="J5" s="150"/>
      <c r="K5" s="150"/>
      <c r="P5" s="136"/>
    </row>
    <row r="6" spans="2:35" x14ac:dyDescent="0.25">
      <c r="B6" s="127" t="s">
        <v>269</v>
      </c>
      <c r="G6" s="151"/>
      <c r="K6" s="90"/>
      <c r="L6" s="128"/>
      <c r="Z6" s="152" t="s">
        <v>270</v>
      </c>
      <c r="AA6" s="152"/>
      <c r="AB6" s="152"/>
      <c r="AC6" s="152"/>
      <c r="AE6" s="127" t="s">
        <v>271</v>
      </c>
    </row>
    <row r="7" spans="2:35" ht="45" customHeight="1" x14ac:dyDescent="0.25">
      <c r="B7" s="184" t="s">
        <v>47</v>
      </c>
      <c r="C7" s="184" t="s">
        <v>49</v>
      </c>
      <c r="D7" s="184" t="s">
        <v>51</v>
      </c>
      <c r="E7" s="185" t="s">
        <v>197</v>
      </c>
      <c r="F7" s="184" t="s">
        <v>54</v>
      </c>
      <c r="G7" s="184" t="s">
        <v>272</v>
      </c>
      <c r="H7" s="21" t="s">
        <v>273</v>
      </c>
      <c r="I7" s="21" t="s">
        <v>58</v>
      </c>
      <c r="J7" s="184" t="s">
        <v>64</v>
      </c>
      <c r="K7" s="184" t="s">
        <v>56</v>
      </c>
      <c r="L7" s="184" t="s">
        <v>274</v>
      </c>
      <c r="M7" s="184" t="s">
        <v>275</v>
      </c>
      <c r="N7" s="184" t="s">
        <v>276</v>
      </c>
      <c r="O7" s="184" t="s">
        <v>277</v>
      </c>
      <c r="P7" s="184" t="s">
        <v>278</v>
      </c>
      <c r="Q7" s="186" t="s">
        <v>279</v>
      </c>
      <c r="R7" s="186" t="s">
        <v>70</v>
      </c>
      <c r="S7" s="21" t="s">
        <v>74</v>
      </c>
      <c r="T7" s="21" t="s">
        <v>78</v>
      </c>
      <c r="U7" s="187" t="s">
        <v>82</v>
      </c>
      <c r="V7" s="184" t="s">
        <v>280</v>
      </c>
      <c r="W7" s="184" t="s">
        <v>219</v>
      </c>
      <c r="X7" s="153"/>
      <c r="Y7" s="39" t="s">
        <v>281</v>
      </c>
      <c r="Z7" s="17" t="s">
        <v>282</v>
      </c>
      <c r="AA7" s="17" t="s">
        <v>283</v>
      </c>
      <c r="AB7" s="17" t="s">
        <v>284</v>
      </c>
      <c r="AC7" s="17" t="s">
        <v>285</v>
      </c>
      <c r="AE7" s="154" t="s">
        <v>51</v>
      </c>
      <c r="AF7" s="154" t="s">
        <v>54</v>
      </c>
      <c r="AG7" s="154" t="s">
        <v>272</v>
      </c>
      <c r="AH7" s="154" t="s">
        <v>273</v>
      </c>
      <c r="AI7" s="154" t="s">
        <v>58</v>
      </c>
    </row>
    <row r="8" spans="2:35" x14ac:dyDescent="0.25">
      <c r="B8" s="227" t="str">
        <f>IFERROR(INDEX('Summary of Programs'!A:A,MATCH(TableFreqPrograms[[#This Row],[Program]],'Summary of Programs'!B:B,0)),"No match in Program Cost tab")</f>
        <v>7.3.4.1</v>
      </c>
      <c r="C8" s="227" t="str">
        <f>IFERROR(INDEX('Summary of Programs'!C:C,MATCH(TableFreqPrograms[[#This Row],[Program]],'Summary of Programs'!B:B,0)),"No match in Summary of Programs tab")</f>
        <v>Control</v>
      </c>
      <c r="D8" s="160" t="s">
        <v>800</v>
      </c>
      <c r="E8" s="290"/>
      <c r="F8" s="290" t="s">
        <v>221</v>
      </c>
      <c r="G8" s="2" t="s">
        <v>286</v>
      </c>
      <c r="H8" s="2"/>
      <c r="I8" s="2"/>
      <c r="J8" s="159" t="b">
        <v>0</v>
      </c>
      <c r="K8" s="291">
        <f>'7.3.4.1_Effectiveness'!B37</f>
        <v>5.1025366458318537E-3</v>
      </c>
      <c r="L8" s="160"/>
      <c r="M8" s="2"/>
      <c r="N8" s="2"/>
      <c r="O8" s="292" t="str">
        <f>IF(TableFreqPrograms[[#This Row],[Does this use qualitative measure?]],INDEX(TableQualFreqEff[],MATCH(TableFreqPrograms[[#This Row],[Category]],TableQualFreqEff[Program Category],0),MATCH(TableFreqPrograms[[#This Row],[Risk driver primarily due to…]],TableQualFreqEff[#Headers],0)),"")</f>
        <v/>
      </c>
      <c r="P8" s="293" t="str">
        <f ca="1">IFERROR(IF(AND(TableFreqPrograms[[#This Row],[Does this use qualitative measure?]],TableFreqPrograms[[#This Row],[Type]]="Control"),INDIRECT("'Maturity Factor - " &amp; TableFreqPrograms[[#This Row],[ID]] &amp; "'!EffFactor"),""),"Cannot find Maturity Factor - " &amp; TableFreqPrograms[[#This Row],[ID]] &amp; " tab.")</f>
        <v/>
      </c>
      <c r="Q8" s="189">
        <f>IFERROR(IF(TableFreqPrograms[[#This Row],[Does this use qualitative measure?]],TableFreqPrograms[[#This Row],[Effectiveness Cap (Ec)]]*MIN(TableFreqPrograms[[#This Row],[Maturity Factor (Mf)]],1),TableFreqPrograms[[#This Row],[Effectiveness - Quantitative]]),0)</f>
        <v>5.1025366458318537E-3</v>
      </c>
      <c r="R8" s="295">
        <v>1</v>
      </c>
      <c r="S8" s="2"/>
      <c r="T8" s="2"/>
      <c r="U8" s="294" t="str">
        <f>_xlfn.XLOOKUP(D8,TableSummary[Program],TableSummary[Justification for Benefit Length])</f>
        <v>Inspection program, no lingering benefit if program were to cease</v>
      </c>
      <c r="V8" s="168"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68" t="str">
        <f>IFERROR(INDEX(Table_RiskNameLookup[RISK ID],MATCH(TableFreqPrograms[[#This Row],[Risk (for Cross Cutter only)]],Table_RiskNameLookup[Risk/Cross Cutting Factor Name],0)),RiskID)</f>
        <v>WLDFR</v>
      </c>
      <c r="Y8" t="s">
        <v>287</v>
      </c>
      <c r="Z8" s="190">
        <v>0.9</v>
      </c>
      <c r="AA8" s="190">
        <v>0.9</v>
      </c>
      <c r="AB8" s="190">
        <v>0.9</v>
      </c>
      <c r="AC8" s="190">
        <v>0.9</v>
      </c>
      <c r="AE8" s="157"/>
    </row>
    <row r="9" spans="2:35" x14ac:dyDescent="0.25">
      <c r="B9" s="227" t="str">
        <f>IFERROR(INDEX('Summary of Programs'!A:A,MATCH(TableFreqPrograms[[#This Row],[Program]],'Summary of Programs'!B:B,0)),"No match in Program Cost tab")</f>
        <v>7.3.4.1</v>
      </c>
      <c r="C9" s="227" t="str">
        <f>IFERROR(INDEX('Summary of Programs'!C:C,MATCH(TableFreqPrograms[[#This Row],[Program]],'Summary of Programs'!B:B,0)),"No match in Summary of Programs tab")</f>
        <v>Control</v>
      </c>
      <c r="D9" s="160" t="s">
        <v>800</v>
      </c>
      <c r="E9" s="290"/>
      <c r="F9" s="290" t="s">
        <v>223</v>
      </c>
      <c r="G9" s="2" t="s">
        <v>286</v>
      </c>
      <c r="H9" s="2"/>
      <c r="I9" s="2"/>
      <c r="J9" s="159" t="b">
        <v>0</v>
      </c>
      <c r="K9" s="291">
        <f>'7.3.4.1_Effectiveness'!B38</f>
        <v>5.2394666361299551E-3</v>
      </c>
      <c r="L9" s="160"/>
      <c r="M9" s="2"/>
      <c r="N9" s="2"/>
      <c r="O9" s="292" t="str">
        <f>IF(TableFreqPrograms[[#This Row],[Does this use qualitative measure?]],INDEX(TableQualFreqEff[],MATCH(TableFreqPrograms[[#This Row],[Category]],TableQualFreqEff[Program Category],0),MATCH(TableFreqPrograms[[#This Row],[Risk driver primarily due to…]],TableQualFreqEff[#Headers],0)),"")</f>
        <v/>
      </c>
      <c r="P9" s="293" t="str">
        <f ca="1">IFERROR(IF(AND(TableFreqPrograms[[#This Row],[Does this use qualitative measure?]],TableFreqPrograms[[#This Row],[Type]]="Control"),INDIRECT("'Maturity Factor - " &amp; TableFreqPrograms[[#This Row],[ID]] &amp; "'!EffFactor"),""),"Cannot find Maturity Factor - " &amp; TableFreqPrograms[[#This Row],[ID]] &amp; " tab.")</f>
        <v/>
      </c>
      <c r="Q9" s="189">
        <f>IFERROR(IF(TableFreqPrograms[[#This Row],[Does this use qualitative measure?]],TableFreqPrograms[[#This Row],[Effectiveness Cap (Ec)]]*MIN(TableFreqPrograms[[#This Row],[Maturity Factor (Mf)]],1),TableFreqPrograms[[#This Row],[Effectiveness - Quantitative]]),0)</f>
        <v>5.2394666361299551E-3</v>
      </c>
      <c r="R9" s="295">
        <v>1</v>
      </c>
      <c r="S9" s="2"/>
      <c r="T9" s="2"/>
      <c r="U9" s="294" t="str">
        <f>_xlfn.XLOOKUP(D9,TableSummary[Program],TableSummary[Justification for Benefit Length])</f>
        <v>Inspection program, no lingering benefit if program were to cease</v>
      </c>
      <c r="V9" s="168" t="b" cm="1">
        <f t="array" ref="V9">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9" s="168" t="str">
        <f>IFERROR(INDEX(Table_RiskNameLookup[RISK ID],MATCH(TableFreqPrograms[[#This Row],[Risk (for Cross Cutter only)]],Table_RiskNameLookup[Risk/Cross Cutting Factor Name],0)),RiskID)</f>
        <v>WLDFR</v>
      </c>
      <c r="Y9" t="s">
        <v>288</v>
      </c>
      <c r="Z9" s="190">
        <v>0.9</v>
      </c>
      <c r="AA9" s="190">
        <v>0.75</v>
      </c>
      <c r="AB9" s="190">
        <v>0.5</v>
      </c>
      <c r="AC9" s="190">
        <v>0.5</v>
      </c>
      <c r="AE9" s="158"/>
    </row>
    <row r="10" spans="2:35" x14ac:dyDescent="0.25">
      <c r="B10" s="227" t="str">
        <f>IFERROR(INDEX('Summary of Programs'!A:A,MATCH(TableFreqPrograms[[#This Row],[Program]],'Summary of Programs'!B:B,0)),"No match in Program Cost tab")</f>
        <v>7.3.4.2</v>
      </c>
      <c r="C10" s="227" t="str">
        <f>IFERROR(INDEX('Summary of Programs'!C:C,MATCH(TableFreqPrograms[[#This Row],[Program]],'Summary of Programs'!B:B,0)),"No match in Summary of Programs tab")</f>
        <v>Control</v>
      </c>
      <c r="D10" s="160" t="s">
        <v>806</v>
      </c>
      <c r="E10" s="290"/>
      <c r="F10" s="290"/>
      <c r="G10" s="2" t="s">
        <v>286</v>
      </c>
      <c r="H10" s="2"/>
      <c r="I10" s="2"/>
      <c r="J10" s="159" t="b">
        <v>0</v>
      </c>
      <c r="K10" s="291">
        <f>'7.3.4.2_Effectiveness'!B37</f>
        <v>0.89812205592173011</v>
      </c>
      <c r="L10" s="160"/>
      <c r="M10" s="2"/>
      <c r="N10" s="2"/>
      <c r="O10" s="292" t="str">
        <f>IF(TableFreqPrograms[[#This Row],[Does this use qualitative measure?]],INDEX(TableQualFreqEff[],MATCH(TableFreqPrograms[[#This Row],[Category]],TableQualFreqEff[Program Category],0),MATCH(TableFreqPrograms[[#This Row],[Risk driver primarily due to…]],TableQualFreqEff[#Headers],0)),"")</f>
        <v/>
      </c>
      <c r="P10" s="293" t="str">
        <f ca="1">IFERROR(IF(AND(TableFreqPrograms[[#This Row],[Does this use qualitative measure?]],TableFreqPrograms[[#This Row],[Type]]="Control"),INDIRECT("'Maturity Factor - " &amp; TableFreqPrograms[[#This Row],[ID]] &amp; "'!EffFactor"),""),"Cannot find Maturity Factor - " &amp; TableFreqPrograms[[#This Row],[ID]] &amp; " tab.")</f>
        <v/>
      </c>
      <c r="Q10" s="189">
        <f>IFERROR(IF(TableFreqPrograms[[#This Row],[Does this use qualitative measure?]],TableFreqPrograms[[#This Row],[Effectiveness Cap (Ec)]]*MIN(TableFreqPrograms[[#This Row],[Maturity Factor (Mf)]],1),TableFreqPrograms[[#This Row],[Effectiveness - Quantitative]]),0)</f>
        <v>0.89812205592173011</v>
      </c>
      <c r="R10" s="159">
        <v>1</v>
      </c>
      <c r="S10" s="2"/>
      <c r="T10" s="2"/>
      <c r="U10" s="294" t="str">
        <f>_xlfn.XLOOKUP(D10,TableSummary[Program],TableSummary[Justification for Benefit Length])</f>
        <v>Inspection program, no lingering benefit if program were to cease</v>
      </c>
      <c r="V10" s="168" t="b" cm="1">
        <f t="array" ref="V10">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0" s="168" t="str">
        <f>IFERROR(INDEX(Table_RiskNameLookup[RISK ID],MATCH(TableFreqPrograms[[#This Row],[Risk (for Cross Cutter only)]],Table_RiskNameLookup[Risk/Cross Cutting Factor Name],0)),RiskID)</f>
        <v>WLDFR</v>
      </c>
      <c r="Y10" t="s">
        <v>289</v>
      </c>
      <c r="Z10" s="190">
        <v>0.75</v>
      </c>
      <c r="AA10" s="190">
        <v>0.5</v>
      </c>
      <c r="AB10" s="190">
        <v>0.5</v>
      </c>
      <c r="AC10" s="190">
        <v>0</v>
      </c>
      <c r="AE10" s="158"/>
    </row>
    <row r="11" spans="2:35" x14ac:dyDescent="0.25">
      <c r="B11" s="227" t="str">
        <f>IFERROR(INDEX('Summary of Programs'!A:A,MATCH(TableFreqPrograms[[#This Row],[Program]],'Summary of Programs'!B:B,0)),"No match in Program Cost tab")</f>
        <v>7.3.4.4</v>
      </c>
      <c r="C11" s="227" t="str">
        <f>IFERROR(INDEX('Summary of Programs'!C:C,MATCH(TableFreqPrograms[[#This Row],[Program]],'Summary of Programs'!B:B,0)),"No match in Summary of Programs tab")</f>
        <v>Control</v>
      </c>
      <c r="D11" s="160" t="s">
        <v>812</v>
      </c>
      <c r="E11" s="290"/>
      <c r="F11" s="290"/>
      <c r="G11" s="2" t="s">
        <v>286</v>
      </c>
      <c r="H11" s="2"/>
      <c r="I11" s="2"/>
      <c r="J11" s="159" t="b">
        <v>0</v>
      </c>
      <c r="K11" s="291">
        <f>'7.3.4.4_Effectiveness'!B41</f>
        <v>3.7579952042059821E-3</v>
      </c>
      <c r="L11" s="160"/>
      <c r="M11" s="2"/>
      <c r="N11" s="2"/>
      <c r="O11" s="292" t="str">
        <f>IF(TableFreqPrograms[[#This Row],[Does this use qualitative measure?]],INDEX(TableQualFreqEff[],MATCH(TableFreqPrograms[[#This Row],[Category]],TableQualFreqEff[Program Category],0),MATCH(TableFreqPrograms[[#This Row],[Risk driver primarily due to…]],TableQualFreqEff[#Headers],0)),"")</f>
        <v/>
      </c>
      <c r="P11" s="293" t="str">
        <f ca="1">IFERROR(IF(AND(TableFreqPrograms[[#This Row],[Does this use qualitative measure?]],TableFreqPrograms[[#This Row],[Type]]="Control"),INDIRECT("'Maturity Factor - " &amp; TableFreqPrograms[[#This Row],[ID]] &amp; "'!EffFactor"),""),"Cannot find Maturity Factor - " &amp; TableFreqPrograms[[#This Row],[ID]] &amp; " tab.")</f>
        <v/>
      </c>
      <c r="Q11" s="189">
        <f>IFERROR(IF(TableFreqPrograms[[#This Row],[Does this use qualitative measure?]],TableFreqPrograms[[#This Row],[Effectiveness Cap (Ec)]]*MIN(TableFreqPrograms[[#This Row],[Maturity Factor (Mf)]],1),TableFreqPrograms[[#This Row],[Effectiveness - Quantitative]]),0)</f>
        <v>3.7579952042059821E-3</v>
      </c>
      <c r="R11" s="159">
        <v>1</v>
      </c>
      <c r="S11" s="2"/>
      <c r="T11" s="2"/>
      <c r="U11" s="294" t="str">
        <f>_xlfn.XLOOKUP(D11,TableSummary[Program],TableSummary[Justification for Benefit Length])</f>
        <v>Inspection program, no lingering benefit if program were to cease</v>
      </c>
      <c r="V11" s="168" t="b" cm="1">
        <f t="array" ref="V1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1" s="168" t="str">
        <f>IFERROR(INDEX(Table_RiskNameLookup[RISK ID],MATCH(TableFreqPrograms[[#This Row],[Risk (for Cross Cutter only)]],Table_RiskNameLookup[Risk/Cross Cutting Factor Name],0)),RiskID)</f>
        <v>WLDFR</v>
      </c>
      <c r="Y11" t="s">
        <v>290</v>
      </c>
      <c r="Z11" s="190">
        <v>0.3</v>
      </c>
      <c r="AA11" s="190">
        <v>0</v>
      </c>
      <c r="AB11" s="190">
        <v>0</v>
      </c>
      <c r="AC11" s="190">
        <v>0</v>
      </c>
      <c r="AE11" s="158"/>
    </row>
    <row r="12" spans="2:35" x14ac:dyDescent="0.25">
      <c r="B12" s="227" t="str">
        <f>IFERROR(INDEX('Summary of Programs'!A:A,MATCH(TableFreqPrograms[[#This Row],[Program]],'Summary of Programs'!B:B,0)),"No match in Program Cost tab")</f>
        <v>7.3.4.5</v>
      </c>
      <c r="C12" s="227" t="str">
        <f>IFERROR(INDEX('Summary of Programs'!C:C,MATCH(TableFreqPrograms[[#This Row],[Program]],'Summary of Programs'!B:B,0)),"No match in Summary of Programs tab")</f>
        <v>Control</v>
      </c>
      <c r="D12" s="160" t="s">
        <v>1196</v>
      </c>
      <c r="E12" s="290"/>
      <c r="F12" s="290"/>
      <c r="G12" s="2" t="s">
        <v>286</v>
      </c>
      <c r="H12" s="2"/>
      <c r="I12" s="2"/>
      <c r="J12" s="159" t="b">
        <v>0</v>
      </c>
      <c r="K12" s="291">
        <f>'7.3.4.5_Effectiveness'!B19</f>
        <v>7.3748452808356773E-3</v>
      </c>
      <c r="L12" s="160"/>
      <c r="M12" s="2"/>
      <c r="N12" s="2"/>
      <c r="O12" s="292" t="str">
        <f>IF(TableFreqPrograms[[#This Row],[Does this use qualitative measure?]],INDEX(TableQualFreqEff[],MATCH(TableFreqPrograms[[#This Row],[Category]],TableQualFreqEff[Program Category],0),MATCH(TableFreqPrograms[[#This Row],[Risk driver primarily due to…]],TableQualFreqEff[#Headers],0)),"")</f>
        <v/>
      </c>
      <c r="P12" s="293" t="str">
        <f ca="1">IFERROR(IF(AND(TableFreqPrograms[[#This Row],[Does this use qualitative measure?]],TableFreqPrograms[[#This Row],[Type]]="Control"),INDIRECT("'Maturity Factor - " &amp; TableFreqPrograms[[#This Row],[ID]] &amp; "'!EffFactor"),""),"Cannot find Maturity Factor - " &amp; TableFreqPrograms[[#This Row],[ID]] &amp; " tab.")</f>
        <v/>
      </c>
      <c r="Q12" s="189">
        <f>IFERROR(IF(TableFreqPrograms[[#This Row],[Does this use qualitative measure?]],TableFreqPrograms[[#This Row],[Effectiveness Cap (Ec)]]*MIN(TableFreqPrograms[[#This Row],[Maturity Factor (Mf)]],1),TableFreqPrograms[[#This Row],[Effectiveness - Quantitative]]),0)</f>
        <v>7.3748452808356773E-3</v>
      </c>
      <c r="R12" s="159">
        <v>1</v>
      </c>
      <c r="S12" s="2"/>
      <c r="T12" s="2"/>
      <c r="U12" s="294" t="str">
        <f>_xlfn.XLOOKUP(D12,TableSummary[Program],TableSummary[Justification for Benefit Length])</f>
        <v>Inspection program, no lingering benefit if program were to cease</v>
      </c>
      <c r="V12" s="168" t="b" cm="1">
        <f t="array" ref="V12">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2" s="168" t="str">
        <f>IFERROR(INDEX(Table_RiskNameLookup[RISK ID],MATCH(TableFreqPrograms[[#This Row],[Risk (for Cross Cutter only)]],Table_RiskNameLookup[Risk/Cross Cutting Factor Name],0)),RiskID)</f>
        <v>WLDFR</v>
      </c>
      <c r="Y12" t="s">
        <v>291</v>
      </c>
      <c r="Z12" s="190">
        <v>0.2</v>
      </c>
      <c r="AA12" s="190">
        <v>0</v>
      </c>
      <c r="AB12" s="190">
        <v>0</v>
      </c>
      <c r="AC12" s="190">
        <v>0.15</v>
      </c>
      <c r="AE12" s="158"/>
    </row>
    <row r="13" spans="2:35" x14ac:dyDescent="0.25">
      <c r="B13" s="227" t="str">
        <f>IFERROR(INDEX('Summary of Programs'!A:A,MATCH(TableFreqPrograms[[#This Row],[Program]],'Summary of Programs'!B:B,0)),"No match in Program Cost tab")</f>
        <v>7.3.4.6.1</v>
      </c>
      <c r="C13" s="227" t="str">
        <f>IFERROR(INDEX('Summary of Programs'!C:C,MATCH(TableFreqPrograms[[#This Row],[Program]],'Summary of Programs'!B:B,0)),"No match in Summary of Programs tab")</f>
        <v>Control</v>
      </c>
      <c r="D13" s="160" t="s">
        <v>788</v>
      </c>
      <c r="E13" s="2"/>
      <c r="F13" s="2"/>
      <c r="G13" s="2" t="s">
        <v>286</v>
      </c>
      <c r="H13" s="2" t="s">
        <v>466</v>
      </c>
      <c r="I13" s="2"/>
      <c r="J13" s="155" t="b">
        <v>0</v>
      </c>
      <c r="K13" s="161">
        <f>'7.3.4.6.1_Effectiveness'!B15</f>
        <v>4.1379310344827579E-2</v>
      </c>
      <c r="L13" s="2"/>
      <c r="M13" s="2"/>
      <c r="N13" s="2"/>
      <c r="O13" s="231" t="str">
        <f>IF(TableFreqPrograms[[#This Row],[Does this use qualitative measure?]],INDEX(TableQualFreqEff[],MATCH(TableFreqPrograms[[#This Row],[Category]],TableQualFreqEff[Program Category],0),MATCH(TableFreqPrograms[[#This Row],[Risk driver primarily due to…]],TableQualFreqEff[#Headers],0)),"")</f>
        <v/>
      </c>
      <c r="P13" s="231" t="str">
        <f ca="1">IFERROR(IF(AND(TableFreqPrograms[[#This Row],[Does this use qualitative measure?]],TableFreqPrograms[[#This Row],[Type]]="Control"),INDIRECT("'Maturity Factor - " &amp; TableFreqPrograms[[#This Row],[ID]] &amp; "'!EffFactor"),""),"Cannot find Maturity Factor - " &amp; TableFreqPrograms[[#This Row],[ID]] &amp; " tab.")</f>
        <v/>
      </c>
      <c r="Q13" s="189">
        <f>IFERROR(IF(TableFreqPrograms[[#This Row],[Does this use qualitative measure?]],TableFreqPrograms[[#This Row],[Effectiveness Cap (Ec)]]*MIN(TableFreqPrograms[[#This Row],[Maturity Factor (Mf)]],1),TableFreqPrograms[[#This Row],[Effectiveness - Quantitative]]),0)</f>
        <v>4.1379310344827579E-2</v>
      </c>
      <c r="R13" s="159">
        <v>1</v>
      </c>
      <c r="S13" s="2"/>
      <c r="T13" s="2"/>
      <c r="U13" s="135" t="str">
        <f>_xlfn.XLOOKUP(D13,TableSummary[Program],TableSummary[Justification for Benefit Length])</f>
        <v>Inspection program, no lingering benefit if program were to cease</v>
      </c>
      <c r="V13" s="168" t="b" cm="1">
        <f t="array" ref="V13">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3" s="168" t="str">
        <f>IFERROR(INDEX(Table_RiskNameLookup[RISK ID],MATCH(TableFreqPrograms[[#This Row],[Risk (for Cross Cutter only)]],Table_RiskNameLookup[Risk/Cross Cutting Factor Name],0)),RiskID)</f>
        <v>WLDFR</v>
      </c>
      <c r="Y13" t="s">
        <v>292</v>
      </c>
      <c r="Z13" s="190">
        <v>0.1</v>
      </c>
      <c r="AA13" s="190">
        <v>0.1</v>
      </c>
      <c r="AB13" s="190">
        <v>0.25</v>
      </c>
      <c r="AC13" s="190">
        <v>0.1</v>
      </c>
      <c r="AE13" s="158"/>
    </row>
    <row r="14" spans="2:35" x14ac:dyDescent="0.25">
      <c r="B14" s="227" t="str">
        <f>IFERROR(INDEX('Summary of Programs'!A:A,MATCH(TableFreqPrograms[[#This Row],[Program]],'Summary of Programs'!B:B,0)),"No match in Program Cost tab")</f>
        <v>7.3.4.11</v>
      </c>
      <c r="C14" s="227" t="str">
        <f>IFERROR(INDEX('Summary of Programs'!C:C,MATCH(TableFreqPrograms[[#This Row],[Program]],'Summary of Programs'!B:B,0)),"No match in Summary of Programs tab")</f>
        <v>Control</v>
      </c>
      <c r="D14" s="160" t="s">
        <v>1087</v>
      </c>
      <c r="E14" s="2"/>
      <c r="F14" s="2"/>
      <c r="G14" s="2" t="s">
        <v>286</v>
      </c>
      <c r="H14" s="2"/>
      <c r="I14" s="2"/>
      <c r="J14" s="159" t="b">
        <v>0</v>
      </c>
      <c r="K14" s="291">
        <f>'7.3.4.11_Effectiveness'!B23</f>
        <v>1.0613183386454282E-2</v>
      </c>
      <c r="L14" s="160"/>
      <c r="M14" s="2"/>
      <c r="N14" s="2"/>
      <c r="O14" s="292" t="str">
        <f>IF(TableFreqPrograms[[#This Row],[Does this use qualitative measure?]],INDEX(TableQualFreqEff[],MATCH(TableFreqPrograms[[#This Row],[Category]],TableQualFreqEff[Program Category],0),MATCH(TableFreqPrograms[[#This Row],[Risk driver primarily due to…]],TableQualFreqEff[#Headers],0)),"")</f>
        <v/>
      </c>
      <c r="P14" s="293" t="str">
        <f ca="1">IFERROR(IF(AND(TableFreqPrograms[[#This Row],[Does this use qualitative measure?]],TableFreqPrograms[[#This Row],[Type]]="Control"),INDIRECT("'Maturity Factor - " &amp; TableFreqPrograms[[#This Row],[ID]] &amp; "'!EffFactor"),""),"Cannot find Maturity Factor - " &amp; TableFreqPrograms[[#This Row],[ID]] &amp; " tab.")</f>
        <v/>
      </c>
      <c r="Q14" s="189">
        <f>IFERROR(IF(TableFreqPrograms[[#This Row],[Does this use qualitative measure?]],TableFreqPrograms[[#This Row],[Effectiveness Cap (Ec)]]*MIN(TableFreqPrograms[[#This Row],[Maturity Factor (Mf)]],1),TableFreqPrograms[[#This Row],[Effectiveness - Quantitative]]),0)</f>
        <v>1.0613183386454282E-2</v>
      </c>
      <c r="R14" s="159">
        <v>1</v>
      </c>
      <c r="S14" s="2"/>
      <c r="T14" s="2"/>
      <c r="U14" s="294" t="str">
        <f>_xlfn.XLOOKUP(D14,TableSummary[Program],TableSummary[Justification for Benefit Length])</f>
        <v>Inspection program, no lingering benefit if program were to cease</v>
      </c>
      <c r="V14" s="168" t="b" cm="1">
        <f t="array" ref="V14">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4" s="168" t="str">
        <f>IFERROR(INDEX(Table_RiskNameLookup[RISK ID],MATCH(TableFreqPrograms[[#This Row],[Risk (for Cross Cutter only)]],Table_RiskNameLookup[Risk/Cross Cutting Factor Name],0)),RiskID)</f>
        <v>WLDFR</v>
      </c>
      <c r="Y14" t="s">
        <v>293</v>
      </c>
      <c r="Z14" s="190">
        <v>0</v>
      </c>
      <c r="AA14" s="190">
        <v>0.25</v>
      </c>
      <c r="AB14" s="190">
        <v>0.05</v>
      </c>
      <c r="AC14" s="190">
        <v>0.05</v>
      </c>
      <c r="AE14" s="158"/>
    </row>
    <row r="15" spans="2:35" ht="14.25" customHeight="1" x14ac:dyDescent="0.25">
      <c r="B15" s="227" t="str">
        <f>IFERROR(INDEX('Summary of Programs'!A:A,MATCH(TableFreqPrograms[[#This Row],[Program]],'Summary of Programs'!B:B,0)),"No match in Program Cost tab")</f>
        <v>7.3.4.12</v>
      </c>
      <c r="C15" s="227" t="str">
        <f>IFERROR(INDEX('Summary of Programs'!C:C,MATCH(TableFreqPrograms[[#This Row],[Program]],'Summary of Programs'!B:B,0)),"No match in Summary of Programs tab")</f>
        <v>Control</v>
      </c>
      <c r="D15" s="160" t="s">
        <v>816</v>
      </c>
      <c r="E15" s="2"/>
      <c r="F15" s="2"/>
      <c r="G15" s="2" t="s">
        <v>286</v>
      </c>
      <c r="H15" s="2"/>
      <c r="I15" s="2"/>
      <c r="J15" s="159" t="b">
        <v>0</v>
      </c>
      <c r="K15" s="291">
        <f>'7.3.4.12_Effectiveness'!B29</f>
        <v>0.44345004531483084</v>
      </c>
      <c r="L15" s="160"/>
      <c r="M15" s="2"/>
      <c r="N15" s="2"/>
      <c r="O15" s="292" t="str">
        <f>IF(TableFreqPrograms[[#This Row],[Does this use qualitative measure?]],INDEX(TableQualFreqEff[],MATCH(TableFreqPrograms[[#This Row],[Category]],TableQualFreqEff[Program Category],0),MATCH(TableFreqPrograms[[#This Row],[Risk driver primarily due to…]],TableQualFreqEff[#Headers],0)),"")</f>
        <v/>
      </c>
      <c r="P15" s="231" t="str">
        <f ca="1">IFERROR(IF(AND(TableFreqPrograms[[#This Row],[Does this use qualitative measure?]],TableFreqPrograms[[#This Row],[Type]]="Control"),INDIRECT("'Maturity Factor - " &amp; TableFreqPrograms[[#This Row],[ID]] &amp; "'!EffFactor"),""),"Cannot find Maturity Factor - " &amp; TableFreqPrograms[[#This Row],[ID]] &amp; " tab.")</f>
        <v/>
      </c>
      <c r="Q15" s="189">
        <f>IFERROR(IF(TableFreqPrograms[[#This Row],[Does this use qualitative measure?]],TableFreqPrograms[[#This Row],[Effectiveness Cap (Ec)]]*MIN(TableFreqPrograms[[#This Row],[Maturity Factor (Mf)]],1),TableFreqPrograms[[#This Row],[Effectiveness - Quantitative]]),0)</f>
        <v>0.44345004531483084</v>
      </c>
      <c r="R15" s="159">
        <v>1</v>
      </c>
      <c r="S15" s="2"/>
      <c r="T15" s="2"/>
      <c r="U15" s="294" t="str">
        <f>_xlfn.XLOOKUP(D15,TableSummary[Program],TableSummary[Justification for Benefit Length])</f>
        <v>Inspection program, no lingering benefit if program were to cease</v>
      </c>
      <c r="V15" s="168" t="b" cm="1">
        <f t="array" ref="V15">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5" s="168" t="str">
        <f>IFERROR(INDEX(Table_RiskNameLookup[RISK ID],MATCH(TableFreqPrograms[[#This Row],[Risk (for Cross Cutter only)]],Table_RiskNameLookup[Risk/Cross Cutting Factor Name],0)),RiskID)</f>
        <v>WLDFR</v>
      </c>
      <c r="Z15" s="156"/>
      <c r="AA15" s="156"/>
      <c r="AB15" s="156"/>
      <c r="AC15" s="156"/>
      <c r="AE15" s="158"/>
    </row>
    <row r="16" spans="2:35" x14ac:dyDescent="0.25">
      <c r="B16" s="227" t="str">
        <f>IFERROR(INDEX('Summary of Programs'!A:A,MATCH(TableFreqPrograms[[#This Row],[Program]],'Summary of Programs'!B:B,0)),"No match in Program Cost tab")</f>
        <v>7.3.4.15-D</v>
      </c>
      <c r="C16" s="227" t="str">
        <f>IFERROR(INDEX('Summary of Programs'!C:C,MATCH(TableFreqPrograms[[#This Row],[Program]],'Summary of Programs'!B:B,0)),"No match in Summary of Programs tab")</f>
        <v>Control</v>
      </c>
      <c r="D16" s="160" t="s">
        <v>825</v>
      </c>
      <c r="E16" s="2"/>
      <c r="F16" s="2"/>
      <c r="G16" s="2" t="s">
        <v>286</v>
      </c>
      <c r="H16" s="2"/>
      <c r="I16" s="2"/>
      <c r="J16" s="159" t="b">
        <v>0</v>
      </c>
      <c r="K16" s="291">
        <f>'7.3.4.15-D_Effectiveness'!B31</f>
        <v>5.74299759044185E-2</v>
      </c>
      <c r="L16" s="160"/>
      <c r="M16" s="2"/>
      <c r="N16" s="2"/>
      <c r="O16" s="292" t="str">
        <f>IF(TableFreqPrograms[[#This Row],[Does this use qualitative measure?]],INDEX(TableQualFreqEff[],MATCH(TableFreqPrograms[[#This Row],[Category]],TableQualFreqEff[Program Category],0),MATCH(TableFreqPrograms[[#This Row],[Risk driver primarily due to…]],TableQualFreqEff[#Headers],0)),"")</f>
        <v/>
      </c>
      <c r="P16" s="293" t="str">
        <f ca="1">IFERROR(IF(AND(TableFreqPrograms[[#This Row],[Does this use qualitative measure?]],TableFreqPrograms[[#This Row],[Type]]="Control"),INDIRECT("'Maturity Factor - " &amp; TableFreqPrograms[[#This Row],[ID]] &amp; "'!EffFactor"),""),"Cannot find Maturity Factor - " &amp; TableFreqPrograms[[#This Row],[ID]] &amp; " tab.")</f>
        <v/>
      </c>
      <c r="Q16" s="189">
        <f>IFERROR(IF(TableFreqPrograms[[#This Row],[Does this use qualitative measure?]],TableFreqPrograms[[#This Row],[Effectiveness Cap (Ec)]]*MIN(TableFreqPrograms[[#This Row],[Maturity Factor (Mf)]],1),TableFreqPrograms[[#This Row],[Effectiveness - Quantitative]]),0)</f>
        <v>5.74299759044185E-2</v>
      </c>
      <c r="R16" s="159">
        <v>1</v>
      </c>
      <c r="S16" s="2"/>
      <c r="T16" s="2"/>
      <c r="U16" s="294" t="str">
        <f>_xlfn.XLOOKUP(D16,TableSummary[Program],TableSummary[Justification for Benefit Length])</f>
        <v>Given the program exposure calculation methodology, this program intends to control the inherent risk within a given year. The program will work on different units in the subsequent years and address the inherent risk for that particular year, i.e., avoid failures leading to an outage of those chosen units and the baseline risk.</v>
      </c>
      <c r="V16" s="168" t="b" cm="1">
        <f t="array" ref="V16">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6" s="168" t="str">
        <f>IFERROR(INDEX(Table_RiskNameLookup[RISK ID],MATCH(TableFreqPrograms[[#This Row],[Risk (for Cross Cutter only)]],Table_RiskNameLookup[Risk/Cross Cutting Factor Name],0)),RiskID)</f>
        <v>WLDFR</v>
      </c>
      <c r="AE16" s="158"/>
    </row>
    <row r="17" spans="2:31" x14ac:dyDescent="0.25">
      <c r="B17" s="227" t="str">
        <f>IFERROR(INDEX('Summary of Programs'!A:A,MATCH(TableFreqPrograms[[#This Row],[Program]],'Summary of Programs'!B:B,0)),"No match in Program Cost tab")</f>
        <v>7.3.4.15-T</v>
      </c>
      <c r="C17" s="227" t="str">
        <f>IFERROR(INDEX('Summary of Programs'!C:C,MATCH(TableFreqPrograms[[#This Row],[Program]],'Summary of Programs'!B:B,0)),"No match in Summary of Programs tab")</f>
        <v>Control</v>
      </c>
      <c r="D17" s="160" t="s">
        <v>824</v>
      </c>
      <c r="E17" s="2"/>
      <c r="F17" s="2"/>
      <c r="G17" s="2" t="s">
        <v>286</v>
      </c>
      <c r="H17" s="2"/>
      <c r="I17" s="2"/>
      <c r="J17" s="159" t="b">
        <v>0</v>
      </c>
      <c r="K17" s="291">
        <f>'7.3.4.15-T_Effectiveness'!B47</f>
        <v>0.99900697946751249</v>
      </c>
      <c r="L17" s="160"/>
      <c r="M17" s="2"/>
      <c r="N17" s="2"/>
      <c r="O17" s="292" t="str">
        <f>IF(TableFreqPrograms[[#This Row],[Does this use qualitative measure?]],INDEX(TableQualFreqEff[],MATCH(TableFreqPrograms[[#This Row],[Category]],TableQualFreqEff[Program Category],0),MATCH(TableFreqPrograms[[#This Row],[Risk driver primarily due to…]],TableQualFreqEff[#Headers],0)),"")</f>
        <v/>
      </c>
      <c r="P17" s="231" t="str">
        <f ca="1">IFERROR(IF(AND(TableFreqPrograms[[#This Row],[Does this use qualitative measure?]],TableFreqPrograms[[#This Row],[Type]]="Control"),INDIRECT("'Maturity Factor - " &amp; TableFreqPrograms[[#This Row],[ID]] &amp; "'!EffFactor"),""),"Cannot find Maturity Factor - " &amp; TableFreqPrograms[[#This Row],[ID]] &amp; " tab.")</f>
        <v/>
      </c>
      <c r="Q17" s="189">
        <f>IFERROR(IF(TableFreqPrograms[[#This Row],[Does this use qualitative measure?]],TableFreqPrograms[[#This Row],[Effectiveness Cap (Ec)]]*MIN(TableFreqPrograms[[#This Row],[Maturity Factor (Mf)]],1),TableFreqPrograms[[#This Row],[Effectiveness - Quantitative]]),0)</f>
        <v>0.99900697946751249</v>
      </c>
      <c r="R17" s="159">
        <v>1</v>
      </c>
      <c r="S17" s="2"/>
      <c r="T17" s="2"/>
      <c r="U17" s="294" t="str">
        <f>_xlfn.XLOOKUP(D17,TableSummary[Program],TableSummary[Justification for Benefit Length])</f>
        <v>Inspection program, no lingering benefit if program were to cease</v>
      </c>
      <c r="V17" s="168" t="b" cm="1">
        <f t="array" ref="V17">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7" s="168" t="str">
        <f>IFERROR(INDEX(Table_RiskNameLookup[RISK ID],MATCH(TableFreqPrograms[[#This Row],[Risk (for Cross Cutter only)]],Table_RiskNameLookup[Risk/Cross Cutting Factor Name],0)),RiskID)</f>
        <v>WLDFR</v>
      </c>
      <c r="AE17" s="158"/>
    </row>
    <row r="18" spans="2:31" x14ac:dyDescent="0.25">
      <c r="B18" s="227"/>
      <c r="C18" s="227"/>
      <c r="D18" s="160"/>
      <c r="E18" s="2"/>
      <c r="F18" s="2"/>
      <c r="G18" s="2"/>
      <c r="H18" s="2"/>
      <c r="I18" s="2"/>
      <c r="J18" s="155"/>
      <c r="K18" s="161"/>
      <c r="L18" s="2"/>
      <c r="M18" s="2"/>
      <c r="N18" s="2"/>
      <c r="O18" s="231"/>
      <c r="P18" s="231"/>
      <c r="Q18" s="189"/>
      <c r="R18" s="159"/>
      <c r="S18" s="2"/>
      <c r="T18" s="2"/>
      <c r="U18" s="135"/>
      <c r="V18" s="168"/>
      <c r="W18" s="168"/>
      <c r="AE18" s="158"/>
    </row>
    <row r="19" spans="2:31" x14ac:dyDescent="0.25">
      <c r="B19" s="227"/>
      <c r="C19" s="227"/>
      <c r="D19" s="160"/>
      <c r="E19" s="2"/>
      <c r="F19" s="2"/>
      <c r="G19" s="2"/>
      <c r="H19" s="2"/>
      <c r="I19" s="2"/>
      <c r="J19" s="155"/>
      <c r="K19" s="161"/>
      <c r="L19" s="2"/>
      <c r="M19" s="2"/>
      <c r="N19" s="2"/>
      <c r="O19" s="231"/>
      <c r="P19" s="231"/>
      <c r="Q19" s="189"/>
      <c r="R19" s="159"/>
      <c r="S19" s="2"/>
      <c r="T19" s="2"/>
      <c r="U19" s="135"/>
      <c r="V19" s="168"/>
      <c r="W19" s="168"/>
      <c r="AE19" s="158"/>
    </row>
    <row r="20" spans="2:31" x14ac:dyDescent="0.25">
      <c r="AE20" s="158"/>
    </row>
    <row r="21" spans="2:31" x14ac:dyDescent="0.25">
      <c r="AE21" s="158"/>
    </row>
    <row r="22" spans="2:31" x14ac:dyDescent="0.25">
      <c r="AE22" s="158"/>
    </row>
    <row r="23" spans="2:31" x14ac:dyDescent="0.25">
      <c r="AE23" s="158"/>
    </row>
    <row r="24" spans="2:31" x14ac:dyDescent="0.25">
      <c r="AE24" s="158"/>
    </row>
    <row r="25" spans="2:31" x14ac:dyDescent="0.25">
      <c r="AE25" s="158"/>
    </row>
    <row r="26" spans="2:31" x14ac:dyDescent="0.25">
      <c r="AE26" s="158"/>
    </row>
    <row r="27" spans="2:31" x14ac:dyDescent="0.25">
      <c r="AE27" s="158"/>
    </row>
    <row r="28" spans="2:31" x14ac:dyDescent="0.25">
      <c r="AE28" s="158"/>
    </row>
    <row r="29" spans="2:31" x14ac:dyDescent="0.25">
      <c r="AE29" s="158"/>
    </row>
    <row r="30" spans="2:31" x14ac:dyDescent="0.25">
      <c r="AE30" s="158"/>
    </row>
    <row r="31" spans="2:31" x14ac:dyDescent="0.25">
      <c r="AE31" s="158"/>
    </row>
    <row r="32" spans="2:31" x14ac:dyDescent="0.25">
      <c r="AE32" s="158"/>
    </row>
    <row r="33" spans="24:31" x14ac:dyDescent="0.25">
      <c r="AE33" s="158"/>
    </row>
    <row r="34" spans="24:31" x14ac:dyDescent="0.25">
      <c r="AE34" s="158"/>
    </row>
    <row r="35" spans="24:31" x14ac:dyDescent="0.25">
      <c r="AE35" s="158"/>
    </row>
    <row r="36" spans="24:31" x14ac:dyDescent="0.25">
      <c r="AE36" s="158"/>
    </row>
    <row r="37" spans="24:31" x14ac:dyDescent="0.25">
      <c r="AE37" s="158"/>
    </row>
    <row r="38" spans="24:31" x14ac:dyDescent="0.25">
      <c r="X38" s="47"/>
      <c r="AE38" s="158"/>
    </row>
    <row r="39" spans="24:31" x14ac:dyDescent="0.25">
      <c r="X39" s="47"/>
      <c r="AE39" s="158"/>
    </row>
    <row r="40" spans="24:31" x14ac:dyDescent="0.25">
      <c r="X40" s="47"/>
      <c r="AE40" s="158"/>
    </row>
    <row r="41" spans="24:31" x14ac:dyDescent="0.25">
      <c r="X41" s="47"/>
      <c r="AE41" s="158"/>
    </row>
    <row r="42" spans="24:31" x14ac:dyDescent="0.25">
      <c r="AE42" s="158"/>
    </row>
    <row r="43" spans="24:31" x14ac:dyDescent="0.25">
      <c r="AE43" s="158"/>
    </row>
    <row r="44" spans="24:31" x14ac:dyDescent="0.25">
      <c r="AE44" s="158"/>
    </row>
    <row r="45" spans="24:31" ht="12.75" customHeight="1" x14ac:dyDescent="0.25">
      <c r="AE45" s="158"/>
    </row>
    <row r="47" spans="24:31" x14ac:dyDescent="0.25">
      <c r="X47" s="47"/>
    </row>
    <row r="48" spans="24:31" x14ac:dyDescent="0.25">
      <c r="X48" s="47"/>
    </row>
  </sheetData>
  <sheetProtection formatCells="0" formatColumns="0" formatRows="0" insertRows="0" deleteRows="0" sort="0" autoFilter="0" pivotTables="0"/>
  <phoneticPr fontId="14" type="noConversion"/>
  <conditionalFormatting sqref="K8:K19">
    <cfRule type="expression" dxfId="361" priority="2">
      <formula>$J8</formula>
    </cfRule>
  </conditionalFormatting>
  <conditionalFormatting sqref="L8:P19">
    <cfRule type="expression" dxfId="360" priority="1">
      <formula>NOT($J8)</formula>
    </cfRule>
  </conditionalFormatting>
  <dataValidations count="9">
    <dataValidation type="list" allowBlank="1" showInputMessage="1" showErrorMessage="1" sqref="E8:E19" xr:uid="{F9F7EE21-3C4D-4A23-824E-4CF8A2F384D2}">
      <formula1>INDIRECT("Table_RiskNameLookup[Risk/Cross Cutting Factor Name]")</formula1>
    </dataValidation>
    <dataValidation type="list" allowBlank="1" showInputMessage="1" showErrorMessage="1" sqref="M8:M19" xr:uid="{C598DE15-E29C-4E37-96E7-E608956C3495}">
      <formula1>$Z$7:$AC$7</formula1>
    </dataValidation>
    <dataValidation type="list" allowBlank="1" showInputMessage="1" showErrorMessage="1" sqref="J8:J19" xr:uid="{767554D3-6ECD-4C81-AF0F-CC4EB6B82CE1}">
      <formula1>"TRUE, FALSE"</formula1>
    </dataValidation>
    <dataValidation type="list" allowBlank="1" showInputMessage="1" showErrorMessage="1" sqref="H8:H19" xr:uid="{3006510D-E2E5-494B-9EC8-35603EA2EA04}">
      <formula1>INDIRECT("TableDriverSubdriver[Subdriver]")</formula1>
    </dataValidation>
    <dataValidation type="list" allowBlank="1" showInputMessage="1" showErrorMessage="1" sqref="G8:G19" xr:uid="{B7DCC3C6-88A2-4C59-BCF8-C260AF9E282B}">
      <formula1>INDIRECT("TableDriverSubdriver[Driver]")</formula1>
    </dataValidation>
    <dataValidation type="list" allowBlank="1" showInputMessage="1" showErrorMessage="1" sqref="F8:F19" xr:uid="{2B8AAF93-D1B3-4EA5-AB26-FD8D8FA64DFB}">
      <formula1>INDIRECT("TableTranche[Tranche]")</formula1>
    </dataValidation>
    <dataValidation type="list" allowBlank="1" showInputMessage="1" showErrorMessage="1" sqref="D8:D19" xr:uid="{AFA6399C-383F-41FF-AB3B-9CE5C81455B8}">
      <formula1>INDIRECT("TableSummary[Program]")</formula1>
    </dataValidation>
    <dataValidation type="list" allowBlank="1" showInputMessage="1" showErrorMessage="1" sqref="I8:I19" xr:uid="{712D01A8-971D-47DC-83D3-CC288175ABD8}">
      <formula1>INDIRECT("TableOutcome[Outcome]")</formula1>
    </dataValidation>
    <dataValidation type="list" allowBlank="1" showInputMessage="1" showErrorMessage="1" sqref="L8:L19" xr:uid="{27766642-5B15-48F5-9D44-8AA9DBF9D4B0}">
      <formula1>INDIRECT("TableQualFreqEff[Program Category]")</formula1>
    </dataValidation>
  </dataValidations>
  <pageMargins left="0.25" right="0.25" top="0.75" bottom="0.75" header="0.3" footer="0.3"/>
  <pageSetup paperSize="17" fitToHeight="0" orientation="landscape" r:id="rId1"/>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2"/>
  <sheetViews>
    <sheetView showGridLines="0" zoomScaleNormal="100" workbookViewId="0">
      <selection activeCell="C13" sqref="C13"/>
    </sheetView>
  </sheetViews>
  <sheetFormatPr defaultColWidth="9.140625" defaultRowHeight="15" outlineLevelCol="1" x14ac:dyDescent="0.25"/>
  <cols>
    <col min="1" max="1" width="4.5703125" style="90" customWidth="1"/>
    <col min="2" max="2" width="13.140625" style="90" customWidth="1"/>
    <col min="3" max="3" width="11.42578125" style="90" customWidth="1"/>
    <col min="4" max="4" width="47.85546875" style="90" bestFit="1" customWidth="1"/>
    <col min="5" max="6" width="25.7109375" style="90" customWidth="1"/>
    <col min="7" max="7" width="42.85546875" style="90" customWidth="1"/>
    <col min="8" max="8" width="21.5703125" style="90" customWidth="1"/>
    <col min="9" max="9" width="18.28515625" style="90" customWidth="1"/>
    <col min="10" max="10" width="23.7109375" style="90" customWidth="1"/>
    <col min="11" max="11" width="18.85546875" style="90" hidden="1" customWidth="1" outlineLevel="1"/>
    <col min="12" max="12" width="14.7109375" style="90" hidden="1" customWidth="1" outlineLevel="1"/>
    <col min="13" max="13" width="15.7109375" style="90" hidden="1" customWidth="1" outlineLevel="1"/>
    <col min="14" max="14" width="14.28515625" style="90" hidden="1" customWidth="1" outlineLevel="1"/>
    <col min="15" max="15" width="17.28515625" style="90" hidden="1" customWidth="1" outlineLevel="1"/>
    <col min="16" max="16" width="16.5703125" style="90" customWidth="1" collapsed="1"/>
    <col min="17" max="17" width="26.85546875" style="90" customWidth="1"/>
    <col min="18" max="18" width="24.140625" style="90" customWidth="1"/>
    <col min="19" max="19" width="23" style="90" customWidth="1"/>
    <col min="20" max="20" width="27.28515625" style="90" customWidth="1"/>
    <col min="21" max="21" width="14.42578125" style="90" customWidth="1" outlineLevel="1"/>
    <col min="22" max="25" width="11.85546875" style="90" customWidth="1"/>
    <col min="26" max="26" width="20.85546875" style="90" customWidth="1"/>
    <col min="27" max="27" width="16" style="90" customWidth="1"/>
    <col min="28" max="28" width="17.28515625" style="90" customWidth="1"/>
    <col min="29" max="29" width="17" style="90" customWidth="1"/>
    <col min="30" max="30" width="41.85546875" style="90" customWidth="1"/>
    <col min="31" max="31" width="12.85546875" style="90" bestFit="1" customWidth="1"/>
    <col min="32" max="34" width="16.28515625" style="90" customWidth="1"/>
    <col min="35" max="35" width="15.7109375" style="90" customWidth="1"/>
    <col min="36" max="16384" width="9.140625" style="90"/>
  </cols>
  <sheetData>
    <row r="1" spans="2:33" x14ac:dyDescent="0.25">
      <c r="B1" s="116" t="s">
        <v>294</v>
      </c>
      <c r="L1" s="116"/>
      <c r="O1" s="116"/>
      <c r="P1" s="116"/>
      <c r="Q1" s="116"/>
      <c r="R1" s="116"/>
      <c r="Z1" s="116" t="s">
        <v>266</v>
      </c>
      <c r="AA1" s="116"/>
    </row>
    <row r="2" spans="2:33" x14ac:dyDescent="0.25">
      <c r="B2" s="90" t="s">
        <v>267</v>
      </c>
    </row>
    <row r="4" spans="2:33" x14ac:dyDescent="0.25">
      <c r="B4" s="90" t="s">
        <v>268</v>
      </c>
    </row>
    <row r="6" spans="2:33" x14ac:dyDescent="0.25">
      <c r="B6" s="127" t="s">
        <v>269</v>
      </c>
      <c r="Z6" s="162"/>
      <c r="AA6" s="163" t="s">
        <v>295</v>
      </c>
      <c r="AB6" s="163"/>
      <c r="AD6" s="127" t="s">
        <v>271</v>
      </c>
    </row>
    <row r="7" spans="2:33" ht="75" x14ac:dyDescent="0.25">
      <c r="B7" s="184" t="s">
        <v>47</v>
      </c>
      <c r="C7" s="184" t="s">
        <v>49</v>
      </c>
      <c r="D7" s="184" t="s">
        <v>51</v>
      </c>
      <c r="E7" s="185" t="s">
        <v>197</v>
      </c>
      <c r="F7" s="184" t="s">
        <v>54</v>
      </c>
      <c r="G7" s="184" t="s">
        <v>58</v>
      </c>
      <c r="H7" s="184" t="s">
        <v>296</v>
      </c>
      <c r="I7" s="184" t="s">
        <v>64</v>
      </c>
      <c r="J7" s="184" t="s">
        <v>56</v>
      </c>
      <c r="K7" s="184" t="s">
        <v>274</v>
      </c>
      <c r="L7" s="184" t="s">
        <v>297</v>
      </c>
      <c r="M7" s="184" t="s">
        <v>298</v>
      </c>
      <c r="N7" s="184" t="s">
        <v>277</v>
      </c>
      <c r="O7" s="184" t="s">
        <v>278</v>
      </c>
      <c r="P7" s="186" t="s">
        <v>279</v>
      </c>
      <c r="Q7" s="50" t="s">
        <v>70</v>
      </c>
      <c r="R7" s="21" t="s">
        <v>74</v>
      </c>
      <c r="S7" s="21" t="s">
        <v>78</v>
      </c>
      <c r="T7" s="187" t="s">
        <v>299</v>
      </c>
      <c r="U7" s="184" t="s">
        <v>280</v>
      </c>
      <c r="V7" s="184" t="s">
        <v>219</v>
      </c>
      <c r="W7" s="153"/>
      <c r="X7" s="153"/>
      <c r="Y7" s="153"/>
      <c r="Z7" s="39" t="s">
        <v>300</v>
      </c>
      <c r="AA7" s="49" t="s">
        <v>301</v>
      </c>
      <c r="AB7" s="49" t="s">
        <v>302</v>
      </c>
      <c r="AD7" s="154" t="s">
        <v>51</v>
      </c>
      <c r="AE7" s="154" t="s">
        <v>54</v>
      </c>
      <c r="AF7" s="154" t="s">
        <v>296</v>
      </c>
      <c r="AG7" s="154" t="s">
        <v>58</v>
      </c>
    </row>
    <row r="8" spans="2:33" ht="14.25" customHeight="1" x14ac:dyDescent="0.25">
      <c r="B8" s="168" t="str">
        <f>IFERROR(INDEX('Summary of Programs'!A:A,MATCH(TableConseqPrograms[[#This Row],[Program]],'Summary of Programs'!B:B,0)),"No match in Program Cost tab")</f>
        <v>No match in Program Cost tab</v>
      </c>
      <c r="C8" s="168" t="str">
        <f>IFERROR(INDEX('Summary of Programs'!C:C,MATCH(TableConseqPrograms[[#This Row],[Program]],'Summary of Programs'!B:B,0)),"No match in Summary of Programs tab")</f>
        <v>No match in Summary of Programs tab</v>
      </c>
      <c r="D8" s="2" t="s">
        <v>303</v>
      </c>
      <c r="E8" s="2"/>
      <c r="F8" s="2"/>
      <c r="G8" s="2" t="s">
        <v>304</v>
      </c>
      <c r="H8" s="135" t="s">
        <v>305</v>
      </c>
      <c r="I8" s="159" t="b">
        <v>0</v>
      </c>
      <c r="J8" s="161" t="e">
        <f>#REF!</f>
        <v>#REF!</v>
      </c>
      <c r="K8" s="2"/>
      <c r="L8" s="2"/>
      <c r="M8" s="2"/>
      <c r="N8" s="188" t="str">
        <f>IF(TableConseqPrograms[[#This Row],[Does this use qualitative measure?]],INDEX(TableQualConseqEff[],MATCH(TableConseqPrograms[[#This Row],[Category]],TableQualConseqEff[Control Program Category],0),MATCH(TableConseqPrograms[[#This Row],[Consequence develops…]],TableQualConseqEff[#Headers],0)),"")</f>
        <v/>
      </c>
      <c r="O8" s="188"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8" s="189">
        <f>IFERROR(IF(TableConseqPrograms[[#This Row],[Does this use qualitative measure?]],TableConseqPrograms[[#This Row],[Effectiveness Cap (Ec)]]*MIN(TableConseqPrograms[[#This Row],[Maturity Factor (Mf)]],1),TableConseqPrograms[[#This Row],[Effectiveness - Quantitative]]),0)</f>
        <v>0</v>
      </c>
      <c r="Q8" s="160">
        <v>1</v>
      </c>
      <c r="R8" s="134"/>
      <c r="S8" s="2"/>
      <c r="T8" s="164" t="s">
        <v>306</v>
      </c>
      <c r="U8" s="168"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168" t="str">
        <f>IFERROR(INDEX(Table_RiskNameLookup[RISK ID],MATCH(TableFreqPrograms[[#This Row],[Risk (for Cross Cutter only)]],Table_RiskNameLookup[Risk/Cross Cutting Factor Name],0)),RiskID)</f>
        <v>WLDFR</v>
      </c>
      <c r="Z8" s="39" t="s">
        <v>307</v>
      </c>
      <c r="AA8" s="190">
        <v>0.9</v>
      </c>
      <c r="AB8" s="190">
        <v>1</v>
      </c>
      <c r="AD8" s="158"/>
      <c r="AE8" s="158"/>
      <c r="AF8" s="158"/>
      <c r="AG8" s="158"/>
    </row>
    <row r="9" spans="2:33" x14ac:dyDescent="0.25">
      <c r="B9" s="227" t="str">
        <f>IFERROR(INDEX('Summary of Programs'!A:A,MATCH(TableConseqPrograms[[#This Row],[Program]],'Summary of Programs'!B:B,0)),"No match in Program Cost tab")</f>
        <v>No match in Program Cost tab</v>
      </c>
      <c r="C9" s="227" t="str">
        <f>IFERROR(INDEX('Summary of Programs'!C:C,MATCH(TableConseqPrograms[[#This Row],[Program]],'Summary of Programs'!B:B,0)),"No match in Summary of Programs tab")</f>
        <v>No match in Summary of Programs tab</v>
      </c>
      <c r="D9" s="2"/>
      <c r="E9" s="2"/>
      <c r="F9" s="2"/>
      <c r="G9" s="2"/>
      <c r="H9" s="135"/>
      <c r="I9" s="159"/>
      <c r="J9" s="161"/>
      <c r="K9" s="2"/>
      <c r="L9" s="2"/>
      <c r="M9" s="2"/>
      <c r="N9" s="231"/>
      <c r="O9" s="231"/>
      <c r="P9" s="232"/>
      <c r="Q9" s="160"/>
      <c r="R9" s="134"/>
      <c r="S9" s="2"/>
      <c r="T9" s="164"/>
      <c r="U9" s="227"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7" t="str">
        <f>IFERROR(INDEX(Table_RiskNameLookup[RISK ID],MATCH(TableFreqPrograms[[#This Row],[Risk (for Cross Cutter only)]],Table_RiskNameLookup[Risk/Cross Cutting Factor Name],0)),RiskID)</f>
        <v>WLDFR</v>
      </c>
      <c r="Z9" t="s">
        <v>288</v>
      </c>
      <c r="AA9" s="190">
        <v>0.5</v>
      </c>
      <c r="AB9" s="190">
        <v>0.75</v>
      </c>
      <c r="AD9" s="158"/>
      <c r="AE9" s="158"/>
      <c r="AF9" s="158"/>
      <c r="AG9" s="158"/>
    </row>
    <row r="10" spans="2:33" x14ac:dyDescent="0.25">
      <c r="Z10" t="s">
        <v>308</v>
      </c>
      <c r="AA10" s="190">
        <v>0.25</v>
      </c>
      <c r="AB10" s="190">
        <v>0.5</v>
      </c>
      <c r="AD10" s="158"/>
      <c r="AE10" s="158"/>
      <c r="AF10" s="158"/>
      <c r="AG10" s="158"/>
    </row>
    <row r="11" spans="2:33" x14ac:dyDescent="0.25">
      <c r="Z11" t="s">
        <v>309</v>
      </c>
      <c r="AA11" s="190">
        <v>0.1</v>
      </c>
      <c r="AB11" s="190">
        <v>0.25</v>
      </c>
      <c r="AD11" s="158"/>
      <c r="AE11" s="158"/>
      <c r="AF11" s="158"/>
      <c r="AG11" s="158"/>
    </row>
    <row r="12" spans="2:33" x14ac:dyDescent="0.25">
      <c r="AA12" s="156"/>
      <c r="AB12" s="156"/>
    </row>
  </sheetData>
  <sheetProtection formatCells="0" formatColumns="0" formatRows="0" insertRows="0" deleteRows="0" sort="0" autoFilter="0" pivotTables="0"/>
  <phoneticPr fontId="14" type="noConversion"/>
  <conditionalFormatting sqref="J8:J9">
    <cfRule type="expression" dxfId="319" priority="2">
      <formula>$I8</formula>
    </cfRule>
  </conditionalFormatting>
  <conditionalFormatting sqref="K8:O9">
    <cfRule type="expression" dxfId="318" priority="1">
      <formula>NOT($I8)</formula>
    </cfRule>
  </conditionalFormatting>
  <dataValidations count="8">
    <dataValidation type="list" allowBlank="1" showInputMessage="1" showErrorMessage="1" sqref="L8:L9" xr:uid="{7D07E829-3621-47C2-A533-61B35259C44F}">
      <formula1>$AA$7:$AB$7</formula1>
    </dataValidation>
    <dataValidation type="list" allowBlank="1" showInputMessage="1" showErrorMessage="1" sqref="I8:I9" xr:uid="{B6902227-D28D-41A1-9E1B-090D605DD01D}">
      <formula1>"TRUE, FALSE"</formula1>
    </dataValidation>
    <dataValidation type="list" allowBlank="1" showInputMessage="1" showErrorMessage="1" sqref="E8:E9" xr:uid="{8CA16C45-8F4A-4BF7-8CE0-0CFFE57D105F}">
      <formula1>INDIRECT("Table_RiskNameLookup[Risk/Cross Cutting Factor Name]")</formula1>
    </dataValidation>
    <dataValidation type="list" allowBlank="1" showInputMessage="1" showErrorMessage="1" sqref="H8:H9" xr:uid="{D0CC7A40-78AF-4A50-8EA7-A2A407835B7A}">
      <formula1>INDIRECT("TableConseqTypeDropdown[Consequence Options]")</formula1>
    </dataValidation>
    <dataValidation type="list" allowBlank="1" showInputMessage="1" showErrorMessage="1" sqref="D8:D9" xr:uid="{027AEEC7-CC69-493C-98C1-2DF62A178E6E}">
      <formula1>INDIRECT("TableSummary[Program]")</formula1>
    </dataValidation>
    <dataValidation type="list" allowBlank="1" showInputMessage="1" showErrorMessage="1" sqref="F8:F9" xr:uid="{96E927BE-C782-4B0A-8F8C-F968D38172C9}">
      <formula1>INDIRECT("TableTranche[Tranche]")</formula1>
    </dataValidation>
    <dataValidation type="list" allowBlank="1" showInputMessage="1" showErrorMessage="1" sqref="G8:G9" xr:uid="{D6907C1E-CD47-4901-9EA1-7D8FB7375757}">
      <formula1>INDIRECT("TableOutcome[Outcome]")</formula1>
    </dataValidation>
    <dataValidation type="list" allowBlank="1" showInputMessage="1" showErrorMessage="1" sqref="K8:K9" xr:uid="{43753915-5F7D-405A-9F86-7B6152A43C37}">
      <formula1>INDIRECT("TableQualConseqEff[Control Program Category]")</formula1>
    </dataValidation>
  </dataValidations>
  <pageMargins left="0.7" right="0.7" top="0.75" bottom="0.75" header="0.3" footer="0.3"/>
  <pageSetup paperSize="17" orientation="landscape" r:id="rId1"/>
  <ignoredErrors>
    <ignoredError sqref="B8:C8 J8 V8" unlockedFormula="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lcf76f155ced4ddcb4097134ff3c332f xmlns="d72ebb01-2fc3-4dac-9dea-5e872f1c603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21" ma:contentTypeDescription="Create a new document." ma:contentTypeScope="" ma:versionID="f0ecdb7c513a3fa449cc2ba72c39ffe0">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1ffac4c1678070d3f9856bd2b0e15dd2"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1023ccf-7cb6-4ee1-9475-b660b0644bb5" ContentTypeId="0x0101" PreviousValue="true"/>
</file>

<file path=customXml/itemProps1.xml><?xml version="1.0" encoding="utf-8"?>
<ds:datastoreItem xmlns:ds="http://schemas.openxmlformats.org/officeDocument/2006/customXml" ds:itemID="{6554EC2C-CB22-4724-83E5-30288A9670DE}">
  <ds:schemaRefs>
    <ds:schemaRef ds:uri="97e57212-3e02-407f-8b2d-05f7d7f19b15"/>
    <ds:schemaRef ds:uri="d72ebb01-2fc3-4dac-9dea-5e872f1c6030"/>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fdec3331-90b9-49c6-89d0-e2a975630824"/>
    <ds:schemaRef ds:uri="http://www.w3.org/XML/1998/namespace"/>
    <ds:schemaRef ds:uri="http://purl.org/dc/dcmitype/"/>
  </ds:schemaRefs>
</ds:datastoreItem>
</file>

<file path=customXml/itemProps2.xml><?xml version="1.0" encoding="utf-8"?>
<ds:datastoreItem xmlns:ds="http://schemas.openxmlformats.org/officeDocument/2006/customXml" ds:itemID="{1469E624-9DB0-4AC1-9699-3BB8B9B5A826}">
  <ds:schemaRefs>
    <ds:schemaRef ds:uri="http://schemas.microsoft.com/sharepoint/v3/contenttype/forms"/>
  </ds:schemaRefs>
</ds:datastoreItem>
</file>

<file path=customXml/itemProps3.xml><?xml version="1.0" encoding="utf-8"?>
<ds:datastoreItem xmlns:ds="http://schemas.openxmlformats.org/officeDocument/2006/customXml" ds:itemID="{6C6045EF-8A64-4D62-BC64-5FBFAE88B28D}"/>
</file>

<file path=customXml/itemProps4.xml><?xml version="1.0" encoding="utf-8"?>
<ds:datastoreItem xmlns:ds="http://schemas.openxmlformats.org/officeDocument/2006/customXml" ds:itemID="{2273B906-F624-4982-86DC-131F45E6024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18</vt:i4>
      </vt:variant>
    </vt:vector>
  </HeadingPairs>
  <TitlesOfParts>
    <vt:vector size="64" baseType="lpstr">
      <vt:lpstr>Change Log</vt:lpstr>
      <vt:lpstr>Instructions</vt:lpstr>
      <vt:lpstr>Prog Info</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7.3.4.1_Financials</vt:lpstr>
      <vt:lpstr>7.3.4.1_Effectiveness_Source</vt:lpstr>
      <vt:lpstr>7.3.4.1_Effectiveness</vt:lpstr>
      <vt:lpstr>7.3.4.2_Financials</vt:lpstr>
      <vt:lpstr>7.3.4.2_Effectiveness_Source</vt:lpstr>
      <vt:lpstr>7.3.4.2_Effectiveness</vt:lpstr>
      <vt:lpstr>7.3.4.4_Financials</vt:lpstr>
      <vt:lpstr>7.3.4.4_Effectiveness</vt:lpstr>
      <vt:lpstr>7.3.4.5_Financials</vt:lpstr>
      <vt:lpstr>7.3.4.5_Effectiveness</vt:lpstr>
      <vt:lpstr>7.3.4.6.1_Exposure</vt:lpstr>
      <vt:lpstr>7.3.4.6.1_Financials</vt:lpstr>
      <vt:lpstr>7.3.4.6.1_Effectiveness</vt:lpstr>
      <vt:lpstr>7.3.4.11_Exposure</vt:lpstr>
      <vt:lpstr>7.3.4.11_Financials</vt:lpstr>
      <vt:lpstr>7.3.4.11_Effectiveness_Source</vt:lpstr>
      <vt:lpstr>7.3.4.11_Effectiveness</vt:lpstr>
      <vt:lpstr>7.3.4.12_Financials</vt:lpstr>
      <vt:lpstr>7.3.4.12_Effectiveness_Source</vt:lpstr>
      <vt:lpstr>7.3.4.12_Effectiveness</vt:lpstr>
      <vt:lpstr>7.3.4.15_Exposure</vt:lpstr>
      <vt:lpstr>7.3.4.15-D_Financials</vt:lpstr>
      <vt:lpstr>7.3.4.15-D_Effectiveness_Source</vt:lpstr>
      <vt:lpstr>7.3.4.15-D_Effectiveness</vt:lpstr>
      <vt:lpstr>7.3.4.15-T_Financials</vt:lpstr>
      <vt:lpstr>7.3.4.15-T_Effectiveness_Source</vt:lpstr>
      <vt:lpstr>7.3.4.15-T_Effectiveness</vt:lpstr>
      <vt:lpstr>M002 - Effectiveness</vt:lpstr>
      <vt:lpstr>Impact Allocation</vt:lpstr>
      <vt:lpstr>Match esc definition</vt:lpstr>
      <vt:lpstr> Data &amp; Validation</vt:lpstr>
      <vt:lpstr>BowTie</vt:lpstr>
      <vt:lpstr>HFTD Miles</vt:lpstr>
      <vt:lpstr>TablePVRR</vt:lpstr>
      <vt:lpstr>agg_period</vt:lpstr>
      <vt:lpstr>agg_yrs</vt:lpstr>
      <vt:lpstr>DataFileName</vt:lpstr>
      <vt:lpstr>DataFilePath</vt:lpstr>
      <vt:lpstr>disc_rate</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Louie, Justina</cp:lastModifiedBy>
  <cp:revision/>
  <dcterms:created xsi:type="dcterms:W3CDTF">2020-03-25T05:41:08Z</dcterms:created>
  <dcterms:modified xsi:type="dcterms:W3CDTF">2022-02-25T22:49:28Z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y fmtid="{D5CDD505-2E9C-101B-9397-08002B2CF9AE}" pid="5" name="MediaServiceImageTags">
    <vt:lpwstr/>
  </property>
</Properties>
</file>