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25"/>
  <workbookPr filterPrivacy="1" defaultThemeVersion="166925"/>
  <xr:revisionPtr revIDLastSave="415" documentId="8_{09F919A8-F209-4B2E-A869-F735AF125DE1}" xr6:coauthVersionLast="47" xr6:coauthVersionMax="47" xr10:uidLastSave="{1ECB04D5-0B94-4C12-89B6-1B33A1584FC4}"/>
  <bookViews>
    <workbookView xWindow="3855" yWindow="3855" windowWidth="21600" windowHeight="11385" tabRatio="715" firstSheet="1" activeTab="14"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 name="Table 12_OEIS Formatting" sheetId="28" r:id="rId15"/>
  </sheets>
  <definedNames>
    <definedName name="_xlnm._FilterDatabase" localSheetId="1" hidden="1">'Table 1'!$A$7:$W$7</definedName>
    <definedName name="_xlnm._FilterDatabase" localSheetId="13" hidden="1">'Table 12'!$A$9:$BB$121</definedName>
    <definedName name="_xlnm._FilterDatabase" localSheetId="2" hidden="1">'Table 2'!$B$8:$Y$120</definedName>
    <definedName name="_xlnm._FilterDatabase" localSheetId="7" hidden="1">'Table 7.1'!$B$7:$AC$97</definedName>
    <definedName name="_xlnm._FilterDatabase" localSheetId="8" hidden="1">'Table 7.2'!$A$7:$R$272</definedName>
    <definedName name="_xlnm._FilterDatabase" localSheetId="9" hidden="1">'Table 8'!$B$7:$AM$7</definedName>
    <definedName name="_xlnm.Print_Area" localSheetId="8">'Table 7.2'!$A$1:$R$268</definedName>
    <definedName name="_xlnm.Print_Titles" localSheetId="1">'Table 1'!$1:$7</definedName>
    <definedName name="_xlnm.Print_Titles" localSheetId="11">'Table 10'!$1:$7</definedName>
    <definedName name="_xlnm.Print_Titles" localSheetId="12">'Table 11'!$1:$7</definedName>
    <definedName name="_xlnm.Print_Titles" localSheetId="13">'Table 12'!$1:$9</definedName>
    <definedName name="_xlnm.Print_Titles" localSheetId="2">'Table 2'!$1:$8</definedName>
    <definedName name="_xlnm.Print_Titles" localSheetId="3">'Table 3'!$1:$7</definedName>
    <definedName name="_xlnm.Print_Titles" localSheetId="4">'Table 4'!$1:$6</definedName>
    <definedName name="_xlnm.Print_Titles" localSheetId="5">'Table 5'!$1:$7</definedName>
    <definedName name="_xlnm.Print_Titles" localSheetId="6">'Table 6'!$1:$7</definedName>
    <definedName name="_xlnm.Print_Titles" localSheetId="7">'Table 7.1'!$1:$7</definedName>
    <definedName name="_xlnm.Print_Titles" localSheetId="8">'Table 7.2'!$1:$7</definedName>
    <definedName name="_xlnm.Print_Titles" localSheetId="9">'Table 8'!$1:$7</definedName>
    <definedName name="_xlnm.Print_Titles" localSheetId="10">'Table 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28" i="4" l="1"/>
  <c r="S13" i="4"/>
  <c r="S10" i="4"/>
  <c r="S34" i="4"/>
  <c r="S37" i="4"/>
  <c r="S43" i="4"/>
  <c r="S40" i="4"/>
  <c r="U15" i="25"/>
  <c r="U16" i="25"/>
  <c r="U17" i="25"/>
  <c r="U18" i="25"/>
  <c r="U19" i="25"/>
  <c r="U20" i="25"/>
  <c r="U21" i="25"/>
  <c r="U22" i="25"/>
  <c r="U23" i="25"/>
  <c r="U24" i="25"/>
  <c r="U25" i="25"/>
  <c r="U26" i="25"/>
  <c r="U27" i="25"/>
  <c r="U28" i="25"/>
  <c r="U14" i="25"/>
  <c r="R22" i="4"/>
  <c r="R65" i="4"/>
  <c r="R10" i="4"/>
  <c r="R25" i="4"/>
  <c r="R13" i="4"/>
  <c r="R16" i="4"/>
  <c r="R28" i="4" s="1"/>
  <c r="R40" i="4"/>
  <c r="T119" i="25"/>
  <c r="T118" i="25"/>
  <c r="R37" i="4"/>
  <c r="R34" i="4"/>
  <c r="R46" i="4" s="1"/>
  <c r="R43" i="4"/>
  <c r="Q43" i="4"/>
  <c r="R76" i="4"/>
  <c r="T148" i="25"/>
  <c r="T149" i="25"/>
  <c r="T28" i="25"/>
  <c r="T27" i="25"/>
  <c r="T26" i="25"/>
  <c r="T25" i="25"/>
  <c r="T24" i="25"/>
  <c r="T23" i="25"/>
  <c r="T22" i="25"/>
  <c r="T21" i="25"/>
  <c r="T20" i="25"/>
  <c r="T19" i="25"/>
  <c r="T18" i="25"/>
  <c r="T17" i="25"/>
  <c r="T16" i="25"/>
  <c r="T15" i="25"/>
  <c r="T14" i="25"/>
  <c r="P272" i="24"/>
  <c r="P267" i="24"/>
  <c r="P262" i="24"/>
  <c r="P257" i="24"/>
  <c r="P252" i="24"/>
  <c r="P247" i="24"/>
  <c r="P242" i="24"/>
  <c r="P237" i="24"/>
  <c r="P232" i="24"/>
  <c r="P227" i="24"/>
  <c r="P222" i="24"/>
  <c r="P217" i="24"/>
  <c r="P212" i="24"/>
  <c r="P207" i="24"/>
  <c r="P202" i="24"/>
  <c r="P197" i="24"/>
  <c r="P192" i="24"/>
  <c r="P187" i="24"/>
  <c r="P182" i="24"/>
  <c r="P177" i="24"/>
  <c r="P172" i="24"/>
  <c r="P167" i="24"/>
  <c r="P162" i="24"/>
  <c r="P157" i="24"/>
  <c r="P152" i="24"/>
  <c r="P147" i="24"/>
  <c r="P142" i="24"/>
  <c r="P137" i="24"/>
  <c r="P132" i="24"/>
  <c r="P127" i="24"/>
  <c r="P122" i="24"/>
  <c r="P117" i="24"/>
  <c r="P112" i="24"/>
  <c r="P107" i="24"/>
  <c r="P102" i="24"/>
  <c r="P97" i="24"/>
  <c r="P92" i="24"/>
  <c r="P87" i="24"/>
  <c r="P82" i="24"/>
  <c r="P77" i="24"/>
  <c r="P72" i="24"/>
  <c r="P67" i="24"/>
  <c r="P62" i="24"/>
  <c r="P57" i="24"/>
  <c r="P52" i="24"/>
  <c r="P47" i="24"/>
  <c r="P42" i="24"/>
  <c r="P37" i="24"/>
  <c r="P32" i="24"/>
  <c r="P27" i="24"/>
  <c r="P22" i="24"/>
  <c r="P17" i="24"/>
  <c r="P12" i="24"/>
  <c r="O182" i="24"/>
  <c r="O157" i="24"/>
  <c r="O272" i="24"/>
  <c r="O267" i="24"/>
  <c r="O262" i="24"/>
  <c r="O257" i="24"/>
  <c r="O252" i="24"/>
  <c r="O247" i="24"/>
  <c r="O242" i="24"/>
  <c r="O237" i="24"/>
  <c r="O232" i="24"/>
  <c r="O227" i="24"/>
  <c r="O222" i="24"/>
  <c r="O217" i="24"/>
  <c r="O212" i="24"/>
  <c r="O207" i="24"/>
  <c r="O202" i="24"/>
  <c r="O197" i="24"/>
  <c r="O192" i="24"/>
  <c r="O187" i="24"/>
  <c r="O177" i="24"/>
  <c r="O172" i="24"/>
  <c r="O167" i="24"/>
  <c r="O162" i="24"/>
  <c r="O152" i="24"/>
  <c r="O147" i="24"/>
  <c r="O142" i="24"/>
  <c r="O137" i="24"/>
  <c r="O132" i="24"/>
  <c r="O127" i="24"/>
  <c r="O122" i="24"/>
  <c r="O117" i="24"/>
  <c r="O112" i="24"/>
  <c r="O107" i="24"/>
  <c r="O102" i="24"/>
  <c r="O97" i="24"/>
  <c r="O92" i="24"/>
  <c r="O87" i="24"/>
  <c r="O82" i="24"/>
  <c r="O77" i="24"/>
  <c r="O72" i="24"/>
  <c r="O67" i="24"/>
  <c r="O62" i="24"/>
  <c r="O57" i="24"/>
  <c r="O52" i="24"/>
  <c r="O47" i="24"/>
  <c r="O42" i="24"/>
  <c r="O37" i="24"/>
  <c r="O32" i="24"/>
  <c r="O27" i="24"/>
  <c r="O22" i="24"/>
  <c r="O17" i="24"/>
  <c r="O12" i="24"/>
  <c r="AL27" i="26"/>
  <c r="Y29" i="20"/>
  <c r="Y28" i="20"/>
  <c r="Y13" i="20"/>
  <c r="Y26" i="20"/>
  <c r="G24" i="25"/>
  <c r="W29" i="4"/>
  <c r="W44" i="4"/>
  <c r="E43" i="4"/>
  <c r="T24" i="20"/>
  <c r="I27" i="24"/>
  <c r="J27" i="24"/>
  <c r="K27" i="24"/>
  <c r="L27" i="24"/>
  <c r="M27" i="24"/>
  <c r="N27" i="24"/>
  <c r="H27" i="24"/>
  <c r="I22" i="24"/>
  <c r="J22" i="24"/>
  <c r="K22" i="24"/>
  <c r="L22" i="24"/>
  <c r="M22" i="24"/>
  <c r="N22" i="24"/>
  <c r="H22" i="24"/>
  <c r="I17" i="24"/>
  <c r="J17" i="24"/>
  <c r="K17" i="24"/>
  <c r="L17" i="24"/>
  <c r="M17" i="24"/>
  <c r="N17" i="24"/>
  <c r="H17" i="24"/>
  <c r="Y25" i="20"/>
  <c r="Q26" i="20"/>
  <c r="I12" i="24"/>
  <c r="J12" i="24"/>
  <c r="K12" i="24"/>
  <c r="L12" i="24"/>
  <c r="M12" i="24"/>
  <c r="N12" i="24"/>
  <c r="H12" i="24"/>
  <c r="Y21" i="20"/>
  <c r="Y22" i="20"/>
  <c r="Y23" i="20"/>
  <c r="Y20" i="20"/>
  <c r="Y19" i="20"/>
  <c r="Y18" i="20"/>
  <c r="Y17" i="20"/>
  <c r="Y10" i="20"/>
  <c r="Y9" i="20"/>
  <c r="Y8" i="20"/>
  <c r="O112" i="25"/>
  <c r="P112" i="25"/>
  <c r="Q112" i="25"/>
  <c r="M16" i="4"/>
  <c r="O111" i="25"/>
  <c r="F10" i="4"/>
  <c r="G10" i="4"/>
  <c r="F13" i="4"/>
  <c r="G13" i="4"/>
  <c r="F16" i="4"/>
  <c r="G16" i="4"/>
  <c r="Q10" i="4"/>
  <c r="C2" i="26"/>
  <c r="K43" i="4"/>
  <c r="L43" i="4"/>
  <c r="M43" i="4"/>
  <c r="N43" i="4"/>
  <c r="O43" i="4"/>
  <c r="P43" i="4"/>
  <c r="J43" i="4"/>
  <c r="F43" i="4"/>
  <c r="G43" i="4"/>
  <c r="H43" i="4"/>
  <c r="I43" i="4"/>
  <c r="F40" i="4"/>
  <c r="G40" i="4"/>
  <c r="H40" i="4"/>
  <c r="I40" i="4"/>
  <c r="E40" i="4"/>
  <c r="J40" i="4"/>
  <c r="K40" i="4"/>
  <c r="L40" i="4"/>
  <c r="M40" i="4"/>
  <c r="N40" i="4"/>
  <c r="O40" i="4"/>
  <c r="P40" i="4"/>
  <c r="Q40" i="4"/>
  <c r="K37" i="4"/>
  <c r="L37" i="4"/>
  <c r="M37" i="4"/>
  <c r="N37" i="4"/>
  <c r="O37" i="4"/>
  <c r="P37" i="4"/>
  <c r="Q37" i="4"/>
  <c r="J37" i="4"/>
  <c r="F37" i="4"/>
  <c r="G37" i="4"/>
  <c r="H37" i="4"/>
  <c r="I37" i="4"/>
  <c r="E37" i="4"/>
  <c r="F34" i="4"/>
  <c r="G34" i="4"/>
  <c r="H34" i="4"/>
  <c r="I34" i="4"/>
  <c r="E34" i="4"/>
  <c r="J34" i="4"/>
  <c r="K34" i="4"/>
  <c r="L34" i="4"/>
  <c r="M34" i="4"/>
  <c r="N34" i="4"/>
  <c r="O34" i="4"/>
  <c r="P34" i="4"/>
  <c r="Q34" i="4"/>
  <c r="H16" i="4"/>
  <c r="I16" i="4"/>
  <c r="J16" i="4"/>
  <c r="K16" i="4"/>
  <c r="L16" i="4"/>
  <c r="N16" i="4"/>
  <c r="O16" i="4"/>
  <c r="P16" i="4"/>
  <c r="Q16" i="4"/>
  <c r="E16" i="4"/>
  <c r="H13" i="4"/>
  <c r="I13" i="4"/>
  <c r="J13" i="4"/>
  <c r="K13" i="4"/>
  <c r="L13" i="4"/>
  <c r="M13" i="4"/>
  <c r="N13" i="4"/>
  <c r="O13" i="4"/>
  <c r="P13" i="4"/>
  <c r="Q13" i="4"/>
  <c r="E13" i="4"/>
  <c r="H10" i="4"/>
  <c r="I10" i="4"/>
  <c r="J10" i="4"/>
  <c r="K10" i="4"/>
  <c r="L10" i="4"/>
  <c r="M10" i="4"/>
  <c r="N10" i="4"/>
  <c r="O10" i="4"/>
  <c r="P10" i="4"/>
  <c r="E10" i="4"/>
  <c r="Q23" i="20"/>
  <c r="Q22" i="20"/>
  <c r="E11" i="20"/>
  <c r="T24" i="5"/>
  <c r="S24" i="5"/>
  <c r="R24" i="5"/>
  <c r="Q24" i="5"/>
  <c r="P24" i="5"/>
  <c r="O24" i="5"/>
  <c r="N24" i="5"/>
  <c r="L24" i="5"/>
  <c r="K24" i="5"/>
  <c r="H28" i="25"/>
  <c r="I28" i="25"/>
  <c r="J28" i="25"/>
  <c r="K28" i="25"/>
  <c r="L28" i="25"/>
  <c r="M28" i="25"/>
  <c r="N28" i="25"/>
  <c r="O28" i="25"/>
  <c r="P28" i="25"/>
  <c r="Q28" i="25"/>
  <c r="R28" i="25"/>
  <c r="S28" i="25"/>
  <c r="H27" i="25"/>
  <c r="I27" i="25"/>
  <c r="J27" i="25"/>
  <c r="K27" i="25"/>
  <c r="L27" i="25"/>
  <c r="M27" i="25"/>
  <c r="N27" i="25"/>
  <c r="O27" i="25"/>
  <c r="P27" i="25"/>
  <c r="Q27" i="25"/>
  <c r="R27" i="25"/>
  <c r="S27" i="25"/>
  <c r="H26" i="25"/>
  <c r="I26" i="25"/>
  <c r="J26" i="25"/>
  <c r="K26" i="25"/>
  <c r="L26" i="25"/>
  <c r="M26" i="25"/>
  <c r="N26" i="25"/>
  <c r="O26" i="25"/>
  <c r="P26" i="25"/>
  <c r="Q26" i="25"/>
  <c r="R26" i="25"/>
  <c r="S26" i="25"/>
  <c r="H25" i="25"/>
  <c r="I25" i="25"/>
  <c r="J25" i="25"/>
  <c r="K25" i="25"/>
  <c r="L25" i="25"/>
  <c r="M25" i="25"/>
  <c r="N25" i="25"/>
  <c r="O25" i="25"/>
  <c r="P25" i="25"/>
  <c r="Q25" i="25"/>
  <c r="R25" i="25"/>
  <c r="S25" i="25"/>
  <c r="H24" i="25"/>
  <c r="I24" i="25"/>
  <c r="J24" i="25"/>
  <c r="K24" i="25"/>
  <c r="L24" i="25"/>
  <c r="M24" i="25"/>
  <c r="N24" i="25"/>
  <c r="O24" i="25"/>
  <c r="P24" i="25"/>
  <c r="Q24" i="25"/>
  <c r="R24" i="25"/>
  <c r="S24" i="25"/>
  <c r="H23" i="25"/>
  <c r="I23" i="25"/>
  <c r="J23" i="25"/>
  <c r="K23" i="25"/>
  <c r="L23" i="25"/>
  <c r="M23" i="25"/>
  <c r="N23" i="25"/>
  <c r="O23" i="25"/>
  <c r="P23" i="25"/>
  <c r="Q23" i="25"/>
  <c r="R23" i="25"/>
  <c r="S23" i="25"/>
  <c r="H22" i="25"/>
  <c r="I22" i="25"/>
  <c r="J22" i="25"/>
  <c r="K22" i="25"/>
  <c r="L22" i="25"/>
  <c r="M22" i="25"/>
  <c r="N22" i="25"/>
  <c r="O22" i="25"/>
  <c r="P22" i="25"/>
  <c r="Q22" i="25"/>
  <c r="R22" i="25"/>
  <c r="S22" i="25"/>
  <c r="H21" i="25"/>
  <c r="I21" i="25"/>
  <c r="J21" i="25"/>
  <c r="K21" i="25"/>
  <c r="L21" i="25"/>
  <c r="M21" i="25"/>
  <c r="N21" i="25"/>
  <c r="O21" i="25"/>
  <c r="P21" i="25"/>
  <c r="Q21" i="25"/>
  <c r="R21" i="25"/>
  <c r="S21" i="25"/>
  <c r="H20" i="25"/>
  <c r="I20" i="25"/>
  <c r="J20" i="25"/>
  <c r="K20" i="25"/>
  <c r="L20" i="25"/>
  <c r="M20" i="25"/>
  <c r="N20" i="25"/>
  <c r="O20" i="25"/>
  <c r="P20" i="25"/>
  <c r="Q20" i="25"/>
  <c r="R20" i="25"/>
  <c r="S20" i="25"/>
  <c r="H19" i="25"/>
  <c r="I19" i="25"/>
  <c r="J19" i="25"/>
  <c r="K19" i="25"/>
  <c r="L19" i="25"/>
  <c r="M19" i="25"/>
  <c r="N19" i="25"/>
  <c r="O19" i="25"/>
  <c r="P19" i="25"/>
  <c r="Q19" i="25"/>
  <c r="R19" i="25"/>
  <c r="S19" i="25"/>
  <c r="H18" i="25"/>
  <c r="I18" i="25"/>
  <c r="J18" i="25"/>
  <c r="K18" i="25"/>
  <c r="L18" i="25"/>
  <c r="M18" i="25"/>
  <c r="N18" i="25"/>
  <c r="O18" i="25"/>
  <c r="P18" i="25"/>
  <c r="Q18" i="25"/>
  <c r="R18" i="25"/>
  <c r="S18" i="25"/>
  <c r="H17" i="25"/>
  <c r="I17" i="25"/>
  <c r="J17" i="25"/>
  <c r="K17" i="25"/>
  <c r="L17" i="25"/>
  <c r="M17" i="25"/>
  <c r="N17" i="25"/>
  <c r="O17" i="25"/>
  <c r="P17" i="25"/>
  <c r="Q17" i="25"/>
  <c r="R17" i="25"/>
  <c r="S17" i="25"/>
  <c r="H16" i="25"/>
  <c r="I16" i="25"/>
  <c r="J16" i="25"/>
  <c r="K16" i="25"/>
  <c r="L16" i="25"/>
  <c r="M16" i="25"/>
  <c r="N16" i="25"/>
  <c r="O16" i="25"/>
  <c r="P16" i="25"/>
  <c r="Q16" i="25"/>
  <c r="R16" i="25"/>
  <c r="S16" i="25"/>
  <c r="H15" i="25"/>
  <c r="I15" i="25"/>
  <c r="J15" i="25"/>
  <c r="K15" i="25"/>
  <c r="L15" i="25"/>
  <c r="M15" i="25"/>
  <c r="N15" i="25"/>
  <c r="O15" i="25"/>
  <c r="P15" i="25"/>
  <c r="Q15" i="25"/>
  <c r="R15" i="25"/>
  <c r="S15" i="25"/>
  <c r="G15" i="25"/>
  <c r="G16" i="25"/>
  <c r="G17" i="25"/>
  <c r="G18" i="25"/>
  <c r="G19" i="25"/>
  <c r="G20" i="25"/>
  <c r="G21" i="25"/>
  <c r="G22" i="25"/>
  <c r="G23" i="25"/>
  <c r="G25" i="25"/>
  <c r="G26" i="25"/>
  <c r="G27" i="25"/>
  <c r="G28" i="25"/>
  <c r="H14" i="25"/>
  <c r="I14" i="25"/>
  <c r="J14" i="25"/>
  <c r="K14" i="25"/>
  <c r="L14" i="25"/>
  <c r="M14" i="25"/>
  <c r="N14" i="25"/>
  <c r="O14" i="25"/>
  <c r="P14" i="25"/>
  <c r="Q14" i="25"/>
  <c r="R14" i="25"/>
  <c r="S14" i="25"/>
  <c r="G14" i="25"/>
  <c r="C2" i="25" l="1"/>
  <c r="C2" i="24" l="1"/>
  <c r="C2" i="22"/>
  <c r="C2" i="20" l="1"/>
  <c r="C2" i="18"/>
  <c r="C2" i="17"/>
  <c r="C2" i="16"/>
  <c r="C2" i="11" l="1"/>
  <c r="C2" i="7"/>
  <c r="C2" i="6"/>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tc={DD60C567-6BB2-4134-8A33-443AED1FF44A}</author>
    <author>Author</author>
  </authors>
  <commentList>
    <comment ref="S28" authorId="0" shapeId="0" xr:uid="{DD60C567-6BB2-4134-8A33-443AED1FF44A}">
      <text>
        <t>[Threaded comment]
Your version of Excel allows you to read this threaded comment; however, any edits to it will get removed if the file is opened in a newer version of Excel. Learn more: https://go.microsoft.com/fwlink/?linkid=870924
Comment:
    This also includes some non-HFTD counts, but there is no line item for the individual inspection types. It will be aggregated here</t>
      </text>
    </comment>
    <comment ref="M78" authorId="1" shapeId="0" xr:uid="{91D288E5-D160-427A-8263-448A9A9271FD}">
      <text>
        <r>
          <rPr>
            <b/>
            <sz val="11"/>
            <color theme="1"/>
            <rFont val="Calibri"/>
            <family val="2"/>
            <scheme val="minor"/>
          </rPr>
          <t>Author:</t>
        </r>
        <r>
          <rPr>
            <sz val="11"/>
            <color theme="1"/>
            <rFont val="Calibri"/>
            <family val="2"/>
            <scheme val="minor"/>
          </rPr>
          <t xml:space="preserve">
Manual adjustment, database will be updated after Feb 2022.</t>
        </r>
      </text>
    </comment>
    <comment ref="M80" authorId="1" shapeId="0" xr:uid="{8293AF01-59D8-4A66-8C84-9C0672947FFC}">
      <text>
        <r>
          <rPr>
            <b/>
            <sz val="11"/>
            <color theme="1"/>
            <rFont val="Calibri"/>
            <family val="2"/>
            <scheme val="minor"/>
          </rPr>
          <t>Author:</t>
        </r>
        <r>
          <rPr>
            <sz val="11"/>
            <color theme="1"/>
            <rFont val="Calibri"/>
            <family val="2"/>
            <scheme val="minor"/>
          </rPr>
          <t xml:space="preserve">
Manual Adjustment; database will be updated after Feb 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O112" authorId="0" shapeId="0" xr:uid="{FCED2316-E229-4F52-8327-0EFE43B679D2}">
      <text>
        <r>
          <rPr>
            <b/>
            <sz val="11"/>
            <color theme="1"/>
            <rFont val="Calibri"/>
            <family val="2"/>
            <scheme val="minor"/>
          </rPr>
          <t>Author:</t>
        </r>
        <r>
          <rPr>
            <sz val="11"/>
            <color theme="1"/>
            <rFont val="Calibri"/>
            <family val="2"/>
            <scheme val="minor"/>
          </rPr>
          <t xml:space="preserve">
Manual adjusted, exclude drone in Non-HFTD</t>
        </r>
      </text>
    </comment>
    <comment ref="P112" authorId="0" shapeId="0" xr:uid="{DC829A58-1679-4F32-9DB6-CB28E7199FD2}">
      <text>
        <r>
          <rPr>
            <b/>
            <sz val="11"/>
            <color theme="1"/>
            <rFont val="Calibri"/>
            <family val="2"/>
            <scheme val="minor"/>
          </rPr>
          <t>Author:</t>
        </r>
        <r>
          <rPr>
            <sz val="11"/>
            <color theme="1"/>
            <rFont val="Calibri"/>
            <family val="2"/>
            <scheme val="minor"/>
          </rPr>
          <t xml:space="preserve">
Manual adjusted; exclude drone in non-HFTD </t>
        </r>
      </text>
    </comment>
    <comment ref="Q112" authorId="0" shapeId="0" xr:uid="{D5BA3407-30B4-4249-BE67-18B492D0C905}">
      <text>
        <r>
          <rPr>
            <b/>
            <sz val="11"/>
            <color theme="1"/>
            <rFont val="Calibri"/>
            <family val="2"/>
            <scheme val="minor"/>
          </rPr>
          <t>Author:</t>
        </r>
        <r>
          <rPr>
            <sz val="11"/>
            <color theme="1"/>
            <rFont val="Calibri"/>
            <family val="2"/>
            <scheme val="minor"/>
          </rPr>
          <t xml:space="preserve">
Manual adjustment-excl. Drone in Non-HFTD.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<sst xmlns="http://schemas.openxmlformats.org/spreadsheetml/2006/main" count="7010" uniqueCount="1249">
  <si>
    <t>Yes</t>
  </si>
  <si>
    <t>No</t>
  </si>
  <si>
    <t>&lt;-- for dropdowns</t>
  </si>
  <si>
    <t>Office of Energy Infrastructure Safety Attachment 3</t>
  </si>
  <si>
    <t>Wildifire Mitigation Plan Quarterly Data Report - non-spatial data template</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</si>
  <si>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</si>
  <si>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</si>
  <si>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</si>
  <si>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</si>
  <si>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</si>
  <si>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</si>
  <si>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</si>
  <si>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</si>
  <si>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</si>
  <si>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</si>
  <si>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</si>
  <si>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</si>
  <si>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</si>
  <si>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</si>
  <si>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</si>
  <si>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</si>
  <si>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</si>
  <si>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</si>
  <si>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</si>
  <si>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</si>
  <si>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</si>
  <si>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</si>
  <si>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</si>
  <si>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</si>
  <si>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</si>
  <si>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</si>
  <si>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</si>
  <si>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</si>
  <si>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</si>
  <si>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</si>
  <si>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</si>
  <si>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</si>
  <si>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</si>
  <si>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</si>
  <si>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</si>
  <si>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</si>
  <si>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</si>
  <si>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</si>
  <si>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</si>
  <si>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</si>
  <si>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</si>
  <si>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</si>
  <si>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</si>
  <si>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</si>
  <si>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</si>
  <si>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</si>
  <si>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</si>
  <si>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</si>
  <si>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</si>
  <si>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</si>
  <si>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</si>
  <si>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</si>
  <si>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</si>
  <si>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</si>
  <si>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</si>
  <si>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</si>
  <si>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</si>
  <si>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</si>
  <si>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</si>
  <si>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</si>
  <si>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</si>
  <si>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</si>
  <si>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</si>
  <si>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</si>
  <si>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</si>
  <si>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 In earlier submissions, the HFTD Tier 3 inspections was placed in the "other" category;  these inspections are now grouped in the "Detailed" inspections. 2. The gaps in the "other" category with regards to HFTD miles is primarily driven by the inspection cycle of the POIN inspections, going in/out of the HFTD during the 10 year cycle.</t>
  </si>
  <si>
    <t>1.c.</t>
  </si>
  <si>
    <t>Number of circuit miles inspected from other inspections (list types of "other" inspections in comments) in HFTD - Distribution lines</t>
  </si>
  <si>
    <t>Sum of all other distribution inspections in HFTD- intrusive poles, infrared and drone inspections.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</si>
  <si>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</si>
  <si>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</si>
  <si>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</si>
  <si>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</si>
  <si>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</si>
  <si>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</si>
  <si>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</si>
  <si>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Sum of all level 1 findings for intrusive poles, infrared and drone inspections in HFTD.</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</si>
  <si>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</si>
  <si>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</si>
  <si>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</si>
  <si>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</si>
  <si>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</si>
  <si>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</si>
  <si>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Sum of all level 2 findings for intrusive poles, infrared and drone inspections in HFTD.</t>
  </si>
  <si>
    <t>1.j.</t>
  </si>
  <si>
    <t>Level 3 findings in HFTD for patrol inspections - Distribution lines</t>
  </si>
  <si>
    <t>N/A</t>
  </si>
  <si>
    <t xml:space="preserve">All inspections are followed up based on level 2 requirement, level 3 does not apply to distribution inspection </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</si>
  <si>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</si>
  <si>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</si>
  <si>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</si>
  <si>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</si>
  <si>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</si>
  <si>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</si>
  <si>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</si>
  <si>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</si>
  <si>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 xml:space="preserve">Sum of infrared and drone inspections in HFTD and intrusitive pole inspection in all territory. </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</si>
  <si>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</si>
  <si>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</si>
  <si>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</si>
  <si>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</si>
  <si>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</si>
  <si>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</si>
  <si>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</si>
  <si>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</si>
  <si>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</si>
  <si>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</si>
  <si>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</si>
  <si>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t>
  </si>
  <si>
    <t>Number of circuit miles inspected from detailed inspections in HFTD - Transmission lines</t>
  </si>
  <si>
    <t>Number of circuit miles inspected from other inspections (list types of "other" inspections in comments) in HFTD - Transmission lines</t>
  </si>
  <si>
    <t xml:space="preserve">Sum of all other transmission inspections-infrared and drone inspections in HFTD. SDG&amp;E drone inspection program only inspects the structures, not the conductors; in order to calcualate the circuit miles, GIS span length assciated with the structure is utilized. </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</si>
  <si>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</si>
  <si>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</si>
  <si>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</si>
  <si>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Sum of all other transmission inspections-infrared and drone inspections in HFTD.</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</si>
  <si>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</si>
  <si>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</si>
  <si>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</si>
  <si>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</si>
  <si>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</si>
  <si>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</si>
  <si>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</si>
  <si>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</si>
  <si>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</si>
  <si>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Sum of all other transmission inspections-infrared (all territory) and drone inspections in HFTD.</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</si>
  <si>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</si>
  <si>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</si>
  <si>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</si>
  <si>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</si>
  <si>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</si>
  <si>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</si>
  <si>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</si>
  <si>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</si>
  <si>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</si>
  <si>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</si>
  <si>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</si>
  <si>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</si>
  <si>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</si>
  <si>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</si>
  <si>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</si>
  <si>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</si>
  <si>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</si>
  <si>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</si>
  <si>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</si>
  <si>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</si>
  <si>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</si>
  <si>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</si>
  <si>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</si>
  <si>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</si>
  <si>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</si>
  <si>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</si>
  <si>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</si>
  <si>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</si>
  <si>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</si>
  <si>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</si>
  <si>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</si>
  <si>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</si>
  <si>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4. Grid condition findings from other inspections - Distribution lines</t>
  </si>
  <si>
    <t>4.a.</t>
  </si>
  <si>
    <t>Number of circuit miles inspected from other inspections (Intrusive Pole) in HFTD - Distribution lines</t>
  </si>
  <si>
    <t>4.b.</t>
  </si>
  <si>
    <t>Number of circuit miles inspected from other inspections (Infrared) in HFTD - Distribution lines</t>
  </si>
  <si>
    <t>4.c.</t>
  </si>
  <si>
    <t>Number of circuit miles inspected from other inspections (Drone) in HFTD - Distribution lines</t>
  </si>
  <si>
    <t>4.d.</t>
  </si>
  <si>
    <t>Level 1 findings in HFTD for other inspections (Intrusive Pole) - Distribution lines</t>
  </si>
  <si>
    <t>4.e.</t>
  </si>
  <si>
    <t>Level 1 findings in HFTD for other inspections (Infrared ) - Distribution lines</t>
  </si>
  <si>
    <t>4.f.</t>
  </si>
  <si>
    <t>Level 1 findings in HFTD for other inspections (Drone) - Distribution lines</t>
  </si>
  <si>
    <t>4.g.</t>
  </si>
  <si>
    <t>Level 2 findings in HFTD for other inspections (Intrusive Pole) - Distribution line</t>
  </si>
  <si>
    <t>4.h.</t>
  </si>
  <si>
    <t>Level 2 findings in HFTD for other inspections (Infrared ) - Distribution lines</t>
  </si>
  <si>
    <t>4.i</t>
  </si>
  <si>
    <t>Level 2 findings in HFTD for other inspections (Drone) - Distribution lines</t>
  </si>
  <si>
    <t>4.j.</t>
  </si>
  <si>
    <t>Level 3 findings in HFTD for other inspections (Intrusive Pole) - Distribution line</t>
  </si>
  <si>
    <t>4.k.</t>
  </si>
  <si>
    <t>Level 3 findings in HFTD for other inspections (Infrared ) - Distribution lines</t>
  </si>
  <si>
    <t>4.l.</t>
  </si>
  <si>
    <t>Level 3 findings in HFTD for other inspections (Drone) - Distribution lines</t>
  </si>
  <si>
    <t>4. Grid condition findings from other inspections - Transmission lines</t>
  </si>
  <si>
    <t>4.m</t>
  </si>
  <si>
    <t>Number of circuit miles inspected from other inspections (Infrared) in HFTD - Transmission lines</t>
  </si>
  <si>
    <t>4.n</t>
  </si>
  <si>
    <t>Number of circuit miles inspected from other inspections (Drone) in HFTD - Transmission lines</t>
  </si>
  <si>
    <t>4.o</t>
  </si>
  <si>
    <t>Level 1 findings in HFTD for other inspections (Infrared ) - Transmission lines</t>
  </si>
  <si>
    <t>4.p</t>
  </si>
  <si>
    <t>Level 1 findings in HFTD for other inspections (Drone) - Transmission lines</t>
  </si>
  <si>
    <t>4.q.</t>
  </si>
  <si>
    <t>Level 2 findings in HFTD for other inspections (Infrared ) - Transmission lines</t>
  </si>
  <si>
    <t>4.r</t>
  </si>
  <si>
    <t>Level 2 findings in HFTD for other inspections (Drone) - Transmission lines</t>
  </si>
  <si>
    <t>4.s.</t>
  </si>
  <si>
    <t>Level 3 findings in HFTD for other inspections (Infrared ) - Transmission lines</t>
  </si>
  <si>
    <t>4.t.</t>
  </si>
  <si>
    <t>Level 3 findings in HFTD for other inspections (Drone) - Transmission lines</t>
  </si>
  <si>
    <t>HWW = High wind warning</t>
  </si>
  <si>
    <t>RFW = Red flag warning</t>
  </si>
  <si>
    <t>Table 2: Recent performance on outcome metrics</t>
  </si>
  <si>
    <t>Outcome metric name</t>
  </si>
  <si>
    <t>Wind Warning Status</t>
  </si>
  <si>
    <t>HFTD Tier</t>
  </si>
  <si>
    <t>1. Risk Events</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</si>
  <si>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</si>
  <si>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</si>
  <si>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</si>
  <si>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</si>
  <si>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</si>
  <si>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</si>
  <si>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</si>
  <si>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Non- HFTD</t>
  </si>
  <si>
    <t>Number of wires down</t>
  </si>
  <si>
    <t xml:space="preserve">Number of wires down per year </t>
  </si>
  <si>
    <t>Number of outage events not caused by contact with vegetation</t>
  </si>
  <si>
    <t>Number of outage events per year</t>
  </si>
  <si>
    <t xml:space="preserve">Number of outage events caused by contact with vegetation </t>
  </si>
  <si>
    <t>2. Utility inspection findings - Distribution</t>
  </si>
  <si>
    <t>2.a.</t>
  </si>
  <si>
    <t>Number of Level 1 findings (distribution)</t>
  </si>
  <si>
    <t>2.b.</t>
  </si>
  <si>
    <t>Number of Level 2 findings (distribution)</t>
  </si>
  <si>
    <t>2.c.</t>
  </si>
  <si>
    <t>Number of Level 3 findings (distribution)</t>
  </si>
  <si>
    <t>na</t>
  </si>
  <si>
    <t>2.d.</t>
  </si>
  <si>
    <t>Number of distribution circuit miles inspected</t>
  </si>
  <si>
    <t>2. Utility inspection findings - Transmission</t>
  </si>
  <si>
    <t>Number of Level 1 findings (transmission)</t>
  </si>
  <si>
    <t>Number of Level 2 findings (transmission)</t>
  </si>
  <si>
    <t>2.c.ii</t>
  </si>
  <si>
    <t>Number of Level 3 findings (transmission)</t>
  </si>
  <si>
    <t>2.d.ii</t>
  </si>
  <si>
    <t>Number of transmission circuit miles inspected</t>
  </si>
  <si>
    <t>Detailed, potral and infrared inspections</t>
  </si>
  <si>
    <t>Fatalities due to utility-related ignitions (total)</t>
  </si>
  <si>
    <t>Injuries due to utility-related igntions (total)</t>
  </si>
  <si>
    <t xml:space="preserve">4. Value of assets destroyed by utility-related ignitions, listed by asset type </t>
  </si>
  <si>
    <t>Value of assets destroyed by utility-related ignitions (total)</t>
  </si>
  <si>
    <t>5. Structures damaged or destroyed by utility-related ignitions</t>
  </si>
  <si>
    <t>5.a.</t>
  </si>
  <si>
    <t>Number of structures destroyed by utility-related ignitions (total)</t>
  </si>
  <si>
    <t>5.b.</t>
  </si>
  <si>
    <t>Critical infrastructure damaged/destroyed by utility-rleated ignitions (total)</t>
  </si>
  <si>
    <t>Critical infrustructure was defined in 2021.</t>
  </si>
  <si>
    <t>6. Acreage burned by utility-related ignitions</t>
  </si>
  <si>
    <t>6.a.</t>
  </si>
  <si>
    <t>Acreage burned by utility-rleated ignitions</t>
  </si>
  <si>
    <t xml:space="preserve">SDG&amp;E has centrolized and automated ignition metrics, acerage for historical years are updated based on automated output in Feb 2022.  </t>
  </si>
  <si>
    <t>7. Number of utility-related ignitions</t>
  </si>
  <si>
    <t>7.a.</t>
  </si>
  <si>
    <t xml:space="preserve">Number of ignitions (total) according to existing ignition data reporting requirement </t>
  </si>
  <si>
    <t>7.b.</t>
  </si>
  <si>
    <t xml:space="preserve">Number of ignitions </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</si>
  <si>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</si>
  <si>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</si>
  <si>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</si>
  <si>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</si>
  <si>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</si>
  <si>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</si>
  <si>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</si>
  <si>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</si>
  <si>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</si>
  <si>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</si>
  <si>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</si>
  <si>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</si>
  <si>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</si>
  <si>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</si>
  <si>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</si>
  <si>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</si>
  <si>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</si>
  <si>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</si>
  <si>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considered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</si>
  <si>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</si>
  <si>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</si>
  <si>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</si>
  <si>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</si>
  <si>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</si>
  <si>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</si>
  <si>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</si>
  <si>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</si>
  <si>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</si>
  <si>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</si>
  <si>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</si>
  <si>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</si>
  <si>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</si>
  <si>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</si>
  <si>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</si>
  <si>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</si>
  <si>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</si>
  <si>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</si>
  <si>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or higher FPI</t>
  </si>
  <si>
    <t>SDG&amp;E has developed a more precise methodology for identifying the HFTD location of outages by utilizing the pole/asset location instead of the overall circuit location in 2021 Q4. 2022 Q2, the method for OH Fault is refined and output in 2015-2020 is updated.</t>
  </si>
  <si>
    <t>3.d.</t>
  </si>
  <si>
    <t>Overhead faults on circuits in HFTD with RFW</t>
  </si>
  <si>
    <t>3.e.</t>
  </si>
  <si>
    <t>Energized wire down events in HFTD with Elevated or higher FPI</t>
  </si>
  <si>
    <t xml:space="preserve">Wire down query is refined and correction is made for historical years in 2022 Q1. </t>
  </si>
  <si>
    <t>3.f.</t>
  </si>
  <si>
    <t>Energized wire down events in HFTD with RFW</t>
  </si>
  <si>
    <t>3.g.</t>
  </si>
  <si>
    <t>Number of non-CALFIRE rated fuse operations in HFTD with Elevated or higher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</si>
  <si>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</si>
  <si>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</si>
  <si>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</si>
  <si>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</si>
  <si>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</si>
  <si>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</si>
  <si>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</si>
  <si>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</si>
  <si>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</si>
  <si>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</si>
  <si>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</si>
  <si>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</si>
  <si>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</si>
  <si>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</si>
  <si>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</si>
  <si>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</si>
  <si>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</si>
  <si>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</si>
  <si>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</si>
  <si>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</si>
  <si>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</si>
  <si>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</si>
  <si>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</si>
  <si>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</si>
  <si>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</si>
  <si>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</si>
  <si>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</si>
  <si>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</si>
  <si>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</si>
  <si>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</si>
  <si>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</si>
  <si>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</si>
  <si>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</si>
  <si>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</si>
  <si>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</si>
  <si>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</si>
  <si>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</si>
  <si>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</si>
  <si>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</si>
  <si>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</si>
  <si>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</si>
  <si>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</si>
  <si>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</si>
  <si>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</si>
  <si>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</si>
  <si>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</si>
  <si>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</si>
  <si>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</si>
  <si>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</si>
  <si>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</si>
  <si>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</si>
  <si>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</si>
  <si>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</si>
  <si>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</si>
  <si>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</si>
  <si>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</si>
  <si>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</si>
  <si>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2022 08 01</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</si>
  <si>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</si>
  <si>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</si>
  <si>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</si>
  <si>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</si>
  <si>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</si>
  <si>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</si>
  <si>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</si>
  <si>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</si>
  <si>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</si>
  <si>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</si>
  <si>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</si>
  <si>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</si>
  <si>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t>
  </si>
  <si>
    <t>Correction 2022Q1: 2018: 13--&gt;12;2019:12--&gt;11</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</si>
  <si>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</si>
  <si>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</si>
  <si>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</si>
  <si>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</si>
  <si>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</si>
  <si>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</si>
  <si>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</si>
  <si>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</si>
  <si>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</si>
  <si>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</si>
  <si>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</si>
  <si>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</si>
  <si>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</si>
  <si>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</si>
  <si>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</si>
  <si>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</si>
  <si>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</si>
  <si>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</si>
  <si>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</si>
  <si>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</si>
  <si>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</si>
  <si>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</si>
  <si>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</si>
  <si>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</si>
  <si>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</si>
  <si>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</si>
  <si>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</si>
  <si>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</si>
  <si>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</si>
  <si>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</si>
  <si>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</si>
  <si>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</si>
  <si>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</si>
  <si>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</si>
  <si>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</si>
  <si>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</si>
  <si>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</si>
  <si>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</si>
  <si>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</si>
  <si>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</si>
  <si>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</si>
  <si>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</si>
  <si>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</si>
  <si>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</si>
  <si>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</si>
  <si>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</si>
  <si>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</si>
  <si>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</si>
  <si>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</si>
  <si>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</si>
  <si>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</si>
  <si>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</si>
  <si>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</si>
  <si>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</si>
  <si>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</si>
  <si>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</si>
  <si>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</si>
  <si>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</si>
  <si>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</si>
  <si>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</si>
  <si>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</si>
  <si>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</si>
  <si>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</si>
  <si>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</si>
  <si>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</si>
  <si>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</si>
  <si>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</si>
  <si>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</si>
  <si>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</si>
  <si>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</si>
  <si>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</si>
  <si>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</si>
  <si>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</si>
  <si>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</si>
  <si>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</si>
  <si>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</si>
  <si>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</si>
  <si>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</si>
  <si>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</si>
  <si>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</si>
  <si>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</si>
  <si>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</si>
  <si>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</si>
  <si>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</si>
  <si>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</si>
  <si>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</si>
  <si>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</si>
  <si>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</si>
  <si>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</si>
  <si>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</si>
  <si>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</si>
  <si>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</si>
  <si>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</si>
  <si>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</si>
  <si>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</si>
  <si>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</si>
  <si>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</si>
  <si>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</si>
  <si>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</si>
  <si>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</si>
  <si>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</si>
  <si>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</si>
  <si>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</si>
  <si>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</si>
  <si>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</si>
  <si>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 xml:space="preserve">Includes weather caused equipment failure </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</si>
  <si>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</si>
  <si>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</si>
  <si>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</si>
  <si>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</si>
  <si>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</si>
  <si>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</si>
  <si>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</si>
  <si>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</si>
  <si>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</si>
  <si>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</si>
  <si>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</si>
  <si>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</si>
  <si>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</si>
  <si>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</si>
  <si>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</si>
  <si>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</si>
  <si>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</si>
  <si>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</si>
  <si>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</si>
  <si>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</si>
  <si>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</si>
  <si>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</si>
  <si>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Not Applicable</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</si>
  <si>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</si>
  <si>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</si>
  <si>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</si>
  <si>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</si>
  <si>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</si>
  <si>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</si>
  <si>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</si>
  <si>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</si>
  <si>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</si>
  <si>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</si>
  <si>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</si>
  <si>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</si>
  <si>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</si>
  <si>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</si>
  <si>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</si>
  <si>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</si>
  <si>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</si>
  <si>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</si>
  <si>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</si>
  <si>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</si>
  <si>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</si>
  <si>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</si>
  <si>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</si>
  <si>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</si>
  <si>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</si>
  <si>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</si>
  <si>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</si>
  <si>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</si>
  <si>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</si>
  <si>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</si>
  <si>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</si>
  <si>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</si>
  <si>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</si>
  <si>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</si>
  <si>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</si>
  <si>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</si>
  <si>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</si>
  <si>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2022 02 09</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</si>
  <si>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</si>
  <si>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</si>
  <si>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</si>
  <si>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</si>
  <si>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</si>
  <si>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</si>
  <si>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</si>
  <si>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</si>
  <si>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</si>
  <si>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</si>
  <si>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</si>
  <si>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</si>
  <si>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</si>
  <si>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</si>
  <si>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</si>
  <si>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</si>
  <si>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</si>
  <si>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</si>
  <si>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</si>
  <si>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</si>
  <si>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</si>
  <si>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</si>
  <si>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</si>
  <si>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</si>
  <si>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</si>
  <si>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</si>
  <si>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</si>
  <si>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</si>
  <si>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</si>
  <si>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</si>
  <si>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</si>
  <si>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</si>
  <si>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</si>
  <si>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</si>
  <si>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</si>
  <si>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</si>
  <si>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</si>
  <si>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</si>
  <si>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</si>
  <si>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</si>
  <si>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</si>
  <si>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</si>
  <si>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</si>
  <si>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</si>
  <si>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</si>
  <si>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</si>
  <si>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</si>
  <si>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</si>
  <si>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</si>
  <si>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</si>
  <si>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</si>
  <si>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</si>
  <si>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</si>
  <si>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</si>
  <si>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</si>
  <si>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</si>
  <si>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</si>
  <si>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</si>
  <si>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</si>
  <si>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</si>
  <si>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</si>
  <si>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</si>
  <si>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</si>
  <si>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</si>
  <si>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</si>
  <si>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</si>
  <si>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</si>
  <si>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</si>
  <si>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</si>
  <si>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</si>
  <si>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</si>
  <si>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</si>
  <si>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</si>
  <si>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</si>
  <si>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</si>
  <si>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</si>
  <si>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</si>
  <si>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</si>
  <si>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</si>
  <si>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</si>
  <si>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</si>
  <si>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</si>
  <si>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</si>
  <si>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</si>
  <si>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</si>
  <si>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</si>
  <si>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</si>
  <si>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</si>
  <si>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</si>
  <si>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</si>
  <si>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</si>
  <si>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</si>
  <si>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</si>
  <si>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</si>
  <si>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</si>
  <si>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</si>
  <si>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</si>
  <si>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</si>
  <si>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</si>
  <si>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</si>
  <si>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</si>
  <si>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</si>
  <si>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</si>
  <si>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</si>
  <si>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</si>
  <si>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</si>
  <si>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</si>
  <si>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</si>
  <si>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</si>
  <si>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</si>
  <si>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</si>
  <si>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</si>
  <si>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</si>
  <si>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</si>
  <si>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</si>
  <si>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</si>
  <si>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</si>
  <si>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</si>
  <si>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</si>
  <si>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</si>
  <si>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</si>
  <si>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</si>
  <si>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</si>
  <si>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</si>
  <si>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</si>
  <si>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</si>
  <si>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</si>
  <si>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</si>
  <si>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</si>
  <si>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</si>
  <si>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</si>
  <si>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</si>
  <si>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</si>
  <si>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</si>
  <si>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</si>
  <si>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</si>
  <si>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</si>
  <si>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</si>
  <si>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</si>
  <si>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</si>
  <si>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</si>
  <si>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</si>
  <si>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</si>
  <si>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</si>
  <si>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</si>
  <si>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</si>
  <si>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</si>
  <si>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</si>
  <si>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</si>
  <si>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</si>
  <si>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</si>
  <si>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</si>
  <si>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</si>
  <si>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</si>
  <si>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</si>
  <si>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</si>
  <si>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</si>
  <si>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</si>
  <si>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</si>
  <si>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</si>
  <si>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</si>
  <si>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</si>
  <si>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</si>
  <si>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</si>
  <si>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</si>
  <si>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</si>
  <si>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</si>
  <si>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</si>
  <si>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</si>
  <si>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</si>
  <si>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</si>
  <si>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</si>
  <si>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</si>
  <si>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</si>
  <si>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</si>
  <si>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</si>
  <si>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</si>
  <si>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</si>
  <si>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</si>
  <si>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</si>
  <si>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</si>
  <si>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</si>
  <si>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</si>
  <si>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</si>
  <si>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</si>
  <si>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</si>
  <si>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</si>
  <si>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</si>
  <si>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</si>
  <si>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</si>
  <si>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</si>
  <si>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</si>
  <si>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</si>
  <si>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</si>
  <si>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</si>
  <si>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</si>
  <si>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</si>
  <si>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</si>
  <si>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</si>
  <si>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</si>
  <si>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</si>
  <si>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</si>
  <si>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</si>
  <si>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</si>
  <si>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</si>
  <si>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</si>
  <si>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</si>
  <si>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</si>
  <si>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</si>
  <si>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</si>
  <si>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</si>
  <si>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</si>
  <si>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</si>
  <si>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</si>
  <si>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</si>
  <si>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</si>
  <si>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</si>
  <si>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</si>
  <si>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</si>
  <si>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</si>
  <si>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</si>
  <si>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</si>
  <si>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</si>
  <si>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</si>
  <si>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</si>
  <si>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</si>
  <si>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</si>
  <si>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</si>
  <si>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</si>
  <si>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</si>
  <si>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</si>
  <si>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</si>
  <si>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</si>
  <si>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</si>
  <si>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</si>
  <si>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</si>
  <si>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</si>
  <si>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</si>
  <si>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</si>
  <si>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</si>
  <si>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</si>
  <si>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</si>
  <si>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</si>
  <si>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</si>
  <si>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</si>
  <si>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</si>
  <si>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</si>
  <si>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</si>
  <si>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</si>
  <si>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</si>
  <si>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</si>
  <si>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</si>
  <si>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</si>
  <si>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</si>
  <si>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</si>
  <si>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</si>
  <si>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</si>
  <si>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</si>
  <si>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</si>
  <si>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</si>
  <si>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</si>
  <si>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</si>
  <si>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</si>
  <si>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</si>
  <si>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</si>
  <si>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</si>
  <si>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</si>
  <si>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</si>
  <si>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</si>
  <si>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</si>
  <si>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</si>
  <si>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</si>
  <si>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</si>
  <si>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</si>
  <si>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</si>
  <si>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</si>
  <si>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</si>
  <si>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</si>
  <si>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</si>
  <si>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</si>
  <si>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</si>
  <si>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</si>
  <si>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</si>
  <si>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</si>
  <si>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</si>
  <si>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</si>
  <si>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</si>
  <si>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</si>
  <si>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</si>
  <si>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</si>
  <si>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</si>
  <si>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</si>
  <si>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</si>
  <si>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</si>
  <si>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</si>
  <si>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</si>
  <si>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</si>
  <si>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</si>
  <si>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</si>
  <si>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 xml:space="preserve">9. Secondary </t>
  </si>
  <si>
    <t>All Secondary</t>
  </si>
  <si>
    <t>2022 06 30</t>
  </si>
  <si>
    <t>Table 8: State of service territory and utility equipment</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</si>
  <si>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</si>
  <si>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</si>
  <si>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</si>
  <si>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</si>
  <si>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</si>
  <si>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 xml:space="preserve">For 11/1/21 submission, SDG&amp;E redefined and updated its WUI area and the polygon query for the WUI metrics. Metric valus for "only WUI" changed due to this update.  </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</si>
  <si>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</si>
  <si>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</si>
  <si>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</si>
  <si>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</si>
  <si>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</si>
  <si>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</si>
  <si>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</si>
  <si>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</si>
  <si>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</si>
  <si>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</si>
  <si>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</si>
  <si>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</si>
  <si>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</si>
  <si>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</si>
  <si>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</si>
  <si>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</si>
  <si>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</si>
  <si>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</si>
  <si>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</si>
  <si>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</si>
  <si>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</si>
  <si>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</si>
  <si>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</si>
  <si>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</si>
  <si>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</si>
  <si>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</si>
  <si>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</si>
  <si>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</si>
  <si>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</si>
  <si>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</si>
  <si>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</si>
  <si>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</si>
  <si>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</si>
  <si>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</si>
  <si>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</si>
  <si>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</si>
  <si>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</si>
  <si>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</si>
  <si>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</si>
  <si>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</si>
  <si>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</si>
  <si>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</si>
  <si>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</si>
  <si>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</si>
  <si>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</si>
  <si>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</si>
  <si>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</si>
  <si>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</si>
  <si>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</si>
  <si>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 xml:space="preserve">SDG&amp;E started tracking historical outputs in table 8 from Q1 2021. The actuals reflect the differences (additions/removal) between Q4 and Q1 2021 based on the most updated WUI definition. </t>
  </si>
  <si>
    <t>For 11/1/21 submission, SDG&amp;E redefined and updated its WUI area and the polygon query for all WUI metrics in table 8. Metric values for "only WUI" have changed due to this update.</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</si>
  <si>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</si>
  <si>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</si>
  <si>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</si>
  <si>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</si>
  <si>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</si>
  <si>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</si>
  <si>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</si>
  <si>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</si>
  <si>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</si>
  <si>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</si>
  <si>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</si>
  <si>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</si>
  <si>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</si>
  <si>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</si>
  <si>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</si>
  <si>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</si>
  <si>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</si>
  <si>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</si>
  <si>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</si>
  <si>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</si>
  <si>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</si>
  <si>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</si>
  <si>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</si>
  <si>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</si>
  <si>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</si>
  <si>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Metric definition 1.c. was updated based on the correction requsted in 2021 March, it is derived from customer minutes iterrupted (CMI) and converted to hours (minutes/60=hours).</t>
  </si>
  <si>
    <t>2. Customer hours of PSPS and other outages</t>
  </si>
  <si>
    <t>Customer hours of planned outages including PSPS (total)</t>
  </si>
  <si>
    <t>Total customer hours of planned outages per year</t>
  </si>
  <si>
    <t>In 2021 QDR-Q4 filing, data point for 2015 is updated using archieved data file. The reporting system of record stores data for the last 5+1 years. SDG&amp;E does not define PSPS as "planned" ouatges, the total = SDGE planned outage customer hours (restored)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</si>
  <si>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</si>
  <si>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</si>
  <si>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</si>
  <si>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</si>
  <si>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</si>
  <si>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</si>
  <si>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</si>
  <si>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</si>
  <si>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</si>
  <si>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</si>
  <si>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</si>
  <si>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</si>
  <si>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</si>
  <si>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</si>
  <si>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xml:space="preserve">During PSPS events in 2020 December, customers who were fed by microgrids or district denerators were removed from the count.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</si>
  <si>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</si>
  <si>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</si>
  <si>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</si>
  <si>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 of medical baseline customers notified prior to initiation of PSPS event</t>
  </si>
  <si>
    <t>% of customers notified prior to a PSPS event impacting them</t>
  </si>
  <si>
    <t>=4.a. / 4.c.</t>
  </si>
  <si>
    <t>% of medical baseline customers notified prior to a PSPS event impacting them</t>
  </si>
  <si>
    <t>5. Other PSPS metrics</t>
  </si>
  <si>
    <t>Number of PSPS de-energizations</t>
  </si>
  <si>
    <t>Number of de-energizations</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</si>
  <si>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</si>
  <si>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</si>
  <si>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</si>
  <si>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</si>
  <si>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</si>
  <si>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=1.c./table 6 1.a.</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</si>
  <si>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</si>
  <si>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</si>
  <si>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</si>
  <si>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</si>
  <si>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</si>
  <si>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</si>
  <si>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</si>
  <si>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</si>
  <si>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</si>
  <si>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 xml:space="preserve">In 2021 WMP update, 5.f. was based on the definition- "outage duration". To align with 1.c. definition correction requested in 2021 March, from 2022 WMP update, 5.f. is derived from "customer minute interrupted (CMI)" and converted to hours (minutes/60=hours).  </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</si>
  <si>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</si>
  <si>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</si>
  <si>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</si>
  <si>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</si>
  <si>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</si>
  <si>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</si>
  <si>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</si>
  <si>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</si>
  <si>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</si>
  <si>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</si>
  <si>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</si>
  <si>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</si>
  <si>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</si>
  <si>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</si>
  <si>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</si>
  <si>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</si>
  <si>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</si>
  <si>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</si>
  <si>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</si>
  <si>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</si>
  <si>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</si>
  <si>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</si>
  <si>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</si>
  <si>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compLiance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</si>
  <si>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</si>
  <si>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</si>
  <si>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</si>
  <si>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</si>
  <si>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2019 GRC</t>
  </si>
  <si>
    <t>Exceeds</t>
  </si>
  <si>
    <t>P.U. Code § 451</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</si>
  <si>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</si>
  <si>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</si>
  <si>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</si>
  <si>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</si>
  <si>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</si>
  <si>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</si>
  <si>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</si>
  <si>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</si>
  <si>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</si>
  <si>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</si>
  <si>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WMPMA</t>
  </si>
  <si>
    <t>7.3.2.2</t>
  </si>
  <si>
    <t xml:space="preserve">Continuous monitoring sensors </t>
  </si>
  <si>
    <t>7.3.2.2.1</t>
  </si>
  <si>
    <t xml:space="preserve">Air Quality Index </t>
  </si>
  <si>
    <t>7.3.2.2.2</t>
  </si>
  <si>
    <t xml:space="preserve">Satellite-based remote sensing  </t>
  </si>
  <si>
    <t>7.3.2.3.</t>
  </si>
  <si>
    <t xml:space="preserve">Fault indicators for detecting faults on electric lines and equipment  </t>
  </si>
  <si>
    <t>7.3.2.4.1</t>
  </si>
  <si>
    <t>Fire Potential Index</t>
  </si>
  <si>
    <t>7.3.2.4.2</t>
  </si>
  <si>
    <t>Santa Ana Wind Threat Index (SAWTI)</t>
  </si>
  <si>
    <t xml:space="preserve">Forecast of a fire risk index, fire potential index, or similar  </t>
  </si>
  <si>
    <t>7.3.2.4.3</t>
  </si>
  <si>
    <t xml:space="preserve">High-Performace Computing Infrastructure </t>
  </si>
  <si>
    <t>7.3.2.5</t>
  </si>
  <si>
    <t xml:space="preserve">Personnel monitoring areas of electric lines and equipment in elevated fire risk conditions </t>
  </si>
  <si>
    <t>7.3.2.6.</t>
  </si>
  <si>
    <t xml:space="preserve">Weather forecasting and estimating impacts on electric lines and equipment  </t>
  </si>
  <si>
    <t>7.3.3.1.</t>
  </si>
  <si>
    <t>Capacitor maintenance and replacement program (SCADA)</t>
  </si>
  <si>
    <t>G.O. 95</t>
  </si>
  <si>
    <t>7.3.3.2.</t>
  </si>
  <si>
    <t xml:space="preserve">Circuit breaker maintenance and installation to de-energize lines upon detecting a fault  </t>
  </si>
  <si>
    <t>7.3.3.3.</t>
  </si>
  <si>
    <t xml:space="preserve">Covered conductor installation  </t>
  </si>
  <si>
    <t>7.3.3.4.</t>
  </si>
  <si>
    <t xml:space="preserve">Covered conductor maintenance </t>
  </si>
  <si>
    <t xml:space="preserve">Detailed inspections of distribution electric lines and equipment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</si>
  <si>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</si>
  <si>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</si>
  <si>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</si>
  <si>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</si>
  <si>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</si>
  <si>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</si>
  <si>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7.3.3.8.1</t>
  </si>
  <si>
    <t xml:space="preserve">PSPS Sectionalizing </t>
  </si>
  <si>
    <t>7.3.3.8.2</t>
  </si>
  <si>
    <t xml:space="preserve">Microgrids </t>
  </si>
  <si>
    <t>7.3.3.9.</t>
  </si>
  <si>
    <t>Installation of system automation equipment  (advanced protection)</t>
  </si>
  <si>
    <t>7.3.3.10.</t>
  </si>
  <si>
    <t xml:space="preserve">Maintenance, repair, and replacement of connectors, including hotline clamps  </t>
  </si>
  <si>
    <t>7.3.3.11.1</t>
  </si>
  <si>
    <t>Generator Grant Program</t>
  </si>
  <si>
    <t>7.3.3.11.2</t>
  </si>
  <si>
    <t>Standby Power Programs</t>
  </si>
  <si>
    <t>7.3.3.11.3</t>
  </si>
  <si>
    <t>Generator Assistance Program</t>
  </si>
  <si>
    <t>7.3.3.12.</t>
  </si>
  <si>
    <t xml:space="preserve">Other corrective action  </t>
  </si>
  <si>
    <t>7.3.3.13.</t>
  </si>
  <si>
    <t xml:space="preserve">Pole loading infrastructure hardening and replacement program based on pole loading assessment program </t>
  </si>
  <si>
    <t xml:space="preserve">Traditional Hardening - Distribution overhead system hardening </t>
  </si>
  <si>
    <t>7.3.3.14.</t>
  </si>
  <si>
    <t xml:space="preserve">Transformers maintenance and replacement  </t>
  </si>
  <si>
    <t>7.3.3.15.</t>
  </si>
  <si>
    <t xml:space="preserve">Transmission tower maintenance and replacement  </t>
  </si>
  <si>
    <t>7.3.3.16.</t>
  </si>
  <si>
    <t xml:space="preserve">Undergrounding of electric lines and/or equipment  </t>
  </si>
  <si>
    <t>7.3.3.17.1</t>
  </si>
  <si>
    <t>7.3.3.17.2.1</t>
  </si>
  <si>
    <t>Overhead transmission fire hardening (Transmission)</t>
  </si>
  <si>
    <t>7.3.3.17.2.2</t>
  </si>
  <si>
    <t>Underground transmission fire hardening (Transmission)</t>
  </si>
  <si>
    <t>7.3.3.17.2.3</t>
  </si>
  <si>
    <t>Overhead transmission fire hardening (Distribution Underbuilt)</t>
  </si>
  <si>
    <t>7.3.3.17.3</t>
  </si>
  <si>
    <t>CNF MSUP Powerline Replacement Program (Transmission)</t>
  </si>
  <si>
    <t>CNF (Distributon Underground)</t>
  </si>
  <si>
    <t>CNF(Distribution Overhead)</t>
  </si>
  <si>
    <t>7.3.3.18.1</t>
  </si>
  <si>
    <t>Distribution Communications reliability improvements (LTE)</t>
  </si>
  <si>
    <t>7.3.3.18.2</t>
  </si>
  <si>
    <t xml:space="preserve">Lightning Arrestors Removal &amp; Replacement </t>
  </si>
  <si>
    <t>7.3.3.18.3</t>
  </si>
  <si>
    <t xml:space="preserve">Avian Mitigation </t>
  </si>
  <si>
    <t>7.3.4.1</t>
  </si>
  <si>
    <t>Meets</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</si>
  <si>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</si>
  <si>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</si>
  <si>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</si>
  <si>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</si>
  <si>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</si>
  <si>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</si>
  <si>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</si>
  <si>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</si>
  <si>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</si>
  <si>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</si>
  <si>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</si>
  <si>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</si>
  <si>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</si>
  <si>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</si>
  <si>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</si>
  <si>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HFTD Tier 3 Distribution Pole Inspections </t>
  </si>
  <si>
    <t>7.3.4.9.2</t>
  </si>
  <si>
    <t>Drone assessments of distribution infrastructure</t>
  </si>
  <si>
    <t>7.3.4.9.3</t>
  </si>
  <si>
    <t>Circuit ownership</t>
  </si>
  <si>
    <t>Program ended. Costs provided for historical reference.</t>
  </si>
  <si>
    <t>7.3.4.10.1</t>
  </si>
  <si>
    <t>Drone assessments of transmission infrastructure</t>
  </si>
  <si>
    <t>7.3.4.10.2</t>
  </si>
  <si>
    <t xml:space="preserve">Additional Transmission Aerial 69kV Tier 3 Visual Inspection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</si>
  <si>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</si>
  <si>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</si>
  <si>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</si>
  <si>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</si>
  <si>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</si>
  <si>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</si>
  <si>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</si>
  <si>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</si>
  <si>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</si>
  <si>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</si>
  <si>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</si>
  <si>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</si>
  <si>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</si>
  <si>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</si>
  <si>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</si>
  <si>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</si>
  <si>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</si>
  <si>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</si>
  <si>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</si>
  <si>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</si>
  <si>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</si>
  <si>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</si>
  <si>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 (LiDAR)</t>
  </si>
  <si>
    <t>7.3.5.8.</t>
  </si>
  <si>
    <t>Remote sensing inspections of vegetation around transmission electric lines and equipment (LiDAR)</t>
  </si>
  <si>
    <t>7.3.5.9.</t>
  </si>
  <si>
    <t xml:space="preserve">Other discretionary inspections of vegetation around distribution electric lines and equipment </t>
  </si>
  <si>
    <t>7.3.5.10.</t>
  </si>
  <si>
    <t>Other discretionary inspections of vegetation around transmission electric lines and equipment</t>
  </si>
  <si>
    <t>7.3.5.11.</t>
  </si>
  <si>
    <t xml:space="preserve">Patrol inspections of vegetation around distribution electric lines and equipment </t>
  </si>
  <si>
    <t>7.3.5.12.</t>
  </si>
  <si>
    <t xml:space="preserve">Patrol inspections of vegetation around transmission electric lines and equipment </t>
  </si>
  <si>
    <t>7.3.5.13</t>
  </si>
  <si>
    <t xml:space="preserve">Quality assurance / quality control of vegetation management </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</si>
  <si>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</si>
  <si>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</si>
  <si>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</si>
  <si>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</si>
  <si>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</si>
  <si>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</si>
  <si>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</si>
  <si>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</si>
  <si>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</si>
  <si>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</si>
  <si>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</si>
  <si>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system</t>
  </si>
  <si>
    <t>7.3.5.20</t>
  </si>
  <si>
    <t>Vegetation management to achieve clearances around electric lines and equipment</t>
  </si>
  <si>
    <t>7.3.5.21</t>
  </si>
  <si>
    <t xml:space="preserve">Vegetation management activities post-fire </t>
  </si>
  <si>
    <t>7.3.6.1</t>
  </si>
  <si>
    <t xml:space="preserve">Automatic recloser operations  </t>
  </si>
  <si>
    <t>7.3.6.1.2</t>
  </si>
  <si>
    <t>Sensitive/Fast Protection settings</t>
  </si>
  <si>
    <t>7.3.6.2</t>
  </si>
  <si>
    <t xml:space="preserve">Protective equipment and device settings </t>
  </si>
  <si>
    <t>7.3.6.3.</t>
  </si>
  <si>
    <t xml:space="preserve">Crew-accompanying ignition prevention and suppression resources and services </t>
  </si>
  <si>
    <t>7.3.6.4.</t>
  </si>
  <si>
    <t xml:space="preserve">Personnel work procedures and training in conditions of elevated fire risk  </t>
  </si>
  <si>
    <t>7.3.6.5.</t>
  </si>
  <si>
    <t xml:space="preserve">Protocols for PSPS re-energization </t>
  </si>
  <si>
    <t>7.3.6.6.</t>
  </si>
  <si>
    <t xml:space="preserve">PSPS events and mitigation of PSPS impacts  </t>
  </si>
  <si>
    <t>7.3.6.7</t>
  </si>
  <si>
    <t xml:space="preserve">Stationed and on-call ignition prevention and suppression resources and services </t>
  </si>
  <si>
    <t>7.3.6.7.1</t>
  </si>
  <si>
    <t>Aviation firefighting program</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</si>
  <si>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</si>
  <si>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</si>
  <si>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</si>
  <si>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</si>
  <si>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</si>
  <si>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</si>
  <si>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</si>
  <si>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Tracking and analysis of risk event data</t>
  </si>
  <si>
    <t>7.3.7.4.1</t>
  </si>
  <si>
    <t xml:space="preserve">Ignition Management Program </t>
  </si>
  <si>
    <t>7.3.7.4.2</t>
  </si>
  <si>
    <t>Reliability Database</t>
  </si>
  <si>
    <t>7.3.8.1.</t>
  </si>
  <si>
    <t xml:space="preserve">Allocation methodology development and application </t>
  </si>
  <si>
    <t>7.3.8.2.</t>
  </si>
  <si>
    <t xml:space="preserve">Risk reduction scenario development and analysis </t>
  </si>
  <si>
    <t>7.3.8.3.</t>
  </si>
  <si>
    <t>Risk spend efficiency analysis not include PSPS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</si>
  <si>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</si>
  <si>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</si>
  <si>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</si>
  <si>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</si>
  <si>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</si>
  <si>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</si>
  <si>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</si>
  <si>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</si>
  <si>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</si>
  <si>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</si>
  <si>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</si>
  <si>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</si>
  <si>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</si>
  <si>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</si>
  <si>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7.3.10.1.1</t>
  </si>
  <si>
    <t xml:space="preserve">PSPS Communicaiton Practices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</si>
  <si>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</si>
  <si>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</si>
  <si>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</si>
  <si>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</si>
  <si>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</si>
  <si>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</si>
  <si>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t>
  </si>
  <si>
    <t>2022 02 14</t>
  </si>
  <si>
    <t>CAPEX = Capital expenditure; OPEX = Operating expenditure.
In future submissions update planned spend, line miles treated, RSE, etc. with updated projections and actuals. Additional instructions can be found in QR information.</t>
  </si>
  <si>
    <t>Current compiance status  - In / exceeding compliance with regulations</t>
  </si>
  <si>
    <t>7.3.2.4.</t>
  </si>
  <si>
    <t>7.3.3.8.</t>
  </si>
  <si>
    <t xml:space="preserve">Grid topology improvements to mitigate or reduce PSPS events  </t>
  </si>
  <si>
    <t>7.3.3.11.</t>
  </si>
  <si>
    <t xml:space="preserve">Mitigation of impact on customers and other residents affected during PSPS event  </t>
  </si>
  <si>
    <t>7.3.3.17.</t>
  </si>
  <si>
    <t xml:space="preserve">Updates to grid topology to minimize risk of ignition in HFTDs  </t>
  </si>
  <si>
    <t>7.3.5.9</t>
  </si>
  <si>
    <t xml:space="preserve">Other discretionary inspection of distribution electric lines and equipment, beyond inspections mandated by rules and regulations  </t>
  </si>
  <si>
    <t xml:space="preserve">Other discretionary inspection of transmission electric lines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</si>
</sst>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_);\(#,##0.0\);0.0_);@_)"/>
    <numFmt numFmtId="165" formatCode="\Q0"/>
    <numFmt numFmtId="166" formatCode="0&quot;.&quot;"/>
    <numFmt numFmtId="167" formatCode="0.0"/>
    <numFmt numFmtId="168" formatCode="_(* #,##0_);_(* \(#,##0\);_(* &quot;-&quot;??_);_(@_)"/>
    <numFmt numFmtId="169" formatCode="#,##0.0"/>
    <numFmt numFmtId="170" formatCode="0.0%"/>
    <numFmt numFmtId="171" formatCode="###,000"/>
    <numFmt numFmtId="172" formatCode="#,##0;\-#,##0;#,##0"/>
    <numFmt numFmtId="173" formatCode="0.000"/>
    <numFmt numFmtId="174" formatCode="_(* #,##0.0_);_(* \(#,##0.0\);_(* &quot;-&quot;??_);_(@_)"/>
  </numFmts>
  <fonts count="23">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0"/>
      <color rgb="FF000000"/>
      <name val="Calibri"/>
      <family val="2"/>
      <scheme val="minor"/>
    </font>
    <font>
      <sz val="11"/>
      <color rgb="FF444444"/>
      <name val="Calibri"/>
      <family val="2"/>
    </font>
    <font>
      <sz val="10"/>
      <color theme="1"/>
      <name val="Calibri"/>
      <family val="2"/>
      <scheme val="minor"/>
    </font>
    <font>
      <sz val="11"/>
      <color rgb="FF000000"/>
      <name val="Calibri"/>
      <family val="2"/>
      <charset val="238"/>
      <scheme val="minor"/>
    </font>
    <font>
      <sz val="11"/>
      <name val="Calibri"/>
      <family val="2"/>
    </font>
    <font>
      <sz val="8"/>
      <color rgb="FF1F497D"/>
      <name val="Verdana"/>
      <family val="2"/>
    </font>
    <font>
      <sz val="11"/>
      <color rgb="FF000000"/>
      <name val="Calibri"/>
      <family val="2"/>
    </font>
    <font>
      <b/>
      <sz val="11"/>
      <color rgb="FFFF0000"/>
      <name val="Calibri"/>
      <family val="2"/>
      <scheme val="minor"/>
    </font>
    <font>
      <b/>
      <sz val="11"/>
      <color rgb="FF000000"/>
      <name val="Calibri"/>
      <family val="2"/>
    </font>
    <font>
      <b/>
      <u/>
      <sz val="11"/>
      <color rgb="FF000000"/>
      <name val="Calibri"/>
      <family val="2"/>
    </font>
    <font>
      <sz val="11"/>
      <color rgb="FF444444"/>
      <name val="Calibri"/>
      <family val="2"/>
      <charset val="1"/>
    </font>
  </fonts>
  <fills count="2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595959"/>
        <bgColor indexed="64"/>
      </patternFill>
    </fill>
    <fill>
      <patternFill patternType="solid">
        <fgColor rgb="FFFFFFFF"/>
        <bgColor rgb="FF000000"/>
      </patternFill>
    </fill>
    <fill>
      <patternFill patternType="solid">
        <fgColor rgb="FF808080"/>
        <bgColor indexed="64"/>
      </patternFill>
    </fill>
    <fill>
      <patternFill patternType="solid">
        <fgColor rgb="FFFFF2CC"/>
        <bgColor rgb="FF000000"/>
      </patternFill>
    </fill>
    <fill>
      <patternFill patternType="solid">
        <fgColor rgb="FFFFF2CC"/>
        <bgColor indexed="64"/>
      </patternFill>
    </fill>
    <fill>
      <patternFill patternType="solid">
        <fgColor rgb="FF404040"/>
        <bgColor indexed="64"/>
      </patternFill>
    </fill>
    <fill>
      <patternFill patternType="solid">
        <fgColor theme="7" tint="0.79998168889431442"/>
        <bgColor rgb="FF000000"/>
      </patternFill>
    </fill>
    <fill>
      <patternFill patternType="solid">
        <fgColor theme="1"/>
        <bgColor indexed="64"/>
      </patternFill>
    </fill>
    <fill>
      <patternFill patternType="solid">
        <fgColor rgb="FF3A3838"/>
        <bgColor indexed="64"/>
      </patternFill>
    </fill>
    <fill>
      <patternFill patternType="solid">
        <fgColor rgb="FFC6E0B4"/>
        <bgColor indexed="64"/>
      </patternFill>
    </fill>
    <fill>
      <patternFill patternType="solid">
        <fgColor rgb="FFFFFF00"/>
        <bgColor rgb="FF000000"/>
      </patternFill>
    </fill>
    <fill>
      <patternFill patternType="solid">
        <fgColor rgb="FFFF0000"/>
        <bgColor indexed="64"/>
      </patternFill>
    </fill>
  </fills>
  <borders count="3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BFBFBF"/>
      </top>
      <bottom style="thin">
        <color rgb="FFBFBFBF"/>
      </bottom>
      <diagonal/>
    </border>
    <border>
      <left/>
      <right/>
      <top/>
      <bottom style="thin">
        <color rgb="FFBFBFBF"/>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indexed="64"/>
      </top>
      <bottom style="thin">
        <color indexed="64"/>
      </bottom>
      <diagonal/>
    </border>
    <border>
      <left/>
      <right/>
      <top style="thin">
        <color rgb="FFBFBFBF"/>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4">
    <xf numFmtId="0" fontId="0" fillId="0" borderId="0"/>
    <xf numFmtId="164" fontId="2" fillId="0" borderId="0"/>
    <xf numFmtId="43" fontId="4" fillId="0" borderId="0" applyFont="0" applyFill="0" applyBorder="0" applyAlignment="0" applyProtection="0"/>
    <xf numFmtId="171" fontId="17" fillId="0" borderId="25" applyNumberFormat="0" applyProtection="0">
      <alignment horizontal="right" vertical="center"/>
    </xf>
  </cellStyleXfs>
  <cellXfs count="32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quotePrefix="1" applyFill="1" applyBorder="1" applyAlignment="1">
      <alignment horizontal="left"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3"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ill="1" applyBorder="1" applyAlignment="1">
      <alignment horizontal="left" vertical="top" wrapText="1"/>
    </xf>
    <xf numFmtId="0" fontId="3" fillId="6" borderId="0" xfId="0" applyFont="1" applyFill="1" applyAlignment="1">
      <alignment horizontal="left" vertical="top"/>
    </xf>
    <xf numFmtId="0" fontId="3" fillId="0" borderId="0" xfId="0" applyFont="1" applyAlignment="1">
      <alignment horizontal="left" vertical="top"/>
    </xf>
    <xf numFmtId="0" fontId="0" fillId="6" borderId="0" xfId="0" applyFill="1"/>
    <xf numFmtId="0" fontId="0" fillId="6" borderId="3" xfId="0" applyFill="1" applyBorder="1" applyAlignment="1">
      <alignment vertical="top" wrapText="1"/>
    </xf>
    <xf numFmtId="0" fontId="0" fillId="6" borderId="3" xfId="0" applyFill="1" applyBorder="1" applyAlignment="1">
      <alignment horizontal="left" vertical="top"/>
    </xf>
    <xf numFmtId="0" fontId="0" fillId="6" borderId="2" xfId="0" applyFill="1" applyBorder="1" applyAlignment="1">
      <alignment horizontal="left" vertical="top" wrapText="1"/>
    </xf>
    <xf numFmtId="0" fontId="0" fillId="3" borderId="2" xfId="0" applyFill="1" applyBorder="1" applyAlignment="1">
      <alignment horizontal="left" vertical="top"/>
    </xf>
    <xf numFmtId="0" fontId="0" fillId="3" borderId="13" xfId="0" applyFill="1" applyBorder="1" applyAlignment="1">
      <alignment horizontal="left" vertical="top"/>
    </xf>
    <xf numFmtId="0" fontId="0" fillId="3" borderId="3" xfId="0" applyFill="1" applyBorder="1" applyAlignment="1">
      <alignment horizontal="left" vertical="top"/>
    </xf>
    <xf numFmtId="0" fontId="1" fillId="2" borderId="0" xfId="0" applyFont="1" applyFill="1" applyAlignment="1">
      <alignment wrapText="1"/>
    </xf>
    <xf numFmtId="14" fontId="0" fillId="0" borderId="0" xfId="0" applyNumberFormat="1"/>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Alignment="1">
      <alignment horizontal="left" vertical="top" wrapText="1"/>
    </xf>
    <xf numFmtId="0" fontId="0" fillId="8" borderId="13" xfId="0" applyFill="1" applyBorder="1" applyAlignment="1" applyProtection="1">
      <alignment horizontal="left" vertical="top" wrapText="1"/>
      <protection locked="0"/>
    </xf>
    <xf numFmtId="1" fontId="0" fillId="8" borderId="13" xfId="0" applyNumberFormat="1" applyFill="1" applyBorder="1" applyAlignment="1" applyProtection="1">
      <alignment horizontal="left" vertical="top"/>
      <protection locked="0"/>
    </xf>
    <xf numFmtId="0" fontId="0" fillId="8" borderId="13" xfId="0" applyFill="1" applyBorder="1" applyAlignment="1" applyProtection="1">
      <alignment horizontal="left" vertical="top"/>
      <protection locked="0"/>
    </xf>
    <xf numFmtId="1" fontId="0" fillId="8" borderId="3" xfId="0" applyNumberFormat="1" applyFill="1" applyBorder="1" applyAlignment="1" applyProtection="1">
      <alignment horizontal="left" vertical="top"/>
      <protection locked="0"/>
    </xf>
    <xf numFmtId="1" fontId="0" fillId="10" borderId="3" xfId="0" applyNumberFormat="1" applyFill="1" applyBorder="1" applyAlignment="1" applyProtection="1">
      <alignment horizontal="left" vertical="top"/>
      <protection locked="0"/>
    </xf>
    <xf numFmtId="0" fontId="0" fillId="10" borderId="13" xfId="0" applyFill="1" applyBorder="1" applyAlignment="1" applyProtection="1">
      <alignment horizontal="left" vertical="top" wrapText="1"/>
      <protection locked="0"/>
    </xf>
    <xf numFmtId="0" fontId="0" fillId="10" borderId="13" xfId="0" applyFill="1" applyBorder="1" applyAlignment="1" applyProtection="1">
      <alignment horizontal="left" vertical="top"/>
      <protection locked="0"/>
    </xf>
    <xf numFmtId="0" fontId="0" fillId="10" borderId="2" xfId="0" applyFill="1" applyBorder="1" applyAlignment="1" applyProtection="1">
      <alignment horizontal="left" vertical="top" wrapText="1"/>
      <protection locked="0"/>
    </xf>
    <xf numFmtId="0" fontId="0" fillId="10" borderId="2" xfId="0" applyFill="1" applyBorder="1" applyAlignment="1" applyProtection="1">
      <alignment horizontal="left" vertical="top"/>
      <protection locked="0"/>
    </xf>
    <xf numFmtId="0" fontId="11" fillId="2" borderId="0" xfId="0" applyFont="1" applyFill="1"/>
    <xf numFmtId="1" fontId="7" fillId="3" borderId="3" xfId="0" applyNumberFormat="1" applyFont="1" applyFill="1" applyBorder="1" applyAlignment="1" applyProtection="1">
      <alignment horizontal="left" vertical="top"/>
      <protection locked="0"/>
    </xf>
    <xf numFmtId="0" fontId="7" fillId="3" borderId="3" xfId="0" applyFon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wrapText="1"/>
    </xf>
    <xf numFmtId="0" fontId="7" fillId="2" borderId="13" xfId="0" applyFont="1" applyFill="1" applyBorder="1" applyAlignment="1">
      <alignment horizontal="left" vertical="top" wrapText="1"/>
    </xf>
    <xf numFmtId="0" fontId="0" fillId="3" borderId="0" xfId="0" applyFill="1" applyAlignment="1">
      <alignment horizontal="left" vertical="top" wrapText="1"/>
    </xf>
    <xf numFmtId="0" fontId="0" fillId="3" borderId="3" xfId="0" applyFill="1" applyBorder="1" applyAlignment="1">
      <alignment horizontal="left" vertical="top" wrapText="1"/>
    </xf>
    <xf numFmtId="0" fontId="7" fillId="3" borderId="3" xfId="0" applyFont="1" applyFill="1" applyBorder="1" applyAlignment="1">
      <alignment horizontal="left" vertical="top" wrapText="1"/>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pplyProtection="1">
      <alignment horizontal="left" vertical="top"/>
      <protection locked="0"/>
    </xf>
    <xf numFmtId="43" fontId="12" fillId="3" borderId="3" xfId="0" applyNumberFormat="1" applyFont="1" applyFill="1" applyBorder="1" applyAlignment="1" applyProtection="1">
      <alignment horizontal="right" vertical="top" wrapText="1"/>
      <protection locked="0"/>
    </xf>
    <xf numFmtId="0" fontId="7" fillId="3" borderId="13"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protection locked="0"/>
    </xf>
    <xf numFmtId="0" fontId="7" fillId="3" borderId="3" xfId="0" applyFont="1" applyFill="1" applyBorder="1" applyAlignment="1">
      <alignment horizontal="left" vertical="top"/>
    </xf>
    <xf numFmtId="0" fontId="6" fillId="3" borderId="2" xfId="0" applyFont="1" applyFill="1" applyBorder="1" applyAlignment="1" applyProtection="1">
      <alignment horizontal="left" vertical="top"/>
      <protection locked="0"/>
    </xf>
    <xf numFmtId="0" fontId="6" fillId="3" borderId="3" xfId="0" applyFont="1" applyFill="1" applyBorder="1" applyAlignment="1">
      <alignment horizontal="left" vertical="top"/>
    </xf>
    <xf numFmtId="0" fontId="0" fillId="12" borderId="13" xfId="0" applyFill="1" applyBorder="1" applyAlignment="1" applyProtection="1">
      <alignment horizontal="left" vertical="top" wrapText="1"/>
      <protection locked="0"/>
    </xf>
    <xf numFmtId="0" fontId="7" fillId="12" borderId="3" xfId="0" applyFont="1" applyFill="1" applyBorder="1" applyAlignment="1" applyProtection="1">
      <alignment horizontal="left" vertical="top" wrapText="1"/>
      <protection locked="0"/>
    </xf>
    <xf numFmtId="0" fontId="7" fillId="12" borderId="3" xfId="0" applyFont="1" applyFill="1" applyBorder="1" applyAlignment="1" applyProtection="1">
      <alignment horizontal="left" vertical="top"/>
      <protection locked="0"/>
    </xf>
    <xf numFmtId="0" fontId="6" fillId="12" borderId="3" xfId="0" applyFont="1" applyFill="1" applyBorder="1" applyAlignment="1" applyProtection="1">
      <alignment horizontal="left" vertical="top"/>
      <protection locked="0"/>
    </xf>
    <xf numFmtId="0" fontId="7" fillId="12" borderId="13" xfId="0" applyFont="1" applyFill="1" applyBorder="1" applyAlignment="1" applyProtection="1">
      <alignment horizontal="left" vertical="top" wrapText="1"/>
      <protection locked="0"/>
    </xf>
    <xf numFmtId="167" fontId="7" fillId="3" borderId="2" xfId="0" applyNumberFormat="1" applyFont="1" applyFill="1" applyBorder="1" applyAlignment="1" applyProtection="1">
      <alignment horizontal="left" vertical="top"/>
      <protection locked="0"/>
    </xf>
    <xf numFmtId="167" fontId="7" fillId="3" borderId="13" xfId="0" applyNumberFormat="1" applyFont="1" applyFill="1" applyBorder="1" applyAlignment="1" applyProtection="1">
      <alignment horizontal="left" vertical="top"/>
      <protection locked="0"/>
    </xf>
    <xf numFmtId="167" fontId="7" fillId="3" borderId="3" xfId="0" applyNumberFormat="1" applyFont="1" applyFill="1" applyBorder="1" applyAlignment="1" applyProtection="1">
      <alignment horizontal="left" vertical="top"/>
      <protection locked="0"/>
    </xf>
    <xf numFmtId="167" fontId="0" fillId="3" borderId="2" xfId="0" applyNumberFormat="1" applyFill="1" applyBorder="1" applyAlignment="1" applyProtection="1">
      <alignment horizontal="center" vertical="top" wrapText="1"/>
      <protection locked="0"/>
    </xf>
    <xf numFmtId="167" fontId="0" fillId="3" borderId="3" xfId="0" applyNumberFormat="1" applyFill="1" applyBorder="1" applyAlignment="1" applyProtection="1">
      <alignment horizontal="center" vertical="top" wrapText="1"/>
      <protection locked="0"/>
    </xf>
    <xf numFmtId="167" fontId="0" fillId="3" borderId="13" xfId="0" applyNumberFormat="1" applyFill="1" applyBorder="1" applyAlignment="1" applyProtection="1">
      <alignment horizontal="center" vertical="top" wrapText="1"/>
      <protection locked="0"/>
    </xf>
    <xf numFmtId="167" fontId="0" fillId="8" borderId="2" xfId="0" applyNumberFormat="1" applyFill="1" applyBorder="1" applyAlignment="1" applyProtection="1">
      <alignment horizontal="center" vertical="top" wrapText="1"/>
      <protection locked="0"/>
    </xf>
    <xf numFmtId="167" fontId="0" fillId="8" borderId="13" xfId="0" applyNumberFormat="1" applyFill="1" applyBorder="1" applyAlignment="1" applyProtection="1">
      <alignment horizontal="center" vertical="top" wrapText="1"/>
      <protection locked="0"/>
    </xf>
    <xf numFmtId="167" fontId="0" fillId="8" borderId="3" xfId="0" applyNumberFormat="1" applyFill="1" applyBorder="1" applyAlignment="1" applyProtection="1">
      <alignment horizontal="center" vertical="top" wrapText="1"/>
      <protection locked="0"/>
    </xf>
    <xf numFmtId="0" fontId="11" fillId="8" borderId="2" xfId="0" applyFont="1" applyFill="1" applyBorder="1" applyAlignment="1" applyProtection="1">
      <alignment horizontal="left" vertical="top" wrapText="1"/>
      <protection locked="0"/>
    </xf>
    <xf numFmtId="0" fontId="11" fillId="8" borderId="13" xfId="0" applyFont="1" applyFill="1" applyBorder="1" applyAlignment="1" applyProtection="1">
      <alignment horizontal="left" vertical="top" wrapText="1"/>
      <protection locked="0"/>
    </xf>
    <xf numFmtId="0" fontId="11" fillId="8" borderId="3" xfId="0" applyFont="1" applyFill="1" applyBorder="1" applyAlignment="1" applyProtection="1">
      <alignment horizontal="left" vertical="top" wrapText="1"/>
      <protection locked="0"/>
    </xf>
    <xf numFmtId="0" fontId="0" fillId="8" borderId="2" xfId="0" applyFill="1" applyBorder="1" applyAlignment="1" applyProtection="1">
      <alignment horizontal="left" vertical="top" wrapText="1"/>
      <protection locked="0"/>
    </xf>
    <xf numFmtId="0" fontId="0" fillId="8" borderId="3"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13" fillId="0" borderId="0" xfId="0" applyFont="1" applyAlignment="1">
      <alignment horizontal="left" vertical="top" wrapText="1"/>
    </xf>
    <xf numFmtId="0" fontId="14" fillId="3" borderId="21" xfId="0" applyFont="1" applyFill="1" applyBorder="1" applyAlignment="1" applyProtection="1">
      <alignment horizontal="right" vertical="center" wrapText="1"/>
      <protection locked="0"/>
    </xf>
    <xf numFmtId="0" fontId="14" fillId="3" borderId="21" xfId="0" applyFont="1" applyFill="1" applyBorder="1" applyAlignment="1" applyProtection="1">
      <alignment horizontal="right" vertical="center"/>
      <protection locked="0"/>
    </xf>
    <xf numFmtId="1" fontId="14" fillId="3" borderId="21" xfId="0" applyNumberFormat="1" applyFont="1" applyFill="1" applyBorder="1" applyAlignment="1" applyProtection="1">
      <alignment horizontal="right" vertical="center"/>
      <protection locked="0"/>
    </xf>
    <xf numFmtId="0" fontId="14" fillId="3" borderId="22" xfId="0" applyFont="1" applyFill="1" applyBorder="1" applyAlignment="1" applyProtection="1">
      <alignment horizontal="right" vertical="center" wrapText="1"/>
      <protection locked="0"/>
    </xf>
    <xf numFmtId="0" fontId="14" fillId="3" borderId="22" xfId="0"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protection locked="0"/>
    </xf>
    <xf numFmtId="1" fontId="14" fillId="3" borderId="22" xfId="0" applyNumberFormat="1" applyFont="1" applyFill="1" applyBorder="1" applyAlignment="1" applyProtection="1">
      <alignment horizontal="right" vertical="center"/>
      <protection locked="0"/>
    </xf>
    <xf numFmtId="1" fontId="12" fillId="3" borderId="22" xfId="0" applyNumberFormat="1" applyFont="1" applyFill="1" applyBorder="1" applyAlignment="1" applyProtection="1">
      <alignment horizontal="right" vertical="center"/>
      <protection locked="0"/>
    </xf>
    <xf numFmtId="3" fontId="14" fillId="3" borderId="22" xfId="0" applyNumberFormat="1" applyFont="1" applyFill="1" applyBorder="1" applyAlignment="1" applyProtection="1">
      <alignment horizontal="right" vertical="center" wrapText="1"/>
      <protection locked="0"/>
    </xf>
    <xf numFmtId="3" fontId="14"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wrapText="1"/>
      <protection locked="0"/>
    </xf>
    <xf numFmtId="168" fontId="14" fillId="3" borderId="22" xfId="0" applyNumberFormat="1" applyFont="1" applyFill="1" applyBorder="1" applyAlignment="1" applyProtection="1">
      <alignment horizontal="right" vertical="center"/>
      <protection locked="0"/>
    </xf>
    <xf numFmtId="2" fontId="14" fillId="3" borderId="22" xfId="0" applyNumberFormat="1" applyFont="1" applyFill="1" applyBorder="1" applyAlignment="1" applyProtection="1">
      <alignment horizontal="right" vertical="center" wrapText="1"/>
      <protection locked="0"/>
    </xf>
    <xf numFmtId="2" fontId="14" fillId="3" borderId="22" xfId="0" applyNumberFormat="1" applyFont="1" applyFill="1" applyBorder="1" applyAlignment="1" applyProtection="1">
      <alignment horizontal="right" vertical="center"/>
      <protection locked="0"/>
    </xf>
    <xf numFmtId="2" fontId="12" fillId="3" borderId="22" xfId="0" applyNumberFormat="1" applyFont="1" applyFill="1" applyBorder="1" applyAlignment="1" applyProtection="1">
      <alignment horizontal="right" vertical="center"/>
      <protection locked="0"/>
    </xf>
    <xf numFmtId="168" fontId="12" fillId="3" borderId="22" xfId="0" applyNumberFormat="1" applyFont="1" applyFill="1" applyBorder="1" applyAlignment="1" applyProtection="1">
      <alignment horizontal="right" vertical="center"/>
      <protection locked="0"/>
    </xf>
    <xf numFmtId="3" fontId="12" fillId="3" borderId="22" xfId="0"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wrapText="1"/>
      <protection locked="0"/>
    </xf>
    <xf numFmtId="168" fontId="12" fillId="3" borderId="22" xfId="2" applyNumberFormat="1" applyFont="1" applyFill="1" applyBorder="1" applyAlignment="1" applyProtection="1">
      <alignment horizontal="right" vertical="center"/>
      <protection locked="0"/>
    </xf>
    <xf numFmtId="168" fontId="14" fillId="3" borderId="22" xfId="0" applyNumberFormat="1" applyFont="1" applyFill="1" applyBorder="1" applyAlignment="1" applyProtection="1">
      <alignment horizontal="right" vertical="center" wrapText="1"/>
      <protection locked="0"/>
    </xf>
    <xf numFmtId="3" fontId="12" fillId="3" borderId="22" xfId="0" applyNumberFormat="1" applyFont="1" applyFill="1" applyBorder="1" applyAlignment="1" applyProtection="1">
      <alignment horizontal="right" vertical="center"/>
      <protection locked="0"/>
    </xf>
    <xf numFmtId="9" fontId="14" fillId="3" borderId="22" xfId="0" applyNumberFormat="1" applyFont="1" applyFill="1" applyBorder="1" applyAlignment="1" applyProtection="1">
      <alignment horizontal="right" vertical="center" wrapText="1"/>
      <protection locked="0"/>
    </xf>
    <xf numFmtId="1" fontId="14" fillId="3" borderId="22" xfId="0" applyNumberFormat="1" applyFont="1" applyFill="1" applyBorder="1" applyAlignment="1" applyProtection="1">
      <alignment horizontal="right" vertical="center" wrapText="1"/>
      <protection locked="0"/>
    </xf>
    <xf numFmtId="9" fontId="14" fillId="3" borderId="22" xfId="0" applyNumberFormat="1" applyFont="1" applyFill="1" applyBorder="1" applyAlignment="1" applyProtection="1">
      <alignment horizontal="right" vertical="center"/>
      <protection locked="0"/>
    </xf>
    <xf numFmtId="0" fontId="12" fillId="3" borderId="22" xfId="0" applyFont="1" applyFill="1" applyBorder="1" applyAlignment="1" applyProtection="1">
      <alignment horizontal="right" vertical="center" wrapText="1"/>
      <protection locked="0"/>
    </xf>
    <xf numFmtId="168" fontId="14" fillId="3" borderId="22" xfId="2" applyNumberFormat="1" applyFont="1" applyFill="1" applyBorder="1" applyAlignment="1" applyProtection="1">
      <alignment horizontal="right" vertical="center" wrapText="1"/>
      <protection locked="0"/>
    </xf>
    <xf numFmtId="1" fontId="14" fillId="3" borderId="22" xfId="2" applyNumberFormat="1" applyFont="1" applyFill="1" applyBorder="1" applyAlignment="1" applyProtection="1">
      <alignment horizontal="right" vertical="center" wrapText="1"/>
      <protection locked="0"/>
    </xf>
    <xf numFmtId="167" fontId="0" fillId="3" borderId="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wrapText="1"/>
      <protection locked="0"/>
    </xf>
    <xf numFmtId="1" fontId="0" fillId="13" borderId="13" xfId="0" applyNumberFormat="1" applyFill="1" applyBorder="1" applyAlignment="1" applyProtection="1">
      <alignment horizontal="left" vertical="top"/>
      <protection locked="0"/>
    </xf>
    <xf numFmtId="0" fontId="0" fillId="13" borderId="13" xfId="0" applyFill="1" applyBorder="1" applyAlignment="1" applyProtection="1">
      <alignment horizontal="left" vertical="top"/>
      <protection locked="0"/>
    </xf>
    <xf numFmtId="1" fontId="0" fillId="1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wrapText="1"/>
      <protection locked="0"/>
    </xf>
    <xf numFmtId="167" fontId="0" fillId="3" borderId="13" xfId="0" applyNumberFormat="1" applyFill="1" applyBorder="1" applyAlignment="1" applyProtection="1">
      <alignment horizontal="left" vertical="top" wrapText="1"/>
      <protection locked="0"/>
    </xf>
    <xf numFmtId="0" fontId="7" fillId="2" borderId="3" xfId="0" applyFont="1" applyFill="1" applyBorder="1" applyAlignment="1">
      <alignment horizontal="left" vertical="top" wrapText="1"/>
    </xf>
    <xf numFmtId="0" fontId="0" fillId="2" borderId="0" xfId="0" applyFill="1" applyAlignment="1">
      <alignment horizontal="center"/>
    </xf>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0" xfId="0" applyFont="1" applyFill="1" applyAlignment="1">
      <alignment horizontal="center"/>
    </xf>
    <xf numFmtId="0" fontId="0" fillId="2" borderId="0" xfId="0" applyFill="1" applyAlignment="1">
      <alignment horizontal="center" wrapText="1"/>
    </xf>
    <xf numFmtId="0" fontId="0" fillId="6" borderId="14" xfId="0"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5" fillId="0" borderId="19" xfId="0" applyFont="1" applyBorder="1" applyAlignment="1">
      <alignment vertical="top" wrapText="1"/>
    </xf>
    <xf numFmtId="0" fontId="15" fillId="9" borderId="19" xfId="0" applyFont="1" applyFill="1" applyBorder="1" applyAlignment="1">
      <alignment vertical="top" wrapText="1"/>
    </xf>
    <xf numFmtId="0" fontId="16" fillId="11" borderId="19" xfId="0" applyFont="1" applyFill="1" applyBorder="1" applyAlignment="1">
      <alignment horizontal="center" wrapText="1"/>
    </xf>
    <xf numFmtId="0" fontId="16" fillId="12" borderId="19" xfId="0" applyFont="1" applyFill="1" applyBorder="1" applyAlignment="1">
      <alignment wrapText="1"/>
    </xf>
    <xf numFmtId="168" fontId="0" fillId="6" borderId="3" xfId="0" applyNumberFormat="1" applyFill="1" applyBorder="1" applyAlignment="1" applyProtection="1">
      <alignment horizontal="left" vertical="top" wrapText="1"/>
      <protection locked="0"/>
    </xf>
    <xf numFmtId="0" fontId="0" fillId="3" borderId="3" xfId="0" applyFill="1" applyBorder="1" applyAlignment="1" applyProtection="1">
      <alignment horizontal="center" wrapText="1"/>
      <protection locked="0"/>
    </xf>
    <xf numFmtId="0" fontId="0" fillId="12" borderId="3" xfId="0" applyFill="1" applyBorder="1" applyAlignment="1" applyProtection="1">
      <alignment horizontal="center" wrapText="1"/>
      <protection locked="0"/>
    </xf>
    <xf numFmtId="0" fontId="16" fillId="11" borderId="20" xfId="0" applyFont="1" applyFill="1" applyBorder="1" applyAlignment="1">
      <alignment horizontal="center" wrapText="1"/>
    </xf>
    <xf numFmtId="0" fontId="7" fillId="11" borderId="19" xfId="0" applyFont="1" applyFill="1" applyBorder="1" applyAlignment="1">
      <alignment vertical="top" wrapText="1"/>
    </xf>
    <xf numFmtId="0" fontId="6" fillId="11" borderId="19" xfId="0" applyFont="1" applyFill="1" applyBorder="1" applyAlignment="1">
      <alignment horizontal="center" wrapText="1"/>
    </xf>
    <xf numFmtId="0" fontId="16" fillId="14" borderId="19" xfId="0" applyFont="1" applyFill="1" applyBorder="1" applyAlignment="1">
      <alignment horizontal="center" wrapText="1"/>
    </xf>
    <xf numFmtId="0" fontId="6" fillId="3" borderId="19" xfId="0" applyFont="1" applyFill="1" applyBorder="1" applyAlignment="1">
      <alignment vertical="top" wrapText="1"/>
    </xf>
    <xf numFmtId="0" fontId="0" fillId="2" borderId="4" xfId="0" applyFill="1" applyBorder="1" applyAlignment="1">
      <alignment vertical="top" wrapText="1"/>
    </xf>
    <xf numFmtId="0" fontId="15" fillId="0" borderId="24" xfId="0" applyFont="1" applyBorder="1" applyAlignment="1">
      <alignment vertical="top" wrapText="1"/>
    </xf>
    <xf numFmtId="0" fontId="15" fillId="0" borderId="0" xfId="0" applyFont="1" applyAlignment="1">
      <alignment vertical="top" wrapText="1"/>
    </xf>
    <xf numFmtId="0" fontId="0" fillId="3" borderId="3" xfId="0" applyFill="1" applyBorder="1" applyAlignment="1" applyProtection="1">
      <alignment horizontal="center" vertical="top" wrapText="1"/>
      <protection locked="0"/>
    </xf>
    <xf numFmtId="0" fontId="15" fillId="9" borderId="0" xfId="0" applyFont="1" applyFill="1" applyAlignment="1">
      <alignment vertical="top" wrapText="1"/>
    </xf>
    <xf numFmtId="0" fontId="15" fillId="0" borderId="0" xfId="0" applyFont="1"/>
    <xf numFmtId="167" fontId="7" fillId="3" borderId="13" xfId="0" applyNumberFormat="1" applyFont="1" applyFill="1" applyBorder="1" applyAlignment="1" applyProtection="1">
      <alignment horizontal="left" vertical="top" wrapText="1"/>
      <protection locked="0"/>
    </xf>
    <xf numFmtId="0" fontId="7" fillId="2" borderId="0" xfId="0" applyFont="1" applyFill="1"/>
    <xf numFmtId="0" fontId="0" fillId="3" borderId="13" xfId="0" applyFill="1" applyBorder="1" applyAlignment="1" applyProtection="1">
      <alignment horizontal="right" vertical="top"/>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70" fontId="14" fillId="3" borderId="22" xfId="0" applyNumberFormat="1" applyFont="1" applyFill="1" applyBorder="1" applyAlignment="1" applyProtection="1">
      <alignment horizontal="right" vertical="center"/>
      <protection locked="0"/>
    </xf>
    <xf numFmtId="167" fontId="14" fillId="3" borderId="22" xfId="0" applyNumberFormat="1" applyFont="1" applyFill="1" applyBorder="1" applyAlignment="1" applyProtection="1">
      <alignment horizontal="right" vertical="center"/>
      <protection locked="0"/>
    </xf>
    <xf numFmtId="0" fontId="6" fillId="15" borderId="0" xfId="0" applyFont="1" applyFill="1" applyAlignment="1" applyProtection="1">
      <alignment horizontal="left" vertical="top"/>
      <protection locked="0"/>
    </xf>
    <xf numFmtId="172" fontId="0" fillId="3" borderId="13" xfId="0" applyNumberFormat="1" applyFill="1" applyBorder="1" applyAlignment="1" applyProtection="1">
      <alignment horizontal="left" vertical="top" wrapText="1"/>
      <protection locked="0"/>
    </xf>
    <xf numFmtId="172" fontId="0" fillId="3" borderId="3" xfId="0" applyNumberFormat="1" applyFill="1" applyBorder="1" applyAlignment="1" applyProtection="1">
      <alignment horizontal="left" vertical="top" wrapText="1"/>
      <protection locked="0"/>
    </xf>
    <xf numFmtId="173" fontId="6" fillId="3" borderId="2" xfId="0" applyNumberFormat="1" applyFont="1" applyFill="1" applyBorder="1" applyAlignment="1" applyProtection="1">
      <alignment horizontal="left" vertical="top"/>
      <protection locked="0"/>
    </xf>
    <xf numFmtId="173" fontId="6" fillId="3" borderId="13" xfId="0" applyNumberFormat="1" applyFont="1" applyFill="1" applyBorder="1" applyAlignment="1" applyProtection="1">
      <alignment horizontal="left" vertical="top"/>
      <protection locked="0"/>
    </xf>
    <xf numFmtId="173" fontId="6" fillId="15" borderId="0" xfId="0" applyNumberFormat="1" applyFont="1" applyFill="1" applyAlignment="1" applyProtection="1">
      <alignment horizontal="left" vertical="top"/>
      <protection locked="0"/>
    </xf>
    <xf numFmtId="173" fontId="0" fillId="3" borderId="13" xfId="0" applyNumberFormat="1" applyFill="1" applyBorder="1" applyAlignment="1" applyProtection="1">
      <alignment horizontal="left" vertical="top" wrapText="1"/>
      <protection locked="0"/>
    </xf>
    <xf numFmtId="173" fontId="6" fillId="3" borderId="3" xfId="0" applyNumberFormat="1" applyFont="1" applyFill="1" applyBorder="1" applyAlignment="1" applyProtection="1">
      <alignment horizontal="left" vertical="top"/>
      <protection locked="0"/>
    </xf>
    <xf numFmtId="173" fontId="0" fillId="3" borderId="3" xfId="0" applyNumberFormat="1" applyFill="1" applyBorder="1" applyAlignment="1" applyProtection="1">
      <alignment horizontal="left" vertical="top" wrapText="1"/>
      <protection locked="0"/>
    </xf>
    <xf numFmtId="0" fontId="18" fillId="0" borderId="0" xfId="0" applyFont="1" applyAlignment="1">
      <alignment horizontal="left" vertical="top" wrapText="1"/>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13" xfId="0" applyFill="1" applyBorder="1" applyAlignment="1" applyProtection="1">
      <alignment horizontal="left" vertical="top"/>
      <protection locked="0"/>
    </xf>
    <xf numFmtId="0" fontId="0" fillId="16" borderId="3" xfId="0" applyFill="1" applyBorder="1" applyAlignment="1" applyProtection="1">
      <alignment horizontal="left" vertical="top"/>
      <protection locked="0"/>
    </xf>
    <xf numFmtId="1" fontId="0" fillId="16" borderId="3" xfId="0" applyNumberFormat="1" applyFill="1" applyBorder="1" applyAlignment="1" applyProtection="1">
      <alignment horizontal="left" vertical="top"/>
      <protection locked="0"/>
    </xf>
    <xf numFmtId="0" fontId="0" fillId="16" borderId="13" xfId="0" applyFill="1" applyBorder="1" applyAlignment="1" applyProtection="1">
      <alignment horizontal="left" vertical="top" wrapText="1"/>
      <protection locked="0"/>
    </xf>
    <xf numFmtId="1" fontId="0" fillId="16" borderId="13" xfId="0" applyNumberFormat="1" applyFill="1" applyBorder="1" applyAlignment="1" applyProtection="1">
      <alignment horizontal="left" vertical="top"/>
      <protection locked="0"/>
    </xf>
    <xf numFmtId="174" fontId="0" fillId="6" borderId="3" xfId="0" applyNumberFormat="1" applyFill="1" applyBorder="1" applyAlignment="1" applyProtection="1">
      <alignment horizontal="left" vertical="top" wrapText="1" indent="2"/>
      <protection locked="0"/>
    </xf>
    <xf numFmtId="0" fontId="0" fillId="2" borderId="3" xfId="0" applyFill="1" applyBorder="1" applyAlignment="1" applyProtection="1">
      <alignment horizontal="right" vertical="top"/>
      <protection locked="0"/>
    </xf>
    <xf numFmtId="0" fontId="19" fillId="2" borderId="0" xfId="0" applyFont="1" applyFill="1"/>
    <xf numFmtId="167" fontId="0" fillId="6" borderId="3" xfId="0" applyNumberFormat="1" applyFill="1" applyBorder="1" applyAlignment="1" applyProtection="1">
      <alignment horizontal="center" vertical="top" wrapText="1"/>
      <protection locked="0"/>
    </xf>
    <xf numFmtId="168" fontId="0" fillId="6" borderId="3" xfId="0" applyNumberFormat="1" applyFill="1" applyBorder="1" applyAlignment="1" applyProtection="1">
      <alignment horizontal="center" vertical="top" wrapText="1"/>
      <protection locked="0"/>
    </xf>
    <xf numFmtId="167" fontId="0" fillId="6" borderId="3" xfId="0" applyNumberFormat="1" applyFill="1" applyBorder="1" applyAlignment="1" applyProtection="1">
      <alignment vertical="top" wrapText="1"/>
      <protection locked="0"/>
    </xf>
    <xf numFmtId="0" fontId="0" fillId="12" borderId="3" xfId="0" applyFill="1" applyBorder="1" applyAlignment="1" applyProtection="1">
      <alignment horizontal="left" vertical="top" wrapText="1"/>
      <protection locked="0"/>
    </xf>
    <xf numFmtId="168" fontId="0" fillId="6" borderId="3" xfId="0" applyNumberFormat="1" applyFill="1" applyBorder="1" applyAlignment="1" applyProtection="1">
      <alignment horizontal="center" vertical="center" wrapText="1"/>
      <protection locked="0"/>
    </xf>
    <xf numFmtId="168" fontId="7" fillId="6" borderId="3" xfId="0" applyNumberFormat="1" applyFont="1" applyFill="1" applyBorder="1" applyAlignment="1" applyProtection="1">
      <alignment horizontal="left" vertical="top" wrapText="1"/>
      <protection locked="0"/>
    </xf>
    <xf numFmtId="1" fontId="0" fillId="6" borderId="3" xfId="0" applyNumberFormat="1" applyFill="1" applyBorder="1" applyAlignment="1" applyProtection="1">
      <alignment horizontal="right" vertical="top" wrapText="1"/>
      <protection locked="0"/>
    </xf>
    <xf numFmtId="1" fontId="7" fillId="6" borderId="3" xfId="0"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69" fontId="14" fillId="3" borderId="22" xfId="0" applyNumberFormat="1" applyFont="1" applyFill="1" applyBorder="1" applyAlignment="1" applyProtection="1">
      <alignment horizontal="right" vertical="center"/>
      <protection locked="0"/>
    </xf>
    <xf numFmtId="168" fontId="0" fillId="17" borderId="3" xfId="0" applyNumberFormat="1" applyFill="1" applyBorder="1" applyAlignment="1" applyProtection="1">
      <alignment horizontal="left" vertical="top" wrapText="1"/>
      <protection locked="0"/>
    </xf>
    <xf numFmtId="174" fontId="0" fillId="17" borderId="3" xfId="0" applyNumberFormat="1" applyFill="1" applyBorder="1" applyAlignment="1" applyProtection="1">
      <alignment horizontal="left" vertical="top" wrapText="1" indent="5"/>
      <protection locked="0"/>
    </xf>
    <xf numFmtId="0" fontId="18" fillId="9" borderId="0" xfId="0" applyFont="1" applyFill="1"/>
    <xf numFmtId="0" fontId="18" fillId="9" borderId="0" xfId="0" applyFont="1" applyFill="1" applyAlignment="1">
      <alignment wrapText="1"/>
    </xf>
    <xf numFmtId="0" fontId="20" fillId="9" borderId="5" xfId="0" applyFont="1" applyFill="1" applyBorder="1" applyAlignment="1">
      <alignment wrapText="1"/>
    </xf>
    <xf numFmtId="0" fontId="18" fillId="9" borderId="6" xfId="0" applyFont="1" applyFill="1" applyBorder="1"/>
    <xf numFmtId="0" fontId="20" fillId="9" borderId="0" xfId="0" applyFont="1" applyFill="1"/>
    <xf numFmtId="0" fontId="20" fillId="9" borderId="7" xfId="0" applyFont="1" applyFill="1" applyBorder="1" applyAlignment="1">
      <alignment wrapText="1"/>
    </xf>
    <xf numFmtId="0" fontId="18" fillId="9" borderId="8" xfId="0" applyFont="1" applyFill="1" applyBorder="1"/>
    <xf numFmtId="0" fontId="20" fillId="9" borderId="9" xfId="0" applyFont="1" applyFill="1" applyBorder="1" applyAlignment="1">
      <alignment wrapText="1"/>
    </xf>
    <xf numFmtId="0" fontId="21" fillId="9" borderId="0" xfId="0" applyFont="1" applyFill="1"/>
    <xf numFmtId="0" fontId="20" fillId="9" borderId="1" xfId="0" applyFont="1" applyFill="1" applyBorder="1" applyAlignment="1">
      <alignment wrapText="1"/>
    </xf>
    <xf numFmtId="0" fontId="18" fillId="9" borderId="20" xfId="0" applyFont="1" applyFill="1" applyBorder="1" applyAlignment="1">
      <alignment wrapText="1"/>
    </xf>
    <xf numFmtId="0" fontId="18" fillId="18" borderId="20" xfId="0" applyFont="1" applyFill="1" applyBorder="1" applyAlignment="1">
      <alignment wrapText="1"/>
    </xf>
    <xf numFmtId="0" fontId="18" fillId="11" borderId="20" xfId="0" applyFont="1" applyFill="1" applyBorder="1" applyAlignment="1">
      <alignment wrapText="1"/>
    </xf>
    <xf numFmtId="0" fontId="18" fillId="0" borderId="20" xfId="0" applyFont="1" applyBorder="1" applyAlignment="1">
      <alignment wrapText="1"/>
    </xf>
    <xf numFmtId="168" fontId="0" fillId="19" borderId="3" xfId="0" applyNumberFormat="1" applyFill="1" applyBorder="1" applyAlignment="1" applyProtection="1">
      <alignment horizontal="left" vertical="top" wrapText="1"/>
      <protection locked="0"/>
    </xf>
    <xf numFmtId="167" fontId="0" fillId="6" borderId="3" xfId="0" applyNumberFormat="1" applyFill="1" applyBorder="1" applyAlignment="1" applyProtection="1">
      <alignment horizontal="right" vertical="top" wrapText="1"/>
      <protection locked="0"/>
    </xf>
    <xf numFmtId="0" fontId="18" fillId="0" borderId="0" xfId="0" applyFont="1"/>
    <xf numFmtId="0" fontId="0" fillId="0" borderId="3" xfId="0" applyBorder="1" applyAlignment="1">
      <alignment vertical="top" wrapText="1"/>
    </xf>
    <xf numFmtId="173" fontId="0" fillId="3" borderId="3" xfId="0" applyNumberFormat="1" applyFill="1" applyBorder="1" applyAlignment="1" applyProtection="1">
      <alignment horizontal="left" vertical="top"/>
      <protection locked="0"/>
    </xf>
    <xf numFmtId="0" fontId="0" fillId="3" borderId="0" xfId="0" applyFill="1" applyAlignment="1" applyProtection="1">
      <alignment horizontal="left" vertical="top"/>
      <protection locked="0"/>
    </xf>
    <xf numFmtId="167" fontId="0" fillId="3" borderId="2" xfId="0" applyNumberFormat="1" applyFill="1" applyBorder="1" applyAlignment="1" applyProtection="1">
      <alignment horizontal="left" vertical="top"/>
      <protection locked="0"/>
    </xf>
    <xf numFmtId="167" fontId="0" fillId="3" borderId="13" xfId="0" applyNumberFormat="1" applyFill="1" applyBorder="1" applyAlignment="1" applyProtection="1">
      <alignment horizontal="left" vertical="top"/>
      <protection locked="0"/>
    </xf>
    <xf numFmtId="173" fontId="7" fillId="3" borderId="3" xfId="0" applyNumberFormat="1" applyFont="1" applyFill="1" applyBorder="1" applyAlignment="1" applyProtection="1">
      <alignment horizontal="left" vertical="top"/>
      <protection locked="0"/>
    </xf>
    <xf numFmtId="0" fontId="7" fillId="3" borderId="13" xfId="0" applyFont="1" applyFill="1" applyBorder="1" applyAlignment="1" applyProtection="1">
      <alignment horizontal="left" vertical="top"/>
      <protection locked="0"/>
    </xf>
    <xf numFmtId="0" fontId="1" fillId="2" borderId="1" xfId="0" applyFont="1" applyFill="1" applyBorder="1" applyAlignment="1">
      <alignment horizontal="right" vertical="top"/>
    </xf>
    <xf numFmtId="165" fontId="0" fillId="2" borderId="0" xfId="0" applyNumberFormat="1" applyFill="1" applyAlignment="1">
      <alignment horizontal="right" vertical="top"/>
    </xf>
    <xf numFmtId="168" fontId="12" fillId="12" borderId="22" xfId="0" applyNumberFormat="1" applyFont="1" applyFill="1" applyBorder="1" applyAlignment="1" applyProtection="1">
      <alignment horizontal="right" vertical="center"/>
      <protection locked="0"/>
    </xf>
    <xf numFmtId="168" fontId="0" fillId="6" borderId="3" xfId="0" applyNumberFormat="1" applyFill="1" applyBorder="1" applyAlignment="1" applyProtection="1">
      <alignment vertical="top" wrapText="1"/>
      <protection locked="0"/>
    </xf>
    <xf numFmtId="167" fontId="6" fillId="6" borderId="3" xfId="0" applyNumberFormat="1" applyFont="1" applyFill="1" applyBorder="1" applyAlignment="1" applyProtection="1">
      <alignment vertical="top" wrapText="1"/>
      <protection locked="0"/>
    </xf>
    <xf numFmtId="4" fontId="0" fillId="3" borderId="13" xfId="0" applyNumberFormat="1" applyFill="1" applyBorder="1" applyAlignment="1" applyProtection="1">
      <alignment horizontal="left" vertical="top"/>
      <protection locked="0"/>
    </xf>
    <xf numFmtId="4" fontId="0" fillId="3" borderId="3" xfId="0" applyNumberFormat="1" applyFill="1" applyBorder="1" applyAlignment="1" applyProtection="1">
      <alignment horizontal="left" vertical="top"/>
      <protection locked="0"/>
    </xf>
    <xf numFmtId="0" fontId="0" fillId="3" borderId="3" xfId="0" applyFill="1" applyBorder="1" applyAlignment="1">
      <alignment horizontal="right" vertical="top"/>
    </xf>
    <xf numFmtId="0" fontId="1" fillId="2" borderId="26" xfId="0" applyFont="1" applyFill="1" applyBorder="1" applyAlignment="1">
      <alignment wrapText="1"/>
    </xf>
    <xf numFmtId="0" fontId="0" fillId="2" borderId="27" xfId="0" applyFill="1" applyBorder="1" applyAlignment="1">
      <alignment horizontal="right"/>
    </xf>
    <xf numFmtId="0" fontId="1" fillId="2" borderId="28" xfId="0" applyFont="1" applyFill="1" applyBorder="1" applyAlignment="1">
      <alignment wrapText="1"/>
    </xf>
    <xf numFmtId="0" fontId="0" fillId="2" borderId="29" xfId="0" applyFill="1" applyBorder="1"/>
    <xf numFmtId="0" fontId="1" fillId="2" borderId="30" xfId="0" applyFont="1" applyFill="1" applyBorder="1" applyAlignment="1">
      <alignment wrapText="1"/>
    </xf>
    <xf numFmtId="14" fontId="22" fillId="0" borderId="31" xfId="0" applyNumberFormat="1" applyFont="1" applyBorder="1"/>
    <xf numFmtId="0" fontId="1" fillId="2" borderId="32" xfId="0" applyFont="1" applyFill="1" applyBorder="1" applyAlignment="1">
      <alignment wrapText="1"/>
    </xf>
    <xf numFmtId="0" fontId="1" fillId="2" borderId="33" xfId="0" applyFont="1" applyFill="1" applyBorder="1" applyAlignment="1">
      <alignment wrapText="1"/>
    </xf>
    <xf numFmtId="0" fontId="11" fillId="16" borderId="13" xfId="0" applyFon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169" fontId="0" fillId="3" borderId="13" xfId="0" applyNumberFormat="1" applyFill="1" applyBorder="1" applyAlignment="1" applyProtection="1">
      <alignment horizontal="left" vertical="top"/>
      <protection locked="0"/>
    </xf>
    <xf numFmtId="0" fontId="6" fillId="3" borderId="13" xfId="0" applyFont="1" applyFill="1" applyBorder="1" applyAlignment="1" applyProtection="1">
      <alignment horizontal="left" vertical="top"/>
      <protection locked="0"/>
    </xf>
    <xf numFmtId="167" fontId="6" fillId="3" borderId="13" xfId="0" applyNumberFormat="1" applyFont="1" applyFill="1" applyBorder="1" applyAlignment="1" applyProtection="1">
      <alignment horizontal="left" vertical="top"/>
      <protection locked="0"/>
    </xf>
    <xf numFmtId="167" fontId="6" fillId="3" borderId="3" xfId="0" applyNumberFormat="1" applyFon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7" fillId="3" borderId="13" xfId="0" applyNumberFormat="1" applyFont="1" applyFill="1" applyBorder="1" applyAlignment="1" applyProtection="1">
      <alignment horizontal="left" vertical="top" wrapText="1"/>
      <protection locked="0"/>
    </xf>
    <xf numFmtId="3" fontId="6" fillId="3" borderId="13" xfId="0" applyNumberFormat="1" applyFont="1" applyFill="1" applyBorder="1" applyAlignment="1" applyProtection="1">
      <alignment horizontal="left" vertical="top"/>
      <protection locked="0"/>
    </xf>
    <xf numFmtId="173" fontId="16" fillId="11" borderId="19" xfId="0" applyNumberFormat="1" applyFont="1" applyFill="1" applyBorder="1"/>
    <xf numFmtId="0" fontId="1"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6" borderId="23" xfId="0" applyFont="1" applyFill="1" applyBorder="1" applyAlignment="1">
      <alignment horizont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0" fillId="6" borderId="17" xfId="0" applyFill="1" applyBorder="1" applyAlignment="1">
      <alignment horizontal="center" vertical="center" wrapText="1"/>
    </xf>
    <xf numFmtId="0" fontId="0" fillId="6" borderId="23"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8" fillId="9" borderId="0" xfId="0" applyFont="1" applyFill="1" applyAlignment="1">
      <alignment wrapText="1"/>
    </xf>
  </cellXfs>
  <cellStyles count="4">
    <cellStyle name="Comma" xfId="2" builtinId="3"/>
    <cellStyle name="Normal" xfId="0" builtinId="0"/>
    <cellStyle name="Normal 5" xfId="1" xr:uid="{44901C1E-E1A5-402C-83AA-434CF17166C2}"/>
    <cellStyle name="SAPDataCell" xfId="3" xr:uid="{570573AD-D8DC-4AFE-9F3A-AC93294DA3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28" dT="2022-07-28T18:06:40.42" personId="{00000000-0000-0000-0000-000000000000}" id="{DD60C567-6BB2-4134-8A33-443AED1FF44A}">
    <text>This also includes some non-HFTD counts, but there is no line item for the individual inspection types. It will be aggregated here</text>
  </threadedComment>
</ThreadedComments>
</file>

<file path=xl/threadedComments/threadedComment2.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microsoft.com/office/2017/10/relationships/threadedComment" Target="../threadedComments/threadedComment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115" zoomScaleNormal="115" zoomScalePageLayoutView="90" workbookViewId="0">
      <selection activeCell="D24" sqref="D24"/>
    </sheetView>
  </sheetViews>
  <sheetFormatPr defaultColWidth="8.7109375" defaultRowHeight="1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c r="C1" s="8" t="s">
        <v>0</v>
      </c>
      <c r="D1" s="8" t="s">
        <v>1</v>
      </c>
      <c r="E1" s="8" t="s">
        <v>2</v>
      </c>
    </row>
    <row r="2" spans="2:15" ht="48" customHeight="1"/>
    <row r="3" spans="2:15" ht="26.25">
      <c r="B3" s="47" t="s">
        <v>3</v>
      </c>
    </row>
    <row r="4" spans="2:15" ht="26.25">
      <c r="B4" s="47" t="s">
        <v>4</v>
      </c>
    </row>
    <row r="5" spans="2:15" ht="19.5" thickBot="1">
      <c r="B5" s="56"/>
    </row>
    <row r="6" spans="2:15" ht="15.75" thickBot="1">
      <c r="B6" s="30" t="s">
        <v>5</v>
      </c>
      <c r="C6" s="31"/>
      <c r="D6" s="31"/>
      <c r="E6" s="31"/>
      <c r="F6" s="31"/>
      <c r="G6" s="31"/>
      <c r="H6" s="32"/>
      <c r="J6" s="30" t="s">
        <v>6</v>
      </c>
      <c r="K6" s="31"/>
      <c r="L6" s="31"/>
      <c r="M6" s="31"/>
      <c r="N6" s="31"/>
      <c r="O6" s="32"/>
    </row>
    <row r="7" spans="2:15">
      <c r="B7" s="18">
        <v>1</v>
      </c>
      <c r="C7" s="25" t="s">
        <v>7</v>
      </c>
      <c r="D7" s="26"/>
      <c r="E7" s="26"/>
      <c r="F7" s="26"/>
      <c r="G7" s="26"/>
      <c r="H7" s="27"/>
      <c r="J7" s="45"/>
      <c r="O7" s="13"/>
    </row>
    <row r="8" spans="2:15">
      <c r="B8" s="19">
        <v>2</v>
      </c>
      <c r="C8" s="2" t="s">
        <v>8</v>
      </c>
      <c r="D8" s="20"/>
      <c r="E8" s="20"/>
      <c r="F8" s="20"/>
      <c r="G8" s="20"/>
      <c r="H8" s="21"/>
      <c r="J8" s="45"/>
      <c r="O8" s="13"/>
    </row>
    <row r="9" spans="2:15" ht="14.1" customHeight="1">
      <c r="B9" s="19">
        <v>3</v>
      </c>
      <c r="C9" s="2" t="s">
        <v>9</v>
      </c>
      <c r="D9" s="20"/>
      <c r="E9" s="20"/>
      <c r="F9" s="20"/>
      <c r="G9" s="20"/>
      <c r="H9" s="21"/>
      <c r="J9" s="45"/>
      <c r="K9" s="5" t="s">
        <v>10</v>
      </c>
      <c r="L9" s="5" t="s">
        <v>11</v>
      </c>
      <c r="M9" s="5" t="s">
        <v>12</v>
      </c>
      <c r="N9" s="5"/>
      <c r="O9" s="13"/>
    </row>
    <row r="10" spans="2:15" ht="14.1" customHeight="1">
      <c r="B10" s="19">
        <v>4</v>
      </c>
      <c r="C10" s="40" t="s">
        <v>13</v>
      </c>
      <c r="D10" s="40"/>
      <c r="E10" s="40"/>
      <c r="F10" s="40"/>
      <c r="G10" s="40"/>
      <c r="H10" s="58"/>
      <c r="J10" s="45"/>
      <c r="K10" s="33" t="s">
        <v>14</v>
      </c>
      <c r="L10" s="33" t="s">
        <v>15</v>
      </c>
      <c r="M10" s="33" t="s">
        <v>16</v>
      </c>
      <c r="N10" s="33" t="s">
        <v>17</v>
      </c>
      <c r="O10" s="13"/>
    </row>
    <row r="11" spans="2:15" ht="14.1" customHeight="1">
      <c r="B11" s="19">
        <v>5</v>
      </c>
      <c r="C11" s="41" t="s">
        <v>18</v>
      </c>
      <c r="D11" s="41"/>
      <c r="E11" s="41"/>
      <c r="F11" s="41"/>
      <c r="G11" s="41"/>
      <c r="H11" s="43"/>
      <c r="J11" s="45"/>
      <c r="K11" s="33" t="s">
        <v>19</v>
      </c>
      <c r="L11" s="33" t="s">
        <v>20</v>
      </c>
      <c r="M11" s="33"/>
      <c r="N11" s="33" t="s">
        <v>21</v>
      </c>
      <c r="O11" s="13"/>
    </row>
    <row r="12" spans="2:15" ht="14.1" customHeight="1">
      <c r="B12" s="19"/>
      <c r="C12" s="2" t="s">
        <v>22</v>
      </c>
      <c r="D12" s="20"/>
      <c r="E12" s="20"/>
      <c r="F12" s="20"/>
      <c r="G12" s="20"/>
      <c r="H12" s="21"/>
      <c r="J12" s="45"/>
      <c r="K12" s="33" t="s">
        <v>23</v>
      </c>
      <c r="L12" s="33" t="s">
        <v>24</v>
      </c>
      <c r="M12" s="33"/>
      <c r="N12" s="33" t="s">
        <v>25</v>
      </c>
      <c r="O12" s="13"/>
    </row>
    <row r="13" spans="2:15" ht="14.1" customHeight="1">
      <c r="B13" s="19">
        <v>6</v>
      </c>
      <c r="C13" s="2" t="s">
        <v>26</v>
      </c>
      <c r="D13" s="20"/>
      <c r="E13" s="20"/>
      <c r="F13" s="20"/>
      <c r="G13" s="20"/>
      <c r="H13" s="21"/>
      <c r="J13" s="45"/>
      <c r="K13" s="33" t="s">
        <v>27</v>
      </c>
      <c r="L13" s="33" t="s">
        <v>28</v>
      </c>
      <c r="M13" s="33"/>
      <c r="N13" s="33" t="s">
        <v>29</v>
      </c>
      <c r="O13" s="13"/>
    </row>
    <row r="14" spans="2:15" ht="14.1" customHeight="1">
      <c r="B14" s="19">
        <v>7</v>
      </c>
      <c r="C14" s="2" t="s">
        <v>30</v>
      </c>
      <c r="D14" s="20"/>
      <c r="E14" s="20"/>
      <c r="F14" s="20"/>
      <c r="G14" s="20"/>
      <c r="H14" s="21"/>
      <c r="J14" s="45"/>
      <c r="K14" s="33" t="s">
        <v>31</v>
      </c>
      <c r="L14" s="33" t="s">
        <v>32</v>
      </c>
      <c r="M14" s="33"/>
      <c r="N14" s="33" t="s">
        <v>33</v>
      </c>
      <c r="O14" s="13"/>
    </row>
    <row r="15" spans="2:15">
      <c r="B15" s="19"/>
      <c r="C15" s="2" t="s">
        <v>34</v>
      </c>
      <c r="D15" s="20"/>
      <c r="E15" s="20"/>
      <c r="F15" s="20"/>
      <c r="G15" s="20"/>
      <c r="H15" s="21"/>
      <c r="J15" s="45"/>
      <c r="K15" s="33"/>
      <c r="L15" s="33" t="s">
        <v>35</v>
      </c>
      <c r="M15" s="33"/>
      <c r="N15" s="33" t="s">
        <v>36</v>
      </c>
      <c r="O15" s="13"/>
    </row>
    <row r="16" spans="2:15" ht="30">
      <c r="B16" s="19">
        <v>8</v>
      </c>
      <c r="C16" s="2" t="s">
        <v>37</v>
      </c>
      <c r="D16" s="20"/>
      <c r="E16" s="20"/>
      <c r="F16" s="20"/>
      <c r="G16" s="20"/>
      <c r="H16" s="21"/>
      <c r="J16" s="45"/>
      <c r="K16" s="33"/>
      <c r="L16" s="33" t="s">
        <v>38</v>
      </c>
      <c r="M16" s="33" t="s">
        <v>39</v>
      </c>
      <c r="N16" s="33" t="s">
        <v>40</v>
      </c>
      <c r="O16" s="13"/>
    </row>
    <row r="17" spans="2:15" ht="15.75" thickBot="1">
      <c r="B17" s="22" t="s">
        <v>41</v>
      </c>
      <c r="C17" s="29" t="s">
        <v>42</v>
      </c>
      <c r="D17" s="23"/>
      <c r="E17" s="23"/>
      <c r="F17" s="23"/>
      <c r="G17" s="23"/>
      <c r="H17" s="24"/>
      <c r="J17" s="45"/>
      <c r="K17" s="33"/>
      <c r="L17" s="33" t="s">
        <v>43</v>
      </c>
      <c r="M17" s="33"/>
      <c r="N17" s="33"/>
      <c r="O17" s="13"/>
    </row>
    <row r="18" spans="2:15" ht="18" customHeight="1">
      <c r="J18" s="81"/>
      <c r="K18" s="33"/>
      <c r="L18" s="33" t="s">
        <v>44</v>
      </c>
      <c r="M18" s="33"/>
      <c r="N18" s="33"/>
      <c r="O18" s="13"/>
    </row>
    <row r="19" spans="2:15" ht="18" customHeight="1" thickBot="1">
      <c r="B19" s="44" t="s">
        <v>45</v>
      </c>
      <c r="J19" s="81"/>
      <c r="K19" s="33"/>
      <c r="L19" s="33" t="s">
        <v>46</v>
      </c>
      <c r="M19" s="33"/>
      <c r="N19" s="33"/>
      <c r="O19" s="85"/>
    </row>
    <row r="20" spans="2:15" ht="18" customHeight="1" thickBot="1">
      <c r="B20" s="48" t="s">
        <v>47</v>
      </c>
      <c r="C20" s="52"/>
      <c r="D20" s="80" t="s">
        <v>48</v>
      </c>
      <c r="E20" s="44"/>
      <c r="J20" s="82"/>
      <c r="K20" s="83"/>
      <c r="L20" s="83"/>
      <c r="M20" s="83"/>
      <c r="N20" s="83"/>
      <c r="O20" s="84"/>
    </row>
    <row r="21" spans="2:15">
      <c r="B21" s="49" t="s">
        <v>49</v>
      </c>
      <c r="D21" s="59">
        <v>2020</v>
      </c>
      <c r="E21" s="51"/>
      <c r="J21"/>
      <c r="K21"/>
      <c r="L21"/>
      <c r="M21"/>
      <c r="N21"/>
      <c r="O21"/>
    </row>
    <row r="22" spans="2:15">
      <c r="B22" s="49" t="s">
        <v>50</v>
      </c>
      <c r="D22" s="59">
        <v>2022</v>
      </c>
      <c r="J22"/>
      <c r="K22"/>
      <c r="L22"/>
      <c r="M22"/>
      <c r="N22"/>
      <c r="O22"/>
    </row>
    <row r="23" spans="2:15">
      <c r="B23" s="49" t="s">
        <v>51</v>
      </c>
      <c r="D23" s="60" t="s">
        <v>52</v>
      </c>
    </row>
    <row r="24" spans="2:15" ht="15.75" thickBot="1">
      <c r="B24" s="50" t="s">
        <v>53</v>
      </c>
      <c r="C24" s="46"/>
      <c r="D24" s="61">
        <v>44651</v>
      </c>
    </row>
  </sheetData>
  <pageMargins left="0.7" right="0.7"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2:W85"/>
  <sheetViews>
    <sheetView zoomScale="80" zoomScaleNormal="80" zoomScaleSheetLayoutView="70" zoomScalePageLayoutView="40" workbookViewId="0">
      <pane xSplit="4" ySplit="7" topLeftCell="Q30" activePane="bottomRight" state="frozen"/>
      <selection pane="bottomRight" activeCell="U26" sqref="U26"/>
      <selection pane="bottomLeft" activeCell="D13" sqref="D13"/>
      <selection pane="topRight"/>
    </sheetView>
  </sheetViews>
  <sheetFormatPr defaultColWidth="0" defaultRowHeight="15" outlineLevelCol="1"/>
  <cols>
    <col min="1" max="1" width="5.5703125" style="8" customWidth="1"/>
    <col min="2" max="2" width="17.5703125" style="1" customWidth="1"/>
    <col min="3" max="3" width="11.140625" style="8" bestFit="1" customWidth="1"/>
    <col min="4" max="4" width="53.42578125" style="8" customWidth="1"/>
    <col min="5" max="8" width="9.42578125" style="8" customWidth="1"/>
    <col min="9" max="9" width="10.140625" style="8" customWidth="1"/>
    <col min="10" max="13" width="9.140625" style="8" customWidth="1"/>
    <col min="14" max="21" width="9.140625" style="8" customWidth="1" outlineLevel="1"/>
    <col min="22" max="22" width="13.85546875" style="1" customWidth="1"/>
    <col min="23" max="23" width="99.85546875" style="8" customWidth="1"/>
    <col min="24" max="26" width="9.140625" style="8" customWidth="1"/>
    <col min="27" max="16384" width="0" style="8" hidden="1"/>
  </cols>
  <sheetData>
    <row r="2" spans="2:23">
      <c r="B2" s="291" t="s">
        <v>47</v>
      </c>
      <c r="C2" s="292" t="str">
        <f>IF('Quarterly Submission Guide'!$D$20 = "", "",'Quarterly Submission Guide'!$D$20)</f>
        <v>SDG&amp;E</v>
      </c>
      <c r="D2" s="44" t="s">
        <v>54</v>
      </c>
    </row>
    <row r="3" spans="2:23">
      <c r="B3" s="293" t="s">
        <v>55</v>
      </c>
      <c r="C3" s="294">
        <v>1</v>
      </c>
      <c r="D3" s="51" t="s">
        <v>56</v>
      </c>
    </row>
    <row r="4" spans="2:23">
      <c r="B4" s="295" t="s">
        <v>53</v>
      </c>
      <c r="C4" s="296">
        <v>44774</v>
      </c>
    </row>
    <row r="5" spans="2:23">
      <c r="M5" s="53"/>
      <c r="N5" s="53" t="s">
        <v>57</v>
      </c>
    </row>
    <row r="6" spans="2:23" ht="18" customHeight="1">
      <c r="B6" s="3" t="s">
        <v>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61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2" customHeight="1">
      <c r="B8" s="11" t="s">
        <v>64</v>
      </c>
      <c r="C8" s="9" t="s">
        <v>65</v>
      </c>
      <c r="D8" s="11" t="s">
        <v>66</v>
      </c>
      <c r="E8" s="186">
        <v>3448.9</v>
      </c>
      <c r="F8" s="186">
        <v>3448.8517045454546</v>
      </c>
      <c r="G8" s="186">
        <v>3448.8517045454546</v>
      </c>
      <c r="H8" s="186">
        <v>3448.9</v>
      </c>
      <c r="I8" s="186">
        <v>3448.9</v>
      </c>
      <c r="J8" s="186">
        <v>1297.5</v>
      </c>
      <c r="K8" s="186">
        <v>1247.9000000000001</v>
      </c>
      <c r="L8" s="186">
        <v>800.8</v>
      </c>
      <c r="M8" s="186">
        <v>102.5</v>
      </c>
      <c r="N8" s="186">
        <v>1244.9818170000001</v>
      </c>
      <c r="O8" s="186">
        <v>1272.113824</v>
      </c>
      <c r="P8" s="186">
        <v>920.10189300000002</v>
      </c>
      <c r="Q8" s="186">
        <v>34.24</v>
      </c>
      <c r="R8" s="279">
        <v>1506.2</v>
      </c>
      <c r="S8" s="66">
        <v>992.97</v>
      </c>
      <c r="T8" s="66"/>
      <c r="U8" s="66"/>
      <c r="V8" s="11" t="s">
        <v>67</v>
      </c>
      <c r="W8" s="68"/>
    </row>
    <row r="9" spans="2:23" ht="45.75" customHeight="1">
      <c r="B9" s="33"/>
      <c r="C9" s="34" t="s">
        <v>68</v>
      </c>
      <c r="D9" s="33" t="s">
        <v>69</v>
      </c>
      <c r="E9" s="186">
        <v>1524.5636363636363</v>
      </c>
      <c r="F9" s="186">
        <v>1425.636553030303</v>
      </c>
      <c r="G9" s="186">
        <v>1337.3890151515152</v>
      </c>
      <c r="H9" s="186">
        <v>1458.4151515151516</v>
      </c>
      <c r="I9" s="186">
        <v>942.14128787878792</v>
      </c>
      <c r="J9" s="186">
        <v>852.6079545454545</v>
      </c>
      <c r="K9" s="186">
        <v>289.06912878787881</v>
      </c>
      <c r="L9" s="186">
        <v>90.208712121212116</v>
      </c>
      <c r="M9" s="186">
        <v>19.846212121212123</v>
      </c>
      <c r="N9" s="186">
        <v>873.72064393939399</v>
      </c>
      <c r="O9" s="186">
        <v>293.95018939393941</v>
      </c>
      <c r="P9" s="186">
        <v>138.16022727272727</v>
      </c>
      <c r="Q9" s="186">
        <v>61.202083333333334</v>
      </c>
      <c r="R9" s="280">
        <v>812.02531799999997</v>
      </c>
      <c r="S9" s="70">
        <v>234.23</v>
      </c>
      <c r="T9" s="70"/>
      <c r="U9" s="70"/>
      <c r="V9" s="33" t="s">
        <v>67</v>
      </c>
      <c r="W9" s="236" t="s">
        <v>70</v>
      </c>
    </row>
    <row r="10" spans="2:23" ht="44.45" customHeight="1">
      <c r="B10" s="33"/>
      <c r="C10" s="34" t="s">
        <v>71</v>
      </c>
      <c r="D10" s="33" t="s">
        <v>72</v>
      </c>
      <c r="E10" s="220">
        <f t="shared" ref="E10:P10" si="0">SUM(E63:E65)</f>
        <v>39.838446969696975</v>
      </c>
      <c r="F10" s="220">
        <f>SUM(F63:F65)</f>
        <v>78.463257575757581</v>
      </c>
      <c r="G10" s="220">
        <f>SUM(G63:G65)</f>
        <v>256.87973484848487</v>
      </c>
      <c r="H10" s="220">
        <f t="shared" si="0"/>
        <v>712.40795454545457</v>
      </c>
      <c r="I10" s="220">
        <f t="shared" si="0"/>
        <v>733.88738636363632</v>
      </c>
      <c r="J10" s="220">
        <f t="shared" si="0"/>
        <v>832.67431818181819</v>
      </c>
      <c r="K10" s="220">
        <f t="shared" si="0"/>
        <v>1056.8420833333334</v>
      </c>
      <c r="L10" s="220">
        <f t="shared" si="0"/>
        <v>706.97651515151506</v>
      </c>
      <c r="M10" s="220">
        <f t="shared" si="0"/>
        <v>247.93310606060606</v>
      </c>
      <c r="N10" s="220">
        <f t="shared" si="0"/>
        <v>228.35151515151514</v>
      </c>
      <c r="O10" s="220">
        <f t="shared" si="0"/>
        <v>186.87727272727273</v>
      </c>
      <c r="P10" s="220">
        <f t="shared" si="0"/>
        <v>508.92094696969696</v>
      </c>
      <c r="Q10" s="220">
        <f>SUM(Q63:Q65)</f>
        <v>997.8</v>
      </c>
      <c r="R10" s="220">
        <f>SUM(R63:R65)</f>
        <v>650.70000000000005</v>
      </c>
      <c r="S10" s="306">
        <f>SUM(S63:S65)</f>
        <v>355.57</v>
      </c>
      <c r="T10" s="70"/>
      <c r="U10" s="70"/>
      <c r="V10" s="33" t="s">
        <v>67</v>
      </c>
      <c r="W10" s="71" t="s">
        <v>73</v>
      </c>
    </row>
    <row r="11" spans="2:23" ht="30">
      <c r="B11" s="33"/>
      <c r="C11" s="34" t="s">
        <v>74</v>
      </c>
      <c r="D11" s="33" t="s">
        <v>75</v>
      </c>
      <c r="E11" s="145">
        <v>15</v>
      </c>
      <c r="F11" s="145">
        <v>3</v>
      </c>
      <c r="G11" s="145">
        <v>4</v>
      </c>
      <c r="H11" s="145">
        <v>8</v>
      </c>
      <c r="I11" s="145">
        <v>8</v>
      </c>
      <c r="J11" s="145">
        <v>1</v>
      </c>
      <c r="K11" s="145">
        <v>4</v>
      </c>
      <c r="L11" s="145">
        <v>1</v>
      </c>
      <c r="M11" s="145">
        <v>0</v>
      </c>
      <c r="N11" s="145">
        <v>1</v>
      </c>
      <c r="O11" s="145">
        <v>0</v>
      </c>
      <c r="P11" s="145">
        <v>0</v>
      </c>
      <c r="Q11" s="145">
        <v>0</v>
      </c>
      <c r="R11" s="70">
        <v>0</v>
      </c>
      <c r="S11" s="70">
        <v>1</v>
      </c>
      <c r="T11" s="70"/>
      <c r="U11" s="70"/>
      <c r="V11" s="33" t="s">
        <v>76</v>
      </c>
      <c r="W11" s="71"/>
    </row>
    <row r="12" spans="2:23" ht="30">
      <c r="B12" s="33"/>
      <c r="C12" s="34" t="s">
        <v>77</v>
      </c>
      <c r="D12" s="33" t="s">
        <v>78</v>
      </c>
      <c r="E12" s="145">
        <v>235</v>
      </c>
      <c r="F12" s="145">
        <v>192</v>
      </c>
      <c r="G12" s="145">
        <v>11</v>
      </c>
      <c r="H12" s="145">
        <v>67</v>
      </c>
      <c r="I12" s="145">
        <v>8</v>
      </c>
      <c r="J12" s="145">
        <v>9</v>
      </c>
      <c r="K12" s="145">
        <v>9</v>
      </c>
      <c r="L12" s="145">
        <v>2</v>
      </c>
      <c r="M12" s="145">
        <v>0</v>
      </c>
      <c r="N12" s="145">
        <v>3</v>
      </c>
      <c r="O12" s="145">
        <v>3</v>
      </c>
      <c r="P12" s="145">
        <v>1</v>
      </c>
      <c r="Q12" s="145">
        <v>0</v>
      </c>
      <c r="R12" s="70">
        <v>4</v>
      </c>
      <c r="S12" s="70">
        <v>3</v>
      </c>
      <c r="T12" s="70"/>
      <c r="U12" s="70"/>
      <c r="V12" s="33" t="s">
        <v>76</v>
      </c>
      <c r="W12" s="71"/>
    </row>
    <row r="13" spans="2:23" ht="29.25" customHeight="1">
      <c r="B13" s="33"/>
      <c r="C13" s="34" t="s">
        <v>79</v>
      </c>
      <c r="D13" s="33" t="s">
        <v>80</v>
      </c>
      <c r="E13" s="220">
        <f t="shared" ref="E13:Q13" si="1">SUM(E66:E68)</f>
        <v>0</v>
      </c>
      <c r="F13" s="220">
        <f>SUM(F66:F68)</f>
        <v>3</v>
      </c>
      <c r="G13" s="220">
        <f>SUM(G66:G68)</f>
        <v>25</v>
      </c>
      <c r="H13" s="220">
        <f t="shared" si="1"/>
        <v>5</v>
      </c>
      <c r="I13" s="220">
        <f t="shared" si="1"/>
        <v>36</v>
      </c>
      <c r="J13" s="220">
        <f t="shared" si="1"/>
        <v>63</v>
      </c>
      <c r="K13" s="220">
        <f t="shared" si="1"/>
        <v>32</v>
      </c>
      <c r="L13" s="220">
        <f t="shared" si="1"/>
        <v>11</v>
      </c>
      <c r="M13" s="220">
        <f t="shared" si="1"/>
        <v>1</v>
      </c>
      <c r="N13" s="220">
        <f t="shared" si="1"/>
        <v>0</v>
      </c>
      <c r="O13" s="220">
        <f t="shared" si="1"/>
        <v>8</v>
      </c>
      <c r="P13" s="220">
        <f t="shared" si="1"/>
        <v>19</v>
      </c>
      <c r="Q13" s="220">
        <f t="shared" si="1"/>
        <v>72</v>
      </c>
      <c r="R13" s="280">
        <f>R66+R67+R68</f>
        <v>42</v>
      </c>
      <c r="S13" s="280">
        <f>S66+S67+S68</f>
        <v>28</v>
      </c>
      <c r="T13" s="70"/>
      <c r="U13" s="70"/>
      <c r="V13" s="33" t="s">
        <v>76</v>
      </c>
      <c r="W13" s="71" t="s">
        <v>81</v>
      </c>
    </row>
    <row r="14" spans="2:23" ht="30">
      <c r="B14" s="33"/>
      <c r="C14" s="34" t="s">
        <v>82</v>
      </c>
      <c r="D14" s="33" t="s">
        <v>83</v>
      </c>
      <c r="E14" s="145">
        <v>175</v>
      </c>
      <c r="F14" s="145">
        <v>212</v>
      </c>
      <c r="G14" s="145">
        <v>234</v>
      </c>
      <c r="H14" s="145">
        <v>171</v>
      </c>
      <c r="I14" s="145">
        <v>240</v>
      </c>
      <c r="J14" s="145">
        <v>71</v>
      </c>
      <c r="K14" s="145">
        <v>66</v>
      </c>
      <c r="L14" s="145">
        <v>51</v>
      </c>
      <c r="M14" s="145">
        <v>16</v>
      </c>
      <c r="N14" s="145">
        <v>22</v>
      </c>
      <c r="O14" s="145">
        <v>152</v>
      </c>
      <c r="P14" s="145">
        <v>199</v>
      </c>
      <c r="Q14" s="145">
        <v>85</v>
      </c>
      <c r="R14" s="70">
        <v>46</v>
      </c>
      <c r="S14" s="302">
        <v>62</v>
      </c>
      <c r="T14" s="70"/>
      <c r="U14" s="70"/>
      <c r="V14" s="33" t="s">
        <v>76</v>
      </c>
      <c r="W14" s="71"/>
    </row>
    <row r="15" spans="2:23" ht="30">
      <c r="B15" s="33"/>
      <c r="C15" s="34" t="s">
        <v>84</v>
      </c>
      <c r="D15" s="33" t="s">
        <v>85</v>
      </c>
      <c r="E15" s="145">
        <v>1066</v>
      </c>
      <c r="F15" s="145">
        <v>952</v>
      </c>
      <c r="G15" s="145">
        <v>638</v>
      </c>
      <c r="H15" s="145">
        <v>737</v>
      </c>
      <c r="I15" s="145">
        <v>666</v>
      </c>
      <c r="J15" s="145">
        <v>919</v>
      </c>
      <c r="K15" s="145">
        <v>303</v>
      </c>
      <c r="L15" s="145">
        <v>81</v>
      </c>
      <c r="M15" s="145">
        <v>6</v>
      </c>
      <c r="N15" s="145">
        <v>284</v>
      </c>
      <c r="O15" s="145">
        <v>730</v>
      </c>
      <c r="P15" s="145">
        <v>394</v>
      </c>
      <c r="Q15" s="145">
        <v>392</v>
      </c>
      <c r="R15" s="70">
        <v>225</v>
      </c>
      <c r="S15" s="302">
        <v>234</v>
      </c>
      <c r="T15" s="70"/>
      <c r="U15" s="70"/>
      <c r="V15" s="33" t="s">
        <v>76</v>
      </c>
      <c r="W15" s="71"/>
    </row>
    <row r="16" spans="2:23" ht="30">
      <c r="B16" s="33"/>
      <c r="C16" s="34" t="s">
        <v>86</v>
      </c>
      <c r="D16" s="33" t="s">
        <v>87</v>
      </c>
      <c r="E16" s="220">
        <f t="shared" ref="E16:Q16" si="2">SUM(E69:E71)</f>
        <v>35</v>
      </c>
      <c r="F16" s="220">
        <f>SUM(F69:F71)</f>
        <v>52</v>
      </c>
      <c r="G16" s="220">
        <f>SUM(G69:G71)</f>
        <v>327</v>
      </c>
      <c r="H16" s="220">
        <f t="shared" si="2"/>
        <v>261</v>
      </c>
      <c r="I16" s="220">
        <f t="shared" si="2"/>
        <v>1350</v>
      </c>
      <c r="J16" s="220">
        <f t="shared" si="2"/>
        <v>4356</v>
      </c>
      <c r="K16" s="220">
        <f t="shared" si="2"/>
        <v>2660</v>
      </c>
      <c r="L16" s="220">
        <f t="shared" si="2"/>
        <v>906</v>
      </c>
      <c r="M16" s="220">
        <f>SUM(M69:M71)</f>
        <v>228</v>
      </c>
      <c r="N16" s="220">
        <f t="shared" si="2"/>
        <v>44</v>
      </c>
      <c r="O16" s="220">
        <f t="shared" si="2"/>
        <v>41</v>
      </c>
      <c r="P16" s="220">
        <f t="shared" si="2"/>
        <v>2087</v>
      </c>
      <c r="Q16" s="220">
        <f t="shared" si="2"/>
        <v>6128</v>
      </c>
      <c r="R16" s="280">
        <f>R69+R70+R71</f>
        <v>2961</v>
      </c>
      <c r="S16" s="303">
        <v>1160</v>
      </c>
      <c r="T16" s="70"/>
      <c r="U16" s="70"/>
      <c r="V16" s="33" t="s">
        <v>76</v>
      </c>
      <c r="W16" s="71" t="s">
        <v>88</v>
      </c>
    </row>
    <row r="17" spans="2:23" ht="30">
      <c r="B17" s="33"/>
      <c r="C17" s="34" t="s">
        <v>89</v>
      </c>
      <c r="D17" s="33" t="s">
        <v>90</v>
      </c>
      <c r="E17" s="186" t="s">
        <v>91</v>
      </c>
      <c r="F17" s="186" t="s">
        <v>91</v>
      </c>
      <c r="G17" s="186" t="s">
        <v>91</v>
      </c>
      <c r="H17" s="186" t="s">
        <v>91</v>
      </c>
      <c r="I17" s="186" t="s">
        <v>91</v>
      </c>
      <c r="J17" s="186" t="s">
        <v>91</v>
      </c>
      <c r="K17" s="186" t="s">
        <v>91</v>
      </c>
      <c r="L17" s="186" t="s">
        <v>91</v>
      </c>
      <c r="M17" s="186" t="s">
        <v>91</v>
      </c>
      <c r="N17" s="186" t="s">
        <v>91</v>
      </c>
      <c r="O17" s="186" t="s">
        <v>91</v>
      </c>
      <c r="P17" s="186" t="s">
        <v>91</v>
      </c>
      <c r="Q17" s="186" t="s">
        <v>91</v>
      </c>
      <c r="R17" s="186" t="s">
        <v>91</v>
      </c>
      <c r="S17" s="70" t="s">
        <v>91</v>
      </c>
      <c r="T17" s="70"/>
      <c r="U17" s="70"/>
      <c r="V17" s="33" t="s">
        <v>76</v>
      </c>
      <c r="W17" s="71" t="s">
        <v>92</v>
      </c>
    </row>
    <row r="18" spans="2:23" ht="30">
      <c r="B18" s="33"/>
      <c r="C18" s="34" t="s">
        <v>93</v>
      </c>
      <c r="D18" s="33" t="s">
        <v>94</v>
      </c>
      <c r="E18" s="186" t="s">
        <v>91</v>
      </c>
      <c r="F18" s="186" t="s">
        <v>91</v>
      </c>
      <c r="G18" s="186" t="s">
        <v>91</v>
      </c>
      <c r="H18" s="186" t="s">
        <v>91</v>
      </c>
      <c r="I18" s="186" t="s">
        <v>91</v>
      </c>
      <c r="J18" s="186" t="s">
        <v>91</v>
      </c>
      <c r="K18" s="186" t="s">
        <v>91</v>
      </c>
      <c r="L18" s="186" t="s">
        <v>91</v>
      </c>
      <c r="M18" s="186" t="s">
        <v>91</v>
      </c>
      <c r="N18" s="186" t="s">
        <v>91</v>
      </c>
      <c r="O18" s="186" t="s">
        <v>91</v>
      </c>
      <c r="P18" s="186" t="s">
        <v>91</v>
      </c>
      <c r="Q18" s="186" t="s">
        <v>91</v>
      </c>
      <c r="R18" s="186" t="s">
        <v>91</v>
      </c>
      <c r="S18" s="70" t="s">
        <v>91</v>
      </c>
      <c r="T18" s="70"/>
      <c r="U18" s="70"/>
      <c r="V18" s="33" t="s">
        <v>76</v>
      </c>
      <c r="W18" s="71"/>
    </row>
    <row r="19" spans="2:23" ht="30">
      <c r="B19" s="33"/>
      <c r="C19" s="34" t="s">
        <v>95</v>
      </c>
      <c r="D19" s="33" t="s">
        <v>96</v>
      </c>
      <c r="E19" s="186" t="s">
        <v>91</v>
      </c>
      <c r="F19" s="186" t="s">
        <v>91</v>
      </c>
      <c r="G19" s="186" t="s">
        <v>91</v>
      </c>
      <c r="H19" s="186" t="s">
        <v>91</v>
      </c>
      <c r="I19" s="186" t="s">
        <v>91</v>
      </c>
      <c r="J19" s="186" t="s">
        <v>91</v>
      </c>
      <c r="K19" s="186" t="s">
        <v>91</v>
      </c>
      <c r="L19" s="186" t="s">
        <v>91</v>
      </c>
      <c r="M19" s="186" t="s">
        <v>91</v>
      </c>
      <c r="N19" s="186" t="s">
        <v>91</v>
      </c>
      <c r="O19" s="186" t="s">
        <v>91</v>
      </c>
      <c r="P19" s="186" t="s">
        <v>91</v>
      </c>
      <c r="Q19" s="186" t="s">
        <v>91</v>
      </c>
      <c r="R19" s="186" t="s">
        <v>91</v>
      </c>
      <c r="S19" s="70" t="s">
        <v>91</v>
      </c>
      <c r="T19" s="70"/>
      <c r="U19" s="70"/>
      <c r="V19" s="33" t="s">
        <v>76</v>
      </c>
      <c r="W19" s="71"/>
    </row>
    <row r="20" spans="2:23" ht="42.75" customHeight="1">
      <c r="B20" s="33" t="s">
        <v>97</v>
      </c>
      <c r="C20" s="34" t="str">
        <f t="shared" ref="C20:C31" si="3">C8&amp;"ii."</f>
        <v>1.a.ii.</v>
      </c>
      <c r="D20" s="33" t="s">
        <v>98</v>
      </c>
      <c r="E20" s="186">
        <v>6445.4342803030304</v>
      </c>
      <c r="F20" s="186">
        <v>6445.4342803030304</v>
      </c>
      <c r="G20" s="186">
        <v>6445.4342803030304</v>
      </c>
      <c r="H20" s="186">
        <v>6445.4342803030304</v>
      </c>
      <c r="I20" s="186">
        <v>6445.4342803030304</v>
      </c>
      <c r="J20" s="186">
        <v>2241.9901515151514</v>
      </c>
      <c r="K20" s="186">
        <v>2188.3666666666668</v>
      </c>
      <c r="L20" s="186">
        <v>1564.4350378787879</v>
      </c>
      <c r="M20" s="186">
        <v>450.64242424242423</v>
      </c>
      <c r="N20" s="186">
        <v>2186.4810606060605</v>
      </c>
      <c r="O20" s="186">
        <v>2266.2818181818184</v>
      </c>
      <c r="P20" s="186">
        <v>1809.4378787878786</v>
      </c>
      <c r="Q20" s="186">
        <v>208.50227272727273</v>
      </c>
      <c r="R20" s="280">
        <v>2367.517691</v>
      </c>
      <c r="S20" s="288">
        <v>1906.68</v>
      </c>
      <c r="T20" s="70"/>
      <c r="U20" s="70"/>
      <c r="V20" s="33" t="s">
        <v>67</v>
      </c>
      <c r="W20" s="71"/>
    </row>
    <row r="21" spans="2:23" ht="30">
      <c r="B21" s="33"/>
      <c r="C21" s="34" t="str">
        <f t="shared" si="3"/>
        <v>1.b.ii.</v>
      </c>
      <c r="D21" s="33" t="s">
        <v>99</v>
      </c>
      <c r="E21" s="186">
        <v>2129.0962121212124</v>
      </c>
      <c r="F21" s="186">
        <v>1877.5450757575759</v>
      </c>
      <c r="G21" s="186">
        <v>1898.2785984848483</v>
      </c>
      <c r="H21" s="186">
        <v>2159.7138257575757</v>
      </c>
      <c r="I21" s="186">
        <v>1637.3354166666663</v>
      </c>
      <c r="J21" s="186">
        <v>992.8831439393939</v>
      </c>
      <c r="K21" s="186">
        <v>492.78087121212121</v>
      </c>
      <c r="L21" s="186">
        <v>261.81571969696967</v>
      </c>
      <c r="M21" s="186">
        <v>105.67424242424242</v>
      </c>
      <c r="N21" s="186">
        <v>993.1280303030303</v>
      </c>
      <c r="O21" s="186">
        <v>423.48749999999995</v>
      </c>
      <c r="P21" s="186">
        <v>288.47045454545457</v>
      </c>
      <c r="Q21" s="186">
        <v>110.25</v>
      </c>
      <c r="R21" s="280">
        <v>997.02986199999998</v>
      </c>
      <c r="S21" s="70">
        <v>353.98</v>
      </c>
      <c r="T21" s="70"/>
      <c r="U21" s="70"/>
      <c r="V21" s="33" t="s">
        <v>67</v>
      </c>
      <c r="W21" s="71"/>
    </row>
    <row r="22" spans="2:23" ht="45" customHeight="1">
      <c r="B22" s="33"/>
      <c r="C22" s="34" t="str">
        <f t="shared" si="3"/>
        <v>1.c.ii.</v>
      </c>
      <c r="D22" s="33" t="s">
        <v>100</v>
      </c>
      <c r="E22" s="186">
        <v>440.78068181818185</v>
      </c>
      <c r="F22" s="186">
        <v>550.22045454545457</v>
      </c>
      <c r="G22" s="186">
        <v>578.24829545454554</v>
      </c>
      <c r="H22" s="186">
        <v>820.53750000000002</v>
      </c>
      <c r="I22" s="186">
        <v>849.31787878787873</v>
      </c>
      <c r="J22" s="186">
        <v>934.39136363636362</v>
      </c>
      <c r="K22" s="186">
        <v>1133.8589393939394</v>
      </c>
      <c r="L22" s="186">
        <v>738.49564393939386</v>
      </c>
      <c r="M22" s="186">
        <v>282.84920454545454</v>
      </c>
      <c r="N22" s="186">
        <v>242.35151515151514</v>
      </c>
      <c r="O22" s="186">
        <v>260.37727272727273</v>
      </c>
      <c r="P22" s="186">
        <v>581.92094696969696</v>
      </c>
      <c r="Q22" s="186">
        <v>1107.5</v>
      </c>
      <c r="R22" s="280">
        <f>R63+R64+R65+201.9+10.4</f>
        <v>863</v>
      </c>
      <c r="S22" s="305">
        <v>483.49</v>
      </c>
      <c r="T22" s="70"/>
      <c r="U22" s="70"/>
      <c r="V22" s="33" t="s">
        <v>67</v>
      </c>
      <c r="W22" s="71" t="s">
        <v>101</v>
      </c>
    </row>
    <row r="23" spans="2:23">
      <c r="B23" s="33"/>
      <c r="C23" s="34" t="str">
        <f t="shared" si="3"/>
        <v>1.d.ii.</v>
      </c>
      <c r="D23" s="33" t="s">
        <v>102</v>
      </c>
      <c r="E23" s="186">
        <v>49</v>
      </c>
      <c r="F23" s="186">
        <v>19</v>
      </c>
      <c r="G23" s="186">
        <v>26</v>
      </c>
      <c r="H23" s="186">
        <v>24</v>
      </c>
      <c r="I23" s="186">
        <v>21</v>
      </c>
      <c r="J23" s="186">
        <v>9</v>
      </c>
      <c r="K23" s="186">
        <v>16</v>
      </c>
      <c r="L23" s="186">
        <v>2</v>
      </c>
      <c r="M23" s="186">
        <v>3</v>
      </c>
      <c r="N23" s="145">
        <v>5</v>
      </c>
      <c r="O23" s="145">
        <v>2</v>
      </c>
      <c r="P23" s="145">
        <v>3</v>
      </c>
      <c r="Q23" s="145">
        <v>1</v>
      </c>
      <c r="R23" s="280">
        <v>2</v>
      </c>
      <c r="S23" s="302">
        <v>6</v>
      </c>
      <c r="T23" s="70"/>
      <c r="U23" s="70"/>
      <c r="V23" s="33" t="s">
        <v>76</v>
      </c>
      <c r="W23" s="71"/>
    </row>
    <row r="24" spans="2:23" ht="30">
      <c r="B24" s="33"/>
      <c r="C24" s="34" t="str">
        <f t="shared" si="3"/>
        <v>1.e.ii.</v>
      </c>
      <c r="D24" s="33" t="s">
        <v>103</v>
      </c>
      <c r="E24" s="186">
        <v>261</v>
      </c>
      <c r="F24" s="186">
        <v>218</v>
      </c>
      <c r="G24" s="186">
        <v>57</v>
      </c>
      <c r="H24" s="186">
        <v>101</v>
      </c>
      <c r="I24" s="186">
        <v>28</v>
      </c>
      <c r="J24" s="186">
        <v>22</v>
      </c>
      <c r="K24" s="186">
        <v>18</v>
      </c>
      <c r="L24" s="186">
        <v>9</v>
      </c>
      <c r="M24" s="186">
        <v>2</v>
      </c>
      <c r="N24" s="145">
        <v>11</v>
      </c>
      <c r="O24" s="145">
        <v>8</v>
      </c>
      <c r="P24" s="145">
        <v>5</v>
      </c>
      <c r="Q24" s="145">
        <v>1</v>
      </c>
      <c r="R24" s="280">
        <v>7</v>
      </c>
      <c r="S24" s="302">
        <v>5</v>
      </c>
      <c r="T24" s="70"/>
      <c r="U24" s="70"/>
      <c r="V24" s="33" t="s">
        <v>76</v>
      </c>
      <c r="W24" s="71"/>
    </row>
    <row r="25" spans="2:23" ht="44.25" customHeight="1">
      <c r="B25" s="33"/>
      <c r="C25" s="34" t="str">
        <f t="shared" si="3"/>
        <v>1.f.ii.</v>
      </c>
      <c r="D25" s="33" t="s">
        <v>104</v>
      </c>
      <c r="E25" s="192">
        <v>59</v>
      </c>
      <c r="F25" s="192">
        <v>39</v>
      </c>
      <c r="G25" s="192">
        <v>52</v>
      </c>
      <c r="H25" s="192">
        <v>6</v>
      </c>
      <c r="I25" s="192">
        <v>37</v>
      </c>
      <c r="J25" s="192">
        <v>67</v>
      </c>
      <c r="K25" s="192">
        <v>33</v>
      </c>
      <c r="L25" s="192">
        <v>11</v>
      </c>
      <c r="M25" s="192">
        <v>2</v>
      </c>
      <c r="N25" s="192">
        <v>0</v>
      </c>
      <c r="O25" s="192">
        <v>9</v>
      </c>
      <c r="P25" s="192">
        <v>19</v>
      </c>
      <c r="Q25" s="192">
        <v>72</v>
      </c>
      <c r="R25" s="280">
        <f>R66+R67+R68+3</f>
        <v>45</v>
      </c>
      <c r="S25" s="303">
        <v>28</v>
      </c>
      <c r="T25" s="70"/>
      <c r="U25" s="70"/>
      <c r="V25" s="33" t="s">
        <v>76</v>
      </c>
      <c r="W25" s="71" t="s">
        <v>101</v>
      </c>
    </row>
    <row r="26" spans="2:23">
      <c r="B26" s="33"/>
      <c r="C26" s="34" t="str">
        <f t="shared" si="3"/>
        <v>1.g.ii.</v>
      </c>
      <c r="D26" s="33" t="s">
        <v>105</v>
      </c>
      <c r="E26" s="186">
        <v>704</v>
      </c>
      <c r="F26" s="186">
        <v>1130</v>
      </c>
      <c r="G26" s="186">
        <v>1005</v>
      </c>
      <c r="H26" s="186">
        <v>969</v>
      </c>
      <c r="I26" s="186">
        <v>933</v>
      </c>
      <c r="J26" s="186">
        <v>387</v>
      </c>
      <c r="K26" s="186">
        <v>345</v>
      </c>
      <c r="L26" s="186">
        <v>213</v>
      </c>
      <c r="M26" s="186">
        <v>129</v>
      </c>
      <c r="N26" s="186">
        <v>102</v>
      </c>
      <c r="O26" s="186">
        <v>365</v>
      </c>
      <c r="P26" s="186">
        <v>526</v>
      </c>
      <c r="Q26" s="186">
        <v>336</v>
      </c>
      <c r="R26" s="280">
        <v>193</v>
      </c>
      <c r="S26" s="302">
        <v>199</v>
      </c>
      <c r="T26" s="70"/>
      <c r="U26" s="70"/>
      <c r="V26" s="33" t="s">
        <v>76</v>
      </c>
      <c r="W26" s="71"/>
    </row>
    <row r="27" spans="2:23" ht="30">
      <c r="B27" s="33"/>
      <c r="C27" s="34" t="str">
        <f t="shared" si="3"/>
        <v>1.h.ii.</v>
      </c>
      <c r="D27" s="33" t="s">
        <v>106</v>
      </c>
      <c r="E27" s="186">
        <v>2553</v>
      </c>
      <c r="F27" s="186">
        <v>2314</v>
      </c>
      <c r="G27" s="186">
        <v>1966</v>
      </c>
      <c r="H27" s="186">
        <v>1746</v>
      </c>
      <c r="I27" s="186">
        <v>1760</v>
      </c>
      <c r="J27" s="186">
        <v>1271</v>
      </c>
      <c r="K27" s="186">
        <v>670</v>
      </c>
      <c r="L27" s="186">
        <v>349</v>
      </c>
      <c r="M27" s="186">
        <v>77</v>
      </c>
      <c r="N27" s="186">
        <v>528</v>
      </c>
      <c r="O27" s="186">
        <v>1320</v>
      </c>
      <c r="P27" s="186">
        <v>1286</v>
      </c>
      <c r="Q27" s="186">
        <v>1114</v>
      </c>
      <c r="R27" s="280">
        <v>527</v>
      </c>
      <c r="S27" s="302">
        <v>449</v>
      </c>
      <c r="T27" s="70"/>
      <c r="U27" s="70"/>
      <c r="V27" s="33" t="s">
        <v>76</v>
      </c>
      <c r="W27" s="71"/>
    </row>
    <row r="28" spans="2:23" ht="30.75" customHeight="1">
      <c r="B28" s="33"/>
      <c r="C28" s="34" t="str">
        <f t="shared" si="3"/>
        <v>1.i.ii.</v>
      </c>
      <c r="D28" s="33" t="s">
        <v>107</v>
      </c>
      <c r="E28" s="192">
        <v>1747</v>
      </c>
      <c r="F28" s="192">
        <v>1027</v>
      </c>
      <c r="G28" s="192">
        <v>1127</v>
      </c>
      <c r="H28" s="192">
        <v>380</v>
      </c>
      <c r="I28" s="192">
        <v>1433</v>
      </c>
      <c r="J28" s="192">
        <v>4394</v>
      </c>
      <c r="K28" s="192">
        <v>2694</v>
      </c>
      <c r="L28" s="192">
        <v>934</v>
      </c>
      <c r="M28" s="192">
        <v>267</v>
      </c>
      <c r="N28" s="192">
        <v>45</v>
      </c>
      <c r="O28" s="192">
        <v>84</v>
      </c>
      <c r="P28" s="192">
        <v>2129</v>
      </c>
      <c r="Q28" s="192">
        <v>6183</v>
      </c>
      <c r="R28" s="280">
        <f>R16+384</f>
        <v>3345</v>
      </c>
      <c r="S28" s="303">
        <f>S71+S70+S69+121</f>
        <v>1281</v>
      </c>
      <c r="T28" s="70"/>
      <c r="U28" s="70"/>
      <c r="V28" s="33" t="s">
        <v>76</v>
      </c>
      <c r="W28" s="71" t="s">
        <v>101</v>
      </c>
    </row>
    <row r="29" spans="2:23">
      <c r="B29" s="33"/>
      <c r="C29" s="34" t="str">
        <f t="shared" si="3"/>
        <v>1.j.ii.</v>
      </c>
      <c r="D29" s="33" t="s">
        <v>108</v>
      </c>
      <c r="E29" s="186" t="s">
        <v>91</v>
      </c>
      <c r="F29" s="186" t="s">
        <v>91</v>
      </c>
      <c r="G29" s="186" t="s">
        <v>91</v>
      </c>
      <c r="H29" s="186" t="s">
        <v>91</v>
      </c>
      <c r="I29" s="186" t="s">
        <v>91</v>
      </c>
      <c r="J29" s="186" t="s">
        <v>91</v>
      </c>
      <c r="K29" s="186" t="s">
        <v>91</v>
      </c>
      <c r="L29" s="186" t="s">
        <v>91</v>
      </c>
      <c r="M29" s="186" t="s">
        <v>91</v>
      </c>
      <c r="N29" s="186" t="s">
        <v>91</v>
      </c>
      <c r="O29" s="186" t="s">
        <v>91</v>
      </c>
      <c r="P29" s="186" t="s">
        <v>91</v>
      </c>
      <c r="Q29" s="186" t="s">
        <v>91</v>
      </c>
      <c r="R29" s="280" t="s">
        <v>91</v>
      </c>
      <c r="S29" s="70" t="s">
        <v>91</v>
      </c>
      <c r="T29" s="70"/>
      <c r="U29" s="70"/>
      <c r="V29" s="33" t="s">
        <v>76</v>
      </c>
      <c r="W29" s="71" t="str">
        <f>W17</f>
        <v xml:space="preserve">All inspections are followed up based on level 2 requirement, level 3 does not apply to distribution inspection </v>
      </c>
    </row>
    <row r="30" spans="2:23" ht="30">
      <c r="B30" s="33"/>
      <c r="C30" s="34" t="str">
        <f t="shared" si="3"/>
        <v>1.k.ii.</v>
      </c>
      <c r="D30" s="33" t="s">
        <v>109</v>
      </c>
      <c r="E30" s="186" t="s">
        <v>91</v>
      </c>
      <c r="F30" s="186" t="s">
        <v>91</v>
      </c>
      <c r="G30" s="186" t="s">
        <v>91</v>
      </c>
      <c r="H30" s="186" t="s">
        <v>91</v>
      </c>
      <c r="I30" s="186" t="s">
        <v>91</v>
      </c>
      <c r="J30" s="186" t="s">
        <v>91</v>
      </c>
      <c r="K30" s="186" t="s">
        <v>91</v>
      </c>
      <c r="L30" s="186" t="s">
        <v>91</v>
      </c>
      <c r="M30" s="186" t="s">
        <v>91</v>
      </c>
      <c r="N30" s="186" t="s">
        <v>91</v>
      </c>
      <c r="O30" s="186" t="s">
        <v>91</v>
      </c>
      <c r="P30" s="186" t="s">
        <v>91</v>
      </c>
      <c r="Q30" s="186" t="s">
        <v>91</v>
      </c>
      <c r="R30" s="280" t="s">
        <v>91</v>
      </c>
      <c r="S30" s="70" t="s">
        <v>91</v>
      </c>
      <c r="T30" s="70"/>
      <c r="U30" s="70"/>
      <c r="V30" s="33" t="s">
        <v>76</v>
      </c>
      <c r="W30" s="71"/>
    </row>
    <row r="31" spans="2:23" ht="16.5" customHeight="1">
      <c r="B31" s="33"/>
      <c r="C31" s="34" t="str">
        <f t="shared" si="3"/>
        <v>1.l.ii.</v>
      </c>
      <c r="D31" s="33" t="s">
        <v>110</v>
      </c>
      <c r="E31" s="186" t="s">
        <v>91</v>
      </c>
      <c r="F31" s="186" t="s">
        <v>91</v>
      </c>
      <c r="G31" s="186" t="s">
        <v>91</v>
      </c>
      <c r="H31" s="186" t="s">
        <v>91</v>
      </c>
      <c r="I31" s="186" t="s">
        <v>91</v>
      </c>
      <c r="J31" s="186" t="s">
        <v>91</v>
      </c>
      <c r="K31" s="186" t="s">
        <v>91</v>
      </c>
      <c r="L31" s="186" t="s">
        <v>91</v>
      </c>
      <c r="M31" s="186" t="s">
        <v>91</v>
      </c>
      <c r="N31" s="186" t="s">
        <v>91</v>
      </c>
      <c r="O31" s="186" t="s">
        <v>91</v>
      </c>
      <c r="P31" s="186" t="s">
        <v>91</v>
      </c>
      <c r="Q31" s="186" t="s">
        <v>91</v>
      </c>
      <c r="R31" s="280" t="s">
        <v>91</v>
      </c>
      <c r="S31" s="70" t="s">
        <v>91</v>
      </c>
      <c r="T31" s="70"/>
      <c r="U31" s="70"/>
      <c r="V31" s="33" t="s">
        <v>76</v>
      </c>
      <c r="W31" s="71"/>
    </row>
    <row r="32" spans="2:23" ht="19.5" customHeight="1">
      <c r="B32" s="12" t="s">
        <v>111</v>
      </c>
      <c r="C32" s="10" t="str">
        <f>C8&amp;"iii."</f>
        <v>1.a.iii.</v>
      </c>
      <c r="D32" s="12" t="s">
        <v>112</v>
      </c>
      <c r="E32" s="186">
        <v>940.9</v>
      </c>
      <c r="F32" s="186">
        <v>971.41</v>
      </c>
      <c r="G32" s="186">
        <v>972.03</v>
      </c>
      <c r="H32" s="186">
        <v>987.01</v>
      </c>
      <c r="I32" s="186">
        <v>999.95</v>
      </c>
      <c r="J32" s="186">
        <v>716.56</v>
      </c>
      <c r="K32" s="186">
        <v>183.59</v>
      </c>
      <c r="L32" s="186">
        <v>100.97</v>
      </c>
      <c r="M32" s="186">
        <v>0</v>
      </c>
      <c r="N32" s="186">
        <v>510.42</v>
      </c>
      <c r="O32" s="186">
        <v>370.29</v>
      </c>
      <c r="P32" s="186">
        <v>100.97</v>
      </c>
      <c r="Q32" s="145">
        <v>0</v>
      </c>
      <c r="R32" s="280">
        <v>291.82723162000002</v>
      </c>
      <c r="S32" s="67">
        <v>583.67999999999995</v>
      </c>
      <c r="T32" s="67"/>
      <c r="U32" s="67"/>
      <c r="V32" s="33" t="s">
        <v>67</v>
      </c>
      <c r="W32" s="75" t="s">
        <v>113</v>
      </c>
    </row>
    <row r="33" spans="2:23" ht="30">
      <c r="B33" s="12"/>
      <c r="C33" s="10" t="str">
        <f>C9&amp;"iii."</f>
        <v>1.b.iii.</v>
      </c>
      <c r="D33" s="12" t="s">
        <v>114</v>
      </c>
      <c r="E33" s="186">
        <v>349.92</v>
      </c>
      <c r="F33" s="186">
        <v>278.61</v>
      </c>
      <c r="G33" s="186">
        <v>343.5</v>
      </c>
      <c r="H33" s="186">
        <v>328.86</v>
      </c>
      <c r="I33" s="186">
        <v>298.92</v>
      </c>
      <c r="J33" s="186">
        <v>46.81</v>
      </c>
      <c r="K33" s="186">
        <v>112.78</v>
      </c>
      <c r="L33" s="186">
        <v>79.53</v>
      </c>
      <c r="M33" s="186">
        <v>133.11000000000001</v>
      </c>
      <c r="N33" s="186">
        <v>90.47</v>
      </c>
      <c r="O33" s="186">
        <v>69.47</v>
      </c>
      <c r="P33" s="186">
        <v>133.85</v>
      </c>
      <c r="Q33" s="186">
        <v>30.45</v>
      </c>
      <c r="R33" s="280">
        <v>64.271115530000003</v>
      </c>
      <c r="S33" s="67">
        <v>83.24</v>
      </c>
      <c r="T33" s="67"/>
      <c r="U33" s="67"/>
      <c r="V33" s="33" t="s">
        <v>67</v>
      </c>
      <c r="W33" s="69"/>
    </row>
    <row r="34" spans="2:23" ht="15.75" customHeight="1">
      <c r="B34" s="12"/>
      <c r="C34" s="10" t="str">
        <f>C10&amp;"iii."</f>
        <v>1.c.iii.</v>
      </c>
      <c r="D34" s="12" t="s">
        <v>115</v>
      </c>
      <c r="E34" s="145">
        <f>E75</f>
        <v>981</v>
      </c>
      <c r="F34" s="145">
        <f>F75</f>
        <v>956</v>
      </c>
      <c r="G34" s="145">
        <f>G75</f>
        <v>955</v>
      </c>
      <c r="H34" s="145">
        <f>H75</f>
        <v>983.96</v>
      </c>
      <c r="I34" s="145">
        <f>I75</f>
        <v>985.68</v>
      </c>
      <c r="J34" s="145">
        <f t="shared" ref="J34:S34" si="4">J75+J76</f>
        <v>16.68</v>
      </c>
      <c r="K34" s="145">
        <f t="shared" si="4"/>
        <v>0</v>
      </c>
      <c r="L34" s="145">
        <f t="shared" si="4"/>
        <v>478.31</v>
      </c>
      <c r="M34" s="145">
        <f t="shared" si="4"/>
        <v>649.11</v>
      </c>
      <c r="N34" s="145">
        <f t="shared" si="4"/>
        <v>26.24</v>
      </c>
      <c r="O34" s="145">
        <f t="shared" si="4"/>
        <v>3.95</v>
      </c>
      <c r="P34" s="145">
        <f t="shared" si="4"/>
        <v>898.43000000000006</v>
      </c>
      <c r="Q34" s="145">
        <f t="shared" si="4"/>
        <v>136.72</v>
      </c>
      <c r="R34" s="280">
        <f t="shared" si="4"/>
        <v>35.71</v>
      </c>
      <c r="S34" s="280">
        <f t="shared" si="4"/>
        <v>42.8</v>
      </c>
      <c r="T34" s="67"/>
      <c r="U34" s="67"/>
      <c r="V34" s="33" t="s">
        <v>67</v>
      </c>
      <c r="W34" s="75" t="s">
        <v>116</v>
      </c>
    </row>
    <row r="35" spans="2:23" ht="18" customHeight="1">
      <c r="B35" s="12"/>
      <c r="C35" s="10" t="str">
        <f t="shared" ref="C35:C43" si="5">C11&amp;"iii."</f>
        <v>1.d.iii.</v>
      </c>
      <c r="D35" s="12" t="s">
        <v>117</v>
      </c>
      <c r="E35" s="186">
        <v>0</v>
      </c>
      <c r="F35" s="186">
        <v>0</v>
      </c>
      <c r="G35" s="186">
        <v>0</v>
      </c>
      <c r="H35" s="186">
        <v>0</v>
      </c>
      <c r="I35" s="186">
        <v>0</v>
      </c>
      <c r="J35" s="186">
        <v>0</v>
      </c>
      <c r="K35" s="186">
        <v>0</v>
      </c>
      <c r="L35" s="186">
        <v>0</v>
      </c>
      <c r="M35" s="186">
        <v>0</v>
      </c>
      <c r="N35" s="145">
        <v>0</v>
      </c>
      <c r="O35" s="145">
        <v>0</v>
      </c>
      <c r="P35" s="145">
        <v>0</v>
      </c>
      <c r="Q35" s="145">
        <v>0</v>
      </c>
      <c r="R35" s="280">
        <v>0</v>
      </c>
      <c r="S35" s="67">
        <v>0</v>
      </c>
      <c r="T35" s="67"/>
      <c r="U35" s="67"/>
      <c r="V35" s="33" t="s">
        <v>76</v>
      </c>
      <c r="W35" s="69"/>
    </row>
    <row r="36" spans="2:23" ht="30">
      <c r="B36" s="12"/>
      <c r="C36" s="10" t="str">
        <f t="shared" si="5"/>
        <v>1.e.iii.</v>
      </c>
      <c r="D36" s="12" t="s">
        <v>118</v>
      </c>
      <c r="E36" s="186">
        <v>0</v>
      </c>
      <c r="F36" s="186">
        <v>0</v>
      </c>
      <c r="G36" s="186">
        <v>0</v>
      </c>
      <c r="H36" s="186">
        <v>2</v>
      </c>
      <c r="I36" s="186">
        <v>0</v>
      </c>
      <c r="J36" s="186">
        <v>0</v>
      </c>
      <c r="K36" s="186">
        <v>0</v>
      </c>
      <c r="L36" s="186">
        <v>0</v>
      </c>
      <c r="M36" s="186">
        <v>0</v>
      </c>
      <c r="N36" s="145">
        <v>0</v>
      </c>
      <c r="O36" s="145">
        <v>0</v>
      </c>
      <c r="P36" s="145">
        <v>0</v>
      </c>
      <c r="Q36" s="145">
        <v>0</v>
      </c>
      <c r="R36" s="280">
        <v>0</v>
      </c>
      <c r="S36" s="67">
        <v>0</v>
      </c>
      <c r="T36" s="67"/>
      <c r="U36" s="67"/>
      <c r="V36" s="33" t="s">
        <v>76</v>
      </c>
      <c r="W36" s="69"/>
    </row>
    <row r="37" spans="2:23" ht="17.25" customHeight="1">
      <c r="B37" s="12"/>
      <c r="C37" s="10" t="str">
        <f t="shared" si="5"/>
        <v>1.f.iii.</v>
      </c>
      <c r="D37" s="12" t="s">
        <v>119</v>
      </c>
      <c r="E37" s="186">
        <f>E77</f>
        <v>0</v>
      </c>
      <c r="F37" s="186">
        <f>F77</f>
        <v>0</v>
      </c>
      <c r="G37" s="186">
        <f>G77</f>
        <v>0</v>
      </c>
      <c r="H37" s="186">
        <f>H77</f>
        <v>0</v>
      </c>
      <c r="I37" s="186">
        <f>I77</f>
        <v>0</v>
      </c>
      <c r="J37" s="186">
        <f t="shared" ref="J37:S37" si="6">J77+J78</f>
        <v>0</v>
      </c>
      <c r="K37" s="186">
        <f t="shared" si="6"/>
        <v>0</v>
      </c>
      <c r="L37" s="186">
        <f t="shared" si="6"/>
        <v>0</v>
      </c>
      <c r="M37" s="186">
        <f t="shared" si="6"/>
        <v>1</v>
      </c>
      <c r="N37" s="186">
        <f t="shared" si="6"/>
        <v>0</v>
      </c>
      <c r="O37" s="186">
        <f t="shared" si="6"/>
        <v>0</v>
      </c>
      <c r="P37" s="186">
        <f t="shared" si="6"/>
        <v>0</v>
      </c>
      <c r="Q37" s="186">
        <f t="shared" si="6"/>
        <v>0</v>
      </c>
      <c r="R37" s="280">
        <f t="shared" si="6"/>
        <v>0</v>
      </c>
      <c r="S37" s="280">
        <f t="shared" si="6"/>
        <v>0</v>
      </c>
      <c r="T37" s="67"/>
      <c r="U37" s="67"/>
      <c r="V37" s="33" t="s">
        <v>76</v>
      </c>
      <c r="W37" s="75" t="s">
        <v>120</v>
      </c>
    </row>
    <row r="38" spans="2:23" ht="30">
      <c r="B38" s="12"/>
      <c r="C38" s="10" t="str">
        <f t="shared" si="5"/>
        <v>1.g.iii.</v>
      </c>
      <c r="D38" s="12" t="s">
        <v>121</v>
      </c>
      <c r="E38" s="186">
        <v>19</v>
      </c>
      <c r="F38" s="186">
        <v>18</v>
      </c>
      <c r="G38" s="186">
        <v>7</v>
      </c>
      <c r="H38" s="186">
        <v>10</v>
      </c>
      <c r="I38" s="186">
        <v>4</v>
      </c>
      <c r="J38" s="186">
        <v>0</v>
      </c>
      <c r="K38" s="186">
        <v>3</v>
      </c>
      <c r="L38" s="186">
        <v>0</v>
      </c>
      <c r="M38" s="186">
        <v>0</v>
      </c>
      <c r="N38" s="186">
        <v>1</v>
      </c>
      <c r="O38" s="186">
        <v>1</v>
      </c>
      <c r="P38" s="186">
        <v>0</v>
      </c>
      <c r="Q38" s="186">
        <v>0</v>
      </c>
      <c r="R38" s="280">
        <v>0</v>
      </c>
      <c r="S38" s="67">
        <v>6</v>
      </c>
      <c r="T38" s="67"/>
      <c r="U38" s="67"/>
      <c r="V38" s="33" t="s">
        <v>76</v>
      </c>
      <c r="W38" s="69"/>
    </row>
    <row r="39" spans="2:23" ht="30">
      <c r="B39" s="12"/>
      <c r="C39" s="10" t="str">
        <f t="shared" si="5"/>
        <v>1.h.iii.</v>
      </c>
      <c r="D39" s="12" t="s">
        <v>122</v>
      </c>
      <c r="E39" s="186">
        <v>323</v>
      </c>
      <c r="F39" s="186">
        <v>100</v>
      </c>
      <c r="G39" s="186">
        <v>161</v>
      </c>
      <c r="H39" s="186">
        <v>385</v>
      </c>
      <c r="I39" s="186">
        <v>365</v>
      </c>
      <c r="J39" s="186">
        <v>170</v>
      </c>
      <c r="K39" s="186">
        <v>126</v>
      </c>
      <c r="L39" s="186">
        <v>49</v>
      </c>
      <c r="M39" s="186">
        <v>44</v>
      </c>
      <c r="N39" s="186">
        <v>80</v>
      </c>
      <c r="O39" s="186">
        <v>62</v>
      </c>
      <c r="P39" s="186">
        <v>53</v>
      </c>
      <c r="Q39" s="186">
        <v>40</v>
      </c>
      <c r="R39" s="280">
        <v>131</v>
      </c>
      <c r="S39" s="67">
        <v>61</v>
      </c>
      <c r="T39" s="67"/>
      <c r="U39" s="67"/>
      <c r="V39" s="33" t="s">
        <v>76</v>
      </c>
      <c r="W39" s="69"/>
    </row>
    <row r="40" spans="2:23" ht="30.75" customHeight="1">
      <c r="B40" s="12"/>
      <c r="C40" s="10" t="str">
        <f t="shared" si="5"/>
        <v>1.i.iii.</v>
      </c>
      <c r="D40" s="12" t="s">
        <v>123</v>
      </c>
      <c r="E40" s="186">
        <f>E79</f>
        <v>5</v>
      </c>
      <c r="F40" s="186">
        <f>F79</f>
        <v>1</v>
      </c>
      <c r="G40" s="186">
        <f>G79</f>
        <v>35</v>
      </c>
      <c r="H40" s="186">
        <f>H79</f>
        <v>0</v>
      </c>
      <c r="I40" s="186">
        <f>I79</f>
        <v>1</v>
      </c>
      <c r="J40" s="186">
        <f t="shared" ref="J40:Q40" si="7">J80+J79</f>
        <v>0</v>
      </c>
      <c r="K40" s="186">
        <f t="shared" si="7"/>
        <v>0</v>
      </c>
      <c r="L40" s="186">
        <f t="shared" si="7"/>
        <v>0</v>
      </c>
      <c r="M40" s="186">
        <f t="shared" si="7"/>
        <v>16</v>
      </c>
      <c r="N40" s="186">
        <f t="shared" si="7"/>
        <v>2</v>
      </c>
      <c r="O40" s="186">
        <f t="shared" si="7"/>
        <v>3</v>
      </c>
      <c r="P40" s="186">
        <f t="shared" si="7"/>
        <v>27</v>
      </c>
      <c r="Q40" s="186">
        <f t="shared" si="7"/>
        <v>18</v>
      </c>
      <c r="R40" s="280">
        <f>R80+R79</f>
        <v>2</v>
      </c>
      <c r="S40" s="280">
        <f>S80+S79</f>
        <v>0</v>
      </c>
      <c r="T40" s="67"/>
      <c r="U40" s="67"/>
      <c r="V40" s="33" t="s">
        <v>76</v>
      </c>
      <c r="W40" s="75" t="s">
        <v>120</v>
      </c>
    </row>
    <row r="41" spans="2:23" ht="30">
      <c r="B41" s="12"/>
      <c r="C41" s="10" t="str">
        <f t="shared" si="5"/>
        <v>1.j.iii.</v>
      </c>
      <c r="D41" s="12" t="s">
        <v>124</v>
      </c>
      <c r="E41" s="186">
        <v>0</v>
      </c>
      <c r="F41" s="186">
        <v>0</v>
      </c>
      <c r="G41" s="186">
        <v>0</v>
      </c>
      <c r="H41" s="186">
        <v>0</v>
      </c>
      <c r="I41" s="186">
        <v>0</v>
      </c>
      <c r="J41" s="186">
        <v>0</v>
      </c>
      <c r="K41" s="186">
        <v>0</v>
      </c>
      <c r="L41" s="186">
        <v>0</v>
      </c>
      <c r="M41" s="186">
        <v>0</v>
      </c>
      <c r="N41" s="186">
        <v>0</v>
      </c>
      <c r="O41" s="186">
        <v>0</v>
      </c>
      <c r="P41" s="186">
        <v>0</v>
      </c>
      <c r="Q41" s="186">
        <v>0</v>
      </c>
      <c r="R41" s="280">
        <v>0</v>
      </c>
      <c r="S41" s="67">
        <v>0</v>
      </c>
      <c r="T41" s="67"/>
      <c r="U41" s="67"/>
      <c r="V41" s="33" t="s">
        <v>76</v>
      </c>
      <c r="W41" s="69"/>
    </row>
    <row r="42" spans="2:23" ht="30">
      <c r="B42" s="12"/>
      <c r="C42" s="10" t="str">
        <f t="shared" si="5"/>
        <v>1.k.iii.</v>
      </c>
      <c r="D42" s="12" t="s">
        <v>125</v>
      </c>
      <c r="E42" s="186">
        <v>26</v>
      </c>
      <c r="F42" s="186">
        <v>36</v>
      </c>
      <c r="G42" s="186">
        <v>41</v>
      </c>
      <c r="H42" s="186">
        <v>31</v>
      </c>
      <c r="I42" s="186">
        <v>27</v>
      </c>
      <c r="J42" s="186">
        <v>0</v>
      </c>
      <c r="K42" s="186">
        <v>8</v>
      </c>
      <c r="L42" s="186">
        <v>0</v>
      </c>
      <c r="M42" s="186">
        <v>3</v>
      </c>
      <c r="N42" s="186">
        <v>1</v>
      </c>
      <c r="O42" s="186">
        <v>8</v>
      </c>
      <c r="P42" s="186">
        <v>2</v>
      </c>
      <c r="Q42" s="186">
        <v>0</v>
      </c>
      <c r="R42" s="280">
        <v>12</v>
      </c>
      <c r="S42" s="67">
        <v>3</v>
      </c>
      <c r="T42" s="67"/>
      <c r="U42" s="67"/>
      <c r="V42" s="33" t="s">
        <v>76</v>
      </c>
      <c r="W42" s="69"/>
    </row>
    <row r="43" spans="2:23" ht="21" customHeight="1">
      <c r="B43" s="12"/>
      <c r="C43" s="10" t="str">
        <f t="shared" si="5"/>
        <v>1.l.iii.</v>
      </c>
      <c r="D43" s="12" t="s">
        <v>96</v>
      </c>
      <c r="E43" s="186">
        <f>E81</f>
        <v>0</v>
      </c>
      <c r="F43" s="186">
        <f>F81</f>
        <v>0</v>
      </c>
      <c r="G43" s="186">
        <f>G81</f>
        <v>0</v>
      </c>
      <c r="H43" s="186">
        <f>H81</f>
        <v>0</v>
      </c>
      <c r="I43" s="186">
        <f>I81</f>
        <v>0</v>
      </c>
      <c r="J43" s="186">
        <f t="shared" ref="J43:P43" si="8">J81+J82</f>
        <v>0</v>
      </c>
      <c r="K43" s="186">
        <f t="shared" si="8"/>
        <v>0</v>
      </c>
      <c r="L43" s="186">
        <f t="shared" si="8"/>
        <v>0</v>
      </c>
      <c r="M43" s="186">
        <f t="shared" si="8"/>
        <v>0</v>
      </c>
      <c r="N43" s="186">
        <f t="shared" si="8"/>
        <v>0</v>
      </c>
      <c r="O43" s="186">
        <f t="shared" si="8"/>
        <v>0</v>
      </c>
      <c r="P43" s="186">
        <f t="shared" si="8"/>
        <v>0</v>
      </c>
      <c r="Q43" s="186">
        <f>Q81+Q82</f>
        <v>0</v>
      </c>
      <c r="R43" s="280">
        <f>R81+R82</f>
        <v>0</v>
      </c>
      <c r="S43" s="280">
        <f>S81+S82</f>
        <v>0</v>
      </c>
      <c r="T43" s="67"/>
      <c r="U43" s="67"/>
      <c r="V43" s="33" t="s">
        <v>76</v>
      </c>
      <c r="W43" s="69"/>
    </row>
    <row r="44" spans="2:23" ht="27.75" customHeight="1">
      <c r="B44" s="12" t="s">
        <v>126</v>
      </c>
      <c r="C44" s="10" t="str">
        <f t="shared" ref="C44:C55" si="9">C8&amp;"iv."</f>
        <v>1.a.iv.</v>
      </c>
      <c r="D44" s="12" t="s">
        <v>127</v>
      </c>
      <c r="E44" s="186">
        <v>1810.39</v>
      </c>
      <c r="F44" s="186">
        <v>1868.35</v>
      </c>
      <c r="G44" s="186">
        <v>1876.84</v>
      </c>
      <c r="H44" s="186">
        <v>1898.04</v>
      </c>
      <c r="I44" s="186">
        <v>1914</v>
      </c>
      <c r="J44" s="186">
        <v>1228.6199999999999</v>
      </c>
      <c r="K44" s="186">
        <v>564.28</v>
      </c>
      <c r="L44" s="186">
        <v>133.88999999999999</v>
      </c>
      <c r="M44" s="186">
        <v>0</v>
      </c>
      <c r="N44" s="186">
        <v>979.02</v>
      </c>
      <c r="O44" s="186">
        <v>794.38</v>
      </c>
      <c r="P44" s="186">
        <v>133.88999999999999</v>
      </c>
      <c r="Q44" s="186">
        <v>0</v>
      </c>
      <c r="R44" s="280">
        <v>481.63037234000001</v>
      </c>
      <c r="S44" s="300">
        <v>1195.72</v>
      </c>
      <c r="T44" s="67"/>
      <c r="U44" s="67"/>
      <c r="V44" s="33" t="s">
        <v>67</v>
      </c>
      <c r="W44" s="75" t="str">
        <f>W32</f>
        <v xml:space="preserve">SDG&amp;E has implemeted centrolized data repository and automated solution for computing transmission asset-inspection metrics (patrol and details). Historical values are updated based on the automted output in Feb 2022. Due to the new requirement of HFTD breakdown, SDG&amp;E continues to validate the output and improve the data process accordingly. </v>
      </c>
    </row>
    <row r="45" spans="2:23" ht="33.75" customHeight="1">
      <c r="B45" s="12"/>
      <c r="C45" s="10" t="str">
        <f t="shared" si="9"/>
        <v>1.b.iv.</v>
      </c>
      <c r="D45" s="12" t="s">
        <v>128</v>
      </c>
      <c r="E45" s="186">
        <v>658.52</v>
      </c>
      <c r="F45" s="186">
        <v>593.29</v>
      </c>
      <c r="G45" s="186">
        <v>654.42999999999995</v>
      </c>
      <c r="H45" s="186">
        <v>605.89</v>
      </c>
      <c r="I45" s="186">
        <v>586.35</v>
      </c>
      <c r="J45" s="186">
        <v>150.29</v>
      </c>
      <c r="K45" s="186">
        <v>229.95</v>
      </c>
      <c r="L45" s="186">
        <v>156.02000000000001</v>
      </c>
      <c r="M45" s="186">
        <v>177.64</v>
      </c>
      <c r="N45" s="186">
        <v>212.99</v>
      </c>
      <c r="O45" s="186">
        <v>140.22999999999999</v>
      </c>
      <c r="P45" s="186">
        <v>200.24</v>
      </c>
      <c r="Q45" s="186">
        <v>66.540000000000006</v>
      </c>
      <c r="R45" s="280">
        <v>112.32425945999999</v>
      </c>
      <c r="S45" s="300">
        <v>246.63</v>
      </c>
      <c r="T45" s="67"/>
      <c r="U45" s="67"/>
      <c r="V45" s="33" t="s">
        <v>67</v>
      </c>
      <c r="W45" s="69"/>
    </row>
    <row r="46" spans="2:23" ht="27.75" customHeight="1">
      <c r="B46" s="12"/>
      <c r="C46" s="10" t="str">
        <f t="shared" si="9"/>
        <v>1.c.iv.</v>
      </c>
      <c r="D46" s="12" t="s">
        <v>129</v>
      </c>
      <c r="E46" s="145">
        <v>1860.5</v>
      </c>
      <c r="F46" s="145">
        <v>1828.43</v>
      </c>
      <c r="G46" s="145">
        <v>1829.17</v>
      </c>
      <c r="H46" s="145">
        <v>1861.5</v>
      </c>
      <c r="I46" s="145">
        <v>1874.64</v>
      </c>
      <c r="J46" s="145">
        <v>16.68</v>
      </c>
      <c r="K46" s="145">
        <v>30.015795449999999</v>
      </c>
      <c r="L46" s="145">
        <v>1032.4552282100001</v>
      </c>
      <c r="M46" s="145">
        <v>956.18716930999994</v>
      </c>
      <c r="N46" s="145">
        <v>26.24</v>
      </c>
      <c r="O46" s="145">
        <v>34.998863630000002</v>
      </c>
      <c r="P46" s="145">
        <v>1645.26690624</v>
      </c>
      <c r="Q46" s="145">
        <v>250.08480946</v>
      </c>
      <c r="R46" s="280">
        <f>R34</f>
        <v>35.71</v>
      </c>
      <c r="S46" s="301">
        <v>65.48</v>
      </c>
      <c r="T46" s="67"/>
      <c r="U46" s="67"/>
      <c r="V46" s="33" t="s">
        <v>67</v>
      </c>
      <c r="W46" s="75" t="s">
        <v>130</v>
      </c>
    </row>
    <row r="47" spans="2:23">
      <c r="B47" s="12"/>
      <c r="C47" s="10" t="str">
        <f t="shared" si="9"/>
        <v>1.d.iv.</v>
      </c>
      <c r="D47" s="12" t="s">
        <v>131</v>
      </c>
      <c r="E47" s="186">
        <v>1</v>
      </c>
      <c r="F47" s="186">
        <v>0</v>
      </c>
      <c r="G47" s="186">
        <v>2</v>
      </c>
      <c r="H47" s="186">
        <v>0</v>
      </c>
      <c r="I47" s="186">
        <v>0</v>
      </c>
      <c r="J47" s="186">
        <v>0</v>
      </c>
      <c r="K47" s="186">
        <v>0</v>
      </c>
      <c r="L47" s="186">
        <v>0</v>
      </c>
      <c r="M47" s="186">
        <v>0</v>
      </c>
      <c r="N47" s="186">
        <v>0</v>
      </c>
      <c r="O47" s="186">
        <v>0</v>
      </c>
      <c r="P47" s="186">
        <v>0</v>
      </c>
      <c r="Q47" s="186">
        <v>0</v>
      </c>
      <c r="R47" s="280">
        <v>0</v>
      </c>
      <c r="S47" s="67">
        <v>0</v>
      </c>
      <c r="T47" s="67"/>
      <c r="U47" s="67"/>
      <c r="V47" s="33" t="s">
        <v>76</v>
      </c>
      <c r="W47" s="69"/>
    </row>
    <row r="48" spans="2:23" ht="30">
      <c r="B48" s="12"/>
      <c r="C48" s="10" t="str">
        <f t="shared" si="9"/>
        <v>1.e.iv.</v>
      </c>
      <c r="D48" s="12" t="s">
        <v>132</v>
      </c>
      <c r="E48" s="186">
        <v>3</v>
      </c>
      <c r="F48" s="186">
        <v>1</v>
      </c>
      <c r="G48" s="186">
        <v>1</v>
      </c>
      <c r="H48" s="186">
        <v>8</v>
      </c>
      <c r="I48" s="186">
        <v>2</v>
      </c>
      <c r="J48" s="186">
        <v>0</v>
      </c>
      <c r="K48" s="186">
        <v>0</v>
      </c>
      <c r="L48" s="186">
        <v>0</v>
      </c>
      <c r="M48" s="186">
        <v>0</v>
      </c>
      <c r="N48" s="186">
        <v>0</v>
      </c>
      <c r="O48" s="186">
        <v>0</v>
      </c>
      <c r="P48" s="186">
        <v>0</v>
      </c>
      <c r="Q48" s="186">
        <v>0</v>
      </c>
      <c r="R48" s="280">
        <v>0</v>
      </c>
      <c r="S48" s="67">
        <v>0</v>
      </c>
      <c r="T48" s="67"/>
      <c r="U48" s="67"/>
      <c r="V48" s="33" t="s">
        <v>76</v>
      </c>
      <c r="W48" s="69"/>
    </row>
    <row r="49" spans="2:23" ht="25.5" customHeight="1">
      <c r="B49" s="12"/>
      <c r="C49" s="10" t="str">
        <f t="shared" si="9"/>
        <v>1.f.iv.</v>
      </c>
      <c r="D49" s="12" t="s">
        <v>133</v>
      </c>
      <c r="E49" s="186">
        <v>0</v>
      </c>
      <c r="F49" s="186">
        <v>0</v>
      </c>
      <c r="G49" s="186">
        <v>0</v>
      </c>
      <c r="H49" s="186">
        <v>0</v>
      </c>
      <c r="I49" s="186">
        <v>0</v>
      </c>
      <c r="J49" s="186">
        <v>0</v>
      </c>
      <c r="K49" s="186">
        <v>0</v>
      </c>
      <c r="L49" s="186">
        <v>0</v>
      </c>
      <c r="M49" s="186">
        <v>1</v>
      </c>
      <c r="N49" s="186">
        <v>0</v>
      </c>
      <c r="O49" s="186">
        <v>0</v>
      </c>
      <c r="P49" s="186">
        <v>0</v>
      </c>
      <c r="Q49" s="186">
        <v>0</v>
      </c>
      <c r="R49" s="280">
        <v>0</v>
      </c>
      <c r="S49" s="280">
        <v>0</v>
      </c>
      <c r="T49" s="67"/>
      <c r="U49" s="67"/>
      <c r="V49" s="33" t="s">
        <v>76</v>
      </c>
      <c r="W49" s="69"/>
    </row>
    <row r="50" spans="2:23">
      <c r="B50" s="12"/>
      <c r="C50" s="10" t="str">
        <f t="shared" si="9"/>
        <v>1.g.iv.</v>
      </c>
      <c r="D50" s="12" t="s">
        <v>134</v>
      </c>
      <c r="E50" s="145">
        <v>70</v>
      </c>
      <c r="F50" s="145">
        <v>42</v>
      </c>
      <c r="G50" s="145">
        <v>11</v>
      </c>
      <c r="H50" s="145">
        <v>11</v>
      </c>
      <c r="I50" s="145">
        <v>8</v>
      </c>
      <c r="J50" s="145">
        <v>1</v>
      </c>
      <c r="K50" s="145">
        <v>4</v>
      </c>
      <c r="L50" s="145">
        <v>0</v>
      </c>
      <c r="M50" s="145">
        <v>0</v>
      </c>
      <c r="N50" s="145">
        <v>1</v>
      </c>
      <c r="O50" s="145">
        <v>2</v>
      </c>
      <c r="P50" s="145">
        <v>0</v>
      </c>
      <c r="Q50" s="145">
        <v>0</v>
      </c>
      <c r="R50" s="280">
        <v>0</v>
      </c>
      <c r="S50" s="67">
        <v>7</v>
      </c>
      <c r="T50" s="67"/>
      <c r="U50" s="67"/>
      <c r="V50" s="33" t="s">
        <v>76</v>
      </c>
      <c r="W50" s="69"/>
    </row>
    <row r="51" spans="2:23" ht="30">
      <c r="B51" s="12"/>
      <c r="C51" s="10" t="str">
        <f t="shared" si="9"/>
        <v>1.h.iv.</v>
      </c>
      <c r="D51" s="12" t="s">
        <v>135</v>
      </c>
      <c r="E51" s="145">
        <v>1060</v>
      </c>
      <c r="F51" s="145">
        <v>353</v>
      </c>
      <c r="G51" s="145">
        <v>470</v>
      </c>
      <c r="H51" s="145">
        <v>934</v>
      </c>
      <c r="I51" s="145">
        <v>799</v>
      </c>
      <c r="J51" s="145">
        <v>398</v>
      </c>
      <c r="K51" s="145">
        <v>254</v>
      </c>
      <c r="L51" s="145">
        <v>117</v>
      </c>
      <c r="M51" s="145">
        <v>89</v>
      </c>
      <c r="N51" s="145">
        <v>168</v>
      </c>
      <c r="O51" s="145">
        <v>253</v>
      </c>
      <c r="P51" s="145">
        <v>180</v>
      </c>
      <c r="Q51" s="145">
        <v>180</v>
      </c>
      <c r="R51" s="280">
        <v>230</v>
      </c>
      <c r="S51" s="67">
        <v>126</v>
      </c>
      <c r="T51" s="67"/>
      <c r="U51" s="67"/>
      <c r="V51" s="33" t="s">
        <v>76</v>
      </c>
      <c r="W51" s="69"/>
    </row>
    <row r="52" spans="2:23" ht="34.5" customHeight="1">
      <c r="B52" s="12"/>
      <c r="C52" s="10" t="str">
        <f t="shared" si="9"/>
        <v>1.i.iv.</v>
      </c>
      <c r="D52" s="12" t="s">
        <v>136</v>
      </c>
      <c r="E52" s="145">
        <v>9</v>
      </c>
      <c r="F52" s="145">
        <v>4</v>
      </c>
      <c r="G52" s="145">
        <v>37</v>
      </c>
      <c r="H52" s="145">
        <v>1</v>
      </c>
      <c r="I52" s="145">
        <v>2</v>
      </c>
      <c r="J52" s="145">
        <v>0</v>
      </c>
      <c r="K52" s="145">
        <v>0</v>
      </c>
      <c r="L52" s="145">
        <v>1</v>
      </c>
      <c r="M52" s="145">
        <v>16</v>
      </c>
      <c r="N52" s="145">
        <v>2</v>
      </c>
      <c r="O52" s="145">
        <v>4</v>
      </c>
      <c r="P52" s="145">
        <v>30</v>
      </c>
      <c r="Q52" s="145">
        <v>18</v>
      </c>
      <c r="R52" s="280">
        <v>2</v>
      </c>
      <c r="S52" s="67">
        <v>1</v>
      </c>
      <c r="T52" s="67"/>
      <c r="U52" s="67"/>
      <c r="V52" s="33" t="s">
        <v>76</v>
      </c>
      <c r="W52" s="69"/>
    </row>
    <row r="53" spans="2:23">
      <c r="B53" s="12"/>
      <c r="C53" s="10" t="str">
        <f t="shared" si="9"/>
        <v>1.j.iv.</v>
      </c>
      <c r="D53" s="12" t="s">
        <v>137</v>
      </c>
      <c r="E53" s="145">
        <v>0</v>
      </c>
      <c r="F53" s="145">
        <v>0</v>
      </c>
      <c r="G53" s="145">
        <v>0</v>
      </c>
      <c r="H53" s="145">
        <v>0</v>
      </c>
      <c r="I53" s="145">
        <v>0</v>
      </c>
      <c r="J53" s="145">
        <v>0</v>
      </c>
      <c r="K53" s="145">
        <v>0</v>
      </c>
      <c r="L53" s="145">
        <v>0</v>
      </c>
      <c r="M53" s="145">
        <v>0</v>
      </c>
      <c r="N53" s="145">
        <v>0</v>
      </c>
      <c r="O53" s="145">
        <v>0</v>
      </c>
      <c r="P53" s="145">
        <v>0</v>
      </c>
      <c r="Q53" s="145">
        <v>0</v>
      </c>
      <c r="R53" s="280">
        <v>0</v>
      </c>
      <c r="S53" s="67">
        <v>0</v>
      </c>
      <c r="T53" s="67"/>
      <c r="U53" s="67"/>
      <c r="V53" s="33" t="s">
        <v>76</v>
      </c>
      <c r="W53" s="69"/>
    </row>
    <row r="54" spans="2:23" ht="30">
      <c r="B54" s="12"/>
      <c r="C54" s="10" t="str">
        <f t="shared" si="9"/>
        <v>1.k.iv.</v>
      </c>
      <c r="D54" s="12" t="s">
        <v>138</v>
      </c>
      <c r="E54" s="145">
        <v>60</v>
      </c>
      <c r="F54" s="145">
        <v>69</v>
      </c>
      <c r="G54" s="145">
        <v>66</v>
      </c>
      <c r="H54" s="145">
        <v>66</v>
      </c>
      <c r="I54" s="145">
        <v>55</v>
      </c>
      <c r="J54" s="145">
        <v>10</v>
      </c>
      <c r="K54" s="145">
        <v>9</v>
      </c>
      <c r="L54" s="145">
        <v>1</v>
      </c>
      <c r="M54" s="145">
        <v>19</v>
      </c>
      <c r="N54" s="145">
        <v>4</v>
      </c>
      <c r="O54" s="145">
        <v>30</v>
      </c>
      <c r="P54" s="145">
        <v>3</v>
      </c>
      <c r="Q54" s="145">
        <v>4</v>
      </c>
      <c r="R54" s="145">
        <v>14</v>
      </c>
      <c r="S54" s="67">
        <v>4</v>
      </c>
      <c r="T54" s="67"/>
      <c r="U54" s="67"/>
      <c r="V54" s="33" t="s">
        <v>76</v>
      </c>
      <c r="W54" s="69"/>
    </row>
    <row r="55" spans="2:23" ht="33" customHeight="1">
      <c r="B55" s="12"/>
      <c r="C55" s="10" t="str">
        <f t="shared" si="9"/>
        <v>1.l.iv.</v>
      </c>
      <c r="D55" s="12" t="s">
        <v>139</v>
      </c>
      <c r="E55" s="145">
        <v>0</v>
      </c>
      <c r="F55" s="145">
        <v>0</v>
      </c>
      <c r="G55" s="145">
        <v>0</v>
      </c>
      <c r="H55" s="145">
        <v>0</v>
      </c>
      <c r="I55" s="145">
        <v>0</v>
      </c>
      <c r="J55" s="145">
        <v>0</v>
      </c>
      <c r="K55" s="145">
        <v>0</v>
      </c>
      <c r="L55" s="145">
        <v>0</v>
      </c>
      <c r="M55" s="145">
        <v>0</v>
      </c>
      <c r="N55" s="145">
        <v>0</v>
      </c>
      <c r="O55" s="145">
        <v>0</v>
      </c>
      <c r="P55" s="145">
        <v>0</v>
      </c>
      <c r="Q55" s="145">
        <v>0</v>
      </c>
      <c r="R55" s="145">
        <v>0</v>
      </c>
      <c r="S55" s="145">
        <v>0</v>
      </c>
      <c r="T55" s="67"/>
      <c r="U55" s="67"/>
      <c r="V55" s="33" t="s">
        <v>76</v>
      </c>
      <c r="W55" s="69"/>
    </row>
    <row r="56" spans="2:23" ht="36" customHeight="1">
      <c r="B56" s="12" t="s">
        <v>140</v>
      </c>
      <c r="C56" s="10" t="s">
        <v>141</v>
      </c>
      <c r="D56" s="12" t="s">
        <v>142</v>
      </c>
      <c r="E56" s="145">
        <v>2559</v>
      </c>
      <c r="F56" s="145">
        <v>2815</v>
      </c>
      <c r="G56" s="145">
        <v>3085</v>
      </c>
      <c r="H56" s="145">
        <v>3404</v>
      </c>
      <c r="I56" s="145">
        <v>3044</v>
      </c>
      <c r="J56" s="145">
        <v>548</v>
      </c>
      <c r="K56" s="145">
        <v>605</v>
      </c>
      <c r="L56" s="145">
        <v>995</v>
      </c>
      <c r="M56" s="145">
        <v>1317</v>
      </c>
      <c r="N56" s="145">
        <v>558</v>
      </c>
      <c r="O56" s="145">
        <v>699</v>
      </c>
      <c r="P56" s="145">
        <v>852</v>
      </c>
      <c r="Q56" s="145">
        <v>940</v>
      </c>
      <c r="R56" s="145">
        <v>537</v>
      </c>
      <c r="S56" s="67">
        <v>695</v>
      </c>
      <c r="T56" s="67"/>
      <c r="U56" s="67"/>
      <c r="V56" s="12" t="s">
        <v>143</v>
      </c>
      <c r="W56" s="69"/>
    </row>
    <row r="57" spans="2:23" ht="21.75" customHeight="1">
      <c r="B57" s="12"/>
      <c r="C57" s="10" t="s">
        <v>144</v>
      </c>
      <c r="D57" s="12" t="s">
        <v>145</v>
      </c>
      <c r="E57" s="145">
        <v>173677</v>
      </c>
      <c r="F57" s="145">
        <v>173421</v>
      </c>
      <c r="G57" s="145">
        <v>173151</v>
      </c>
      <c r="H57" s="145">
        <v>172832</v>
      </c>
      <c r="I57" s="145">
        <v>173192</v>
      </c>
      <c r="J57" s="145">
        <v>43511</v>
      </c>
      <c r="K57" s="145">
        <v>43454</v>
      </c>
      <c r="L57" s="145">
        <v>43064</v>
      </c>
      <c r="M57" s="145">
        <v>42742</v>
      </c>
      <c r="N57" s="145">
        <v>43501</v>
      </c>
      <c r="O57" s="145">
        <v>43360</v>
      </c>
      <c r="P57" s="145">
        <v>43207</v>
      </c>
      <c r="Q57" s="145">
        <v>43119</v>
      </c>
      <c r="R57" s="145">
        <v>43522</v>
      </c>
      <c r="S57" s="289">
        <v>43364</v>
      </c>
      <c r="T57" s="67"/>
      <c r="U57" s="67"/>
      <c r="V57" s="12" t="s">
        <v>146</v>
      </c>
      <c r="W57" s="69"/>
    </row>
    <row r="58" spans="2:23" ht="36" customHeight="1">
      <c r="B58" s="12" t="s">
        <v>147</v>
      </c>
      <c r="C58" s="10" t="s">
        <v>148</v>
      </c>
      <c r="D58" s="12" t="s">
        <v>149</v>
      </c>
      <c r="E58" s="145">
        <v>999</v>
      </c>
      <c r="F58" s="145">
        <v>1092</v>
      </c>
      <c r="G58" s="145">
        <v>1407</v>
      </c>
      <c r="H58" s="145">
        <v>1624</v>
      </c>
      <c r="I58" s="145">
        <v>1250</v>
      </c>
      <c r="J58" s="145">
        <v>297</v>
      </c>
      <c r="K58" s="145">
        <v>359</v>
      </c>
      <c r="L58" s="145">
        <v>428</v>
      </c>
      <c r="M58" s="145">
        <v>383</v>
      </c>
      <c r="N58" s="145">
        <v>312</v>
      </c>
      <c r="O58" s="145">
        <v>446</v>
      </c>
      <c r="P58" s="145">
        <v>280</v>
      </c>
      <c r="Q58" s="145">
        <v>219</v>
      </c>
      <c r="R58" s="145">
        <v>240</v>
      </c>
      <c r="S58" s="67">
        <v>386</v>
      </c>
      <c r="T58" s="67"/>
      <c r="U58" s="67"/>
      <c r="V58" s="12" t="s">
        <v>143</v>
      </c>
      <c r="W58" s="69"/>
    </row>
    <row r="59" spans="2:23" ht="19.5" customHeight="1">
      <c r="B59" s="12"/>
      <c r="C59" s="10" t="s">
        <v>150</v>
      </c>
      <c r="D59" s="12" t="s">
        <v>151</v>
      </c>
      <c r="E59" s="145">
        <v>76949</v>
      </c>
      <c r="F59" s="145">
        <v>76856</v>
      </c>
      <c r="G59" s="145">
        <v>76541</v>
      </c>
      <c r="H59" s="145">
        <v>76324</v>
      </c>
      <c r="I59" s="145">
        <v>76698</v>
      </c>
      <c r="J59" s="145">
        <v>19190</v>
      </c>
      <c r="K59" s="145">
        <v>19128</v>
      </c>
      <c r="L59" s="145">
        <v>19059</v>
      </c>
      <c r="M59" s="145">
        <v>19104</v>
      </c>
      <c r="N59" s="145">
        <v>19175</v>
      </c>
      <c r="O59" s="145">
        <v>19041</v>
      </c>
      <c r="P59" s="145">
        <v>19207</v>
      </c>
      <c r="Q59" s="145">
        <v>19268</v>
      </c>
      <c r="R59" s="145">
        <v>19247</v>
      </c>
      <c r="S59" s="289">
        <v>19101</v>
      </c>
      <c r="T59" s="67"/>
      <c r="U59" s="67"/>
      <c r="V59" s="12" t="s">
        <v>146</v>
      </c>
      <c r="W59" s="69"/>
    </row>
    <row r="60" spans="2:23" ht="26.25" customHeight="1">
      <c r="B60" s="12" t="s">
        <v>152</v>
      </c>
      <c r="C60" s="10" t="s">
        <v>153</v>
      </c>
      <c r="D60" s="12" t="s">
        <v>154</v>
      </c>
      <c r="E60" s="186" t="s">
        <v>155</v>
      </c>
      <c r="F60" s="186" t="s">
        <v>155</v>
      </c>
      <c r="G60" s="186" t="s">
        <v>155</v>
      </c>
      <c r="H60" s="186" t="s">
        <v>155</v>
      </c>
      <c r="I60" s="186" t="s">
        <v>155</v>
      </c>
      <c r="J60" s="186" t="s">
        <v>155</v>
      </c>
      <c r="K60" s="186" t="s">
        <v>155</v>
      </c>
      <c r="L60" s="186" t="s">
        <v>155</v>
      </c>
      <c r="M60" s="186" t="s">
        <v>155</v>
      </c>
      <c r="N60" s="186" t="s">
        <v>155</v>
      </c>
      <c r="O60" s="186" t="s">
        <v>155</v>
      </c>
      <c r="P60" s="186" t="s">
        <v>155</v>
      </c>
      <c r="Q60" s="186" t="s">
        <v>155</v>
      </c>
      <c r="R60" s="186" t="s">
        <v>155</v>
      </c>
      <c r="S60" s="67" t="s">
        <v>91</v>
      </c>
      <c r="T60" s="67"/>
      <c r="U60" s="67"/>
      <c r="V60" s="12" t="s">
        <v>156</v>
      </c>
      <c r="W60" s="69"/>
    </row>
    <row r="61" spans="2:23" ht="15.75" customHeight="1">
      <c r="B61" s="12"/>
      <c r="C61" s="10" t="s">
        <v>157</v>
      </c>
      <c r="D61" s="12" t="s">
        <v>158</v>
      </c>
      <c r="E61" s="186" t="s">
        <v>155</v>
      </c>
      <c r="F61" s="186" t="s">
        <v>155</v>
      </c>
      <c r="G61" s="186" t="s">
        <v>155</v>
      </c>
      <c r="H61" s="186" t="s">
        <v>155</v>
      </c>
      <c r="I61" s="186" t="s">
        <v>155</v>
      </c>
      <c r="J61" s="186" t="s">
        <v>155</v>
      </c>
      <c r="K61" s="186" t="s">
        <v>155</v>
      </c>
      <c r="L61" s="186" t="s">
        <v>155</v>
      </c>
      <c r="M61" s="186" t="s">
        <v>155</v>
      </c>
      <c r="N61" s="186" t="s">
        <v>155</v>
      </c>
      <c r="O61" s="186" t="s">
        <v>155</v>
      </c>
      <c r="P61" s="186" t="s">
        <v>155</v>
      </c>
      <c r="Q61" s="186" t="s">
        <v>155</v>
      </c>
      <c r="R61" s="186" t="s">
        <v>155</v>
      </c>
      <c r="S61" s="67" t="s">
        <v>91</v>
      </c>
      <c r="T61" s="67"/>
      <c r="U61" s="67"/>
      <c r="V61" s="12" t="s">
        <v>159</v>
      </c>
      <c r="W61" s="69"/>
    </row>
    <row r="62" spans="2:23" ht="21" customHeight="1">
      <c r="B62" s="12"/>
      <c r="C62" s="10" t="s">
        <v>160</v>
      </c>
      <c r="D62" s="12" t="s">
        <v>161</v>
      </c>
      <c r="E62" s="186" t="s">
        <v>155</v>
      </c>
      <c r="F62" s="186" t="s">
        <v>155</v>
      </c>
      <c r="G62" s="186" t="s">
        <v>155</v>
      </c>
      <c r="H62" s="186" t="s">
        <v>155</v>
      </c>
      <c r="I62" s="186" t="s">
        <v>155</v>
      </c>
      <c r="J62" s="186" t="s">
        <v>155</v>
      </c>
      <c r="K62" s="186" t="s">
        <v>155</v>
      </c>
      <c r="L62" s="186" t="s">
        <v>155</v>
      </c>
      <c r="M62" s="186" t="s">
        <v>155</v>
      </c>
      <c r="N62" s="186" t="s">
        <v>155</v>
      </c>
      <c r="O62" s="186" t="s">
        <v>155</v>
      </c>
      <c r="P62" s="186" t="s">
        <v>155</v>
      </c>
      <c r="Q62" s="186" t="s">
        <v>155</v>
      </c>
      <c r="R62" s="186" t="s">
        <v>155</v>
      </c>
      <c r="S62" s="67" t="s">
        <v>91</v>
      </c>
      <c r="T62" s="67"/>
      <c r="U62" s="67"/>
      <c r="V62" s="12" t="s">
        <v>162</v>
      </c>
      <c r="W62" s="69"/>
    </row>
    <row r="63" spans="2:23" ht="31.5" customHeight="1">
      <c r="B63" s="125" t="s">
        <v>163</v>
      </c>
      <c r="C63" s="125" t="s">
        <v>164</v>
      </c>
      <c r="D63" s="125" t="s">
        <v>165</v>
      </c>
      <c r="E63" s="186">
        <v>39.838446969696975</v>
      </c>
      <c r="F63" s="186">
        <v>78.463257575757581</v>
      </c>
      <c r="G63" s="186">
        <v>256.87973484848487</v>
      </c>
      <c r="H63" s="186">
        <v>712.40795454545457</v>
      </c>
      <c r="I63" s="186">
        <v>619.60738636363635</v>
      </c>
      <c r="J63" s="186">
        <v>163.29431818181817</v>
      </c>
      <c r="K63" s="186">
        <v>151.62045454545455</v>
      </c>
      <c r="L63" s="186">
        <v>164.80189393939395</v>
      </c>
      <c r="M63" s="186">
        <v>162.16590909090911</v>
      </c>
      <c r="N63" s="186">
        <v>175</v>
      </c>
      <c r="O63" s="186">
        <v>72</v>
      </c>
      <c r="P63" s="186">
        <v>31</v>
      </c>
      <c r="Q63" s="186">
        <v>15</v>
      </c>
      <c r="R63" s="145">
        <v>1.9</v>
      </c>
      <c r="S63" s="186">
        <v>0</v>
      </c>
      <c r="T63" s="186"/>
      <c r="U63" s="186"/>
      <c r="V63" s="33" t="s">
        <v>67</v>
      </c>
      <c r="W63" s="125"/>
    </row>
    <row r="64" spans="2:23" ht="39" customHeight="1">
      <c r="B64" s="125"/>
      <c r="C64" s="125" t="s">
        <v>166</v>
      </c>
      <c r="D64" s="125" t="s">
        <v>167</v>
      </c>
      <c r="E64" s="186">
        <v>0</v>
      </c>
      <c r="F64" s="186">
        <v>0</v>
      </c>
      <c r="G64" s="186">
        <v>0</v>
      </c>
      <c r="H64" s="186">
        <v>0</v>
      </c>
      <c r="I64" s="186">
        <v>0</v>
      </c>
      <c r="J64" s="186">
        <v>0</v>
      </c>
      <c r="K64" s="186">
        <v>267.38162878787875</v>
      </c>
      <c r="L64" s="186">
        <v>370.62462121212121</v>
      </c>
      <c r="M64" s="186">
        <v>49.157196969696969</v>
      </c>
      <c r="N64" s="186">
        <v>53.351515151515152</v>
      </c>
      <c r="O64" s="186">
        <v>114.87727272727273</v>
      </c>
      <c r="P64" s="186">
        <v>166.15094696969697</v>
      </c>
      <c r="Q64" s="186">
        <v>428.79999999999995</v>
      </c>
      <c r="R64" s="145">
        <v>184.7</v>
      </c>
      <c r="S64" s="122">
        <v>121.41</v>
      </c>
      <c r="T64" s="186"/>
      <c r="U64" s="186"/>
      <c r="V64" s="33" t="s">
        <v>67</v>
      </c>
      <c r="W64" s="125"/>
    </row>
    <row r="65" spans="2:23" ht="33" customHeight="1">
      <c r="B65" s="125"/>
      <c r="C65" s="125" t="s">
        <v>168</v>
      </c>
      <c r="D65" s="125" t="s">
        <v>169</v>
      </c>
      <c r="E65" s="186">
        <v>0</v>
      </c>
      <c r="F65" s="186">
        <v>0</v>
      </c>
      <c r="G65" s="186">
        <v>0</v>
      </c>
      <c r="H65" s="186">
        <v>0</v>
      </c>
      <c r="I65" s="145">
        <v>114.28</v>
      </c>
      <c r="J65" s="145">
        <v>669.38</v>
      </c>
      <c r="K65" s="145">
        <v>637.84</v>
      </c>
      <c r="L65" s="145">
        <v>171.55</v>
      </c>
      <c r="M65" s="145">
        <v>36.61</v>
      </c>
      <c r="N65" s="145">
        <v>0</v>
      </c>
      <c r="O65" s="145">
        <v>0</v>
      </c>
      <c r="P65" s="145">
        <v>311.77</v>
      </c>
      <c r="Q65" s="145">
        <v>554</v>
      </c>
      <c r="R65" s="145">
        <f>464.1</f>
        <v>464.1</v>
      </c>
      <c r="S65" s="122">
        <v>234.16</v>
      </c>
      <c r="T65" s="186"/>
      <c r="U65" s="186"/>
      <c r="V65" s="33" t="s">
        <v>67</v>
      </c>
      <c r="W65" s="125"/>
    </row>
    <row r="66" spans="2:23" ht="30">
      <c r="B66" s="125"/>
      <c r="C66" s="125" t="s">
        <v>170</v>
      </c>
      <c r="D66" s="125" t="s">
        <v>171</v>
      </c>
      <c r="E66" s="186">
        <v>0</v>
      </c>
      <c r="F66" s="186">
        <v>3</v>
      </c>
      <c r="G66" s="186">
        <v>25</v>
      </c>
      <c r="H66" s="186">
        <v>5</v>
      </c>
      <c r="I66" s="186">
        <v>13</v>
      </c>
      <c r="J66" s="186">
        <v>1</v>
      </c>
      <c r="K66" s="186">
        <v>0</v>
      </c>
      <c r="L66" s="186">
        <v>0</v>
      </c>
      <c r="M66" s="186">
        <v>0</v>
      </c>
      <c r="N66" s="186">
        <v>0</v>
      </c>
      <c r="O66" s="186">
        <v>2</v>
      </c>
      <c r="P66" s="186">
        <v>0</v>
      </c>
      <c r="Q66" s="186">
        <v>0</v>
      </c>
      <c r="R66" s="145">
        <v>0</v>
      </c>
      <c r="S66" s="304">
        <v>0</v>
      </c>
      <c r="T66" s="186"/>
      <c r="U66" s="186"/>
      <c r="V66" s="33" t="s">
        <v>76</v>
      </c>
      <c r="W66" s="125"/>
    </row>
    <row r="67" spans="2:23" ht="30">
      <c r="B67" s="125"/>
      <c r="C67" s="125" t="s">
        <v>172</v>
      </c>
      <c r="D67" s="125" t="s">
        <v>173</v>
      </c>
      <c r="E67" s="186">
        <v>0</v>
      </c>
      <c r="F67" s="186">
        <v>0</v>
      </c>
      <c r="G67" s="186">
        <v>0</v>
      </c>
      <c r="H67" s="186">
        <v>0</v>
      </c>
      <c r="I67" s="186">
        <v>0</v>
      </c>
      <c r="J67" s="186">
        <v>0</v>
      </c>
      <c r="K67" s="186">
        <v>0</v>
      </c>
      <c r="L67" s="186">
        <v>0</v>
      </c>
      <c r="M67" s="186">
        <v>0</v>
      </c>
      <c r="N67" s="186">
        <v>0</v>
      </c>
      <c r="O67" s="186">
        <v>0</v>
      </c>
      <c r="P67" s="186">
        <v>0</v>
      </c>
      <c r="Q67" s="186">
        <v>0</v>
      </c>
      <c r="R67" s="145">
        <v>0</v>
      </c>
      <c r="S67" s="304">
        <v>1</v>
      </c>
      <c r="T67" s="186"/>
      <c r="U67" s="186"/>
      <c r="V67" s="33" t="s">
        <v>76</v>
      </c>
      <c r="W67" s="125"/>
    </row>
    <row r="68" spans="2:23" ht="30">
      <c r="B68" s="125"/>
      <c r="C68" s="125" t="s">
        <v>174</v>
      </c>
      <c r="D68" s="125" t="s">
        <v>175</v>
      </c>
      <c r="E68" s="186">
        <v>0</v>
      </c>
      <c r="F68" s="186">
        <v>0</v>
      </c>
      <c r="G68" s="186">
        <v>0</v>
      </c>
      <c r="H68" s="186">
        <v>0</v>
      </c>
      <c r="I68" s="186">
        <v>23</v>
      </c>
      <c r="J68" s="186">
        <v>62</v>
      </c>
      <c r="K68" s="186">
        <v>32</v>
      </c>
      <c r="L68" s="186">
        <v>11</v>
      </c>
      <c r="M68" s="186">
        <v>1</v>
      </c>
      <c r="N68" s="186">
        <v>0</v>
      </c>
      <c r="O68" s="186">
        <v>6</v>
      </c>
      <c r="P68" s="186">
        <v>19</v>
      </c>
      <c r="Q68" s="186">
        <v>72</v>
      </c>
      <c r="R68" s="145">
        <v>42</v>
      </c>
      <c r="S68" s="304">
        <v>27</v>
      </c>
      <c r="T68" s="186"/>
      <c r="U68" s="186"/>
      <c r="V68" s="33" t="s">
        <v>76</v>
      </c>
      <c r="W68" s="125"/>
    </row>
    <row r="69" spans="2:23" ht="30">
      <c r="B69" s="125"/>
      <c r="C69" s="125" t="s">
        <v>176</v>
      </c>
      <c r="D69" s="125" t="s">
        <v>177</v>
      </c>
      <c r="E69" s="186">
        <v>35</v>
      </c>
      <c r="F69" s="186">
        <v>52</v>
      </c>
      <c r="G69" s="186">
        <v>327</v>
      </c>
      <c r="H69" s="186">
        <v>261</v>
      </c>
      <c r="I69" s="186">
        <v>228</v>
      </c>
      <c r="J69" s="186">
        <v>18</v>
      </c>
      <c r="K69" s="186">
        <v>26</v>
      </c>
      <c r="L69" s="186">
        <v>26</v>
      </c>
      <c r="M69" s="186">
        <v>54</v>
      </c>
      <c r="N69" s="186">
        <v>44</v>
      </c>
      <c r="O69" s="186">
        <v>32</v>
      </c>
      <c r="P69" s="186">
        <v>6</v>
      </c>
      <c r="Q69" s="186">
        <v>13</v>
      </c>
      <c r="R69" s="145">
        <v>4</v>
      </c>
      <c r="S69" s="304">
        <v>0</v>
      </c>
      <c r="T69" s="186"/>
      <c r="U69" s="186"/>
      <c r="V69" s="33" t="s">
        <v>76</v>
      </c>
      <c r="W69" s="125"/>
    </row>
    <row r="70" spans="2:23" ht="30">
      <c r="B70" s="125"/>
      <c r="C70" s="125" t="s">
        <v>178</v>
      </c>
      <c r="D70" s="125" t="s">
        <v>179</v>
      </c>
      <c r="E70" s="186">
        <v>0</v>
      </c>
      <c r="F70" s="186">
        <v>0</v>
      </c>
      <c r="G70" s="186">
        <v>0</v>
      </c>
      <c r="H70" s="186">
        <v>0</v>
      </c>
      <c r="I70" s="186">
        <v>0</v>
      </c>
      <c r="J70" s="186">
        <v>0</v>
      </c>
      <c r="K70" s="186">
        <v>1</v>
      </c>
      <c r="L70" s="186">
        <v>0</v>
      </c>
      <c r="M70" s="186">
        <v>0</v>
      </c>
      <c r="N70" s="186">
        <v>0</v>
      </c>
      <c r="O70" s="186">
        <v>9</v>
      </c>
      <c r="P70" s="186">
        <v>7</v>
      </c>
      <c r="Q70" s="186">
        <v>0</v>
      </c>
      <c r="R70" s="145">
        <v>15</v>
      </c>
      <c r="S70" s="304">
        <v>12</v>
      </c>
      <c r="T70" s="186"/>
      <c r="U70" s="186"/>
      <c r="V70" s="33" t="s">
        <v>76</v>
      </c>
      <c r="W70" s="125"/>
    </row>
    <row r="71" spans="2:23" ht="30">
      <c r="B71" s="125"/>
      <c r="C71" s="125" t="s">
        <v>180</v>
      </c>
      <c r="D71" s="125" t="s">
        <v>181</v>
      </c>
      <c r="E71" s="186">
        <v>0</v>
      </c>
      <c r="F71" s="186">
        <v>0</v>
      </c>
      <c r="G71" s="186">
        <v>0</v>
      </c>
      <c r="H71" s="186">
        <v>0</v>
      </c>
      <c r="I71" s="186">
        <v>1122</v>
      </c>
      <c r="J71" s="186">
        <v>4338</v>
      </c>
      <c r="K71" s="186">
        <v>2633</v>
      </c>
      <c r="L71" s="186">
        <v>880</v>
      </c>
      <c r="M71" s="186">
        <v>174</v>
      </c>
      <c r="N71" s="186">
        <v>0</v>
      </c>
      <c r="O71" s="186">
        <v>0</v>
      </c>
      <c r="P71" s="186">
        <v>2074</v>
      </c>
      <c r="Q71" s="186">
        <v>6115</v>
      </c>
      <c r="R71" s="145">
        <v>2942</v>
      </c>
      <c r="S71" s="304">
        <v>1148</v>
      </c>
      <c r="T71" s="186"/>
      <c r="U71" s="186"/>
      <c r="V71" s="33" t="s">
        <v>76</v>
      </c>
      <c r="W71" s="125"/>
    </row>
    <row r="72" spans="2:23" ht="30">
      <c r="B72" s="125"/>
      <c r="C72" s="125" t="s">
        <v>182</v>
      </c>
      <c r="D72" s="125" t="s">
        <v>183</v>
      </c>
      <c r="E72" s="186" t="s">
        <v>91</v>
      </c>
      <c r="F72" s="186" t="s">
        <v>91</v>
      </c>
      <c r="G72" s="186" t="s">
        <v>91</v>
      </c>
      <c r="H72" s="186" t="s">
        <v>91</v>
      </c>
      <c r="I72" s="186" t="s">
        <v>91</v>
      </c>
      <c r="J72" s="186" t="s">
        <v>91</v>
      </c>
      <c r="K72" s="186" t="s">
        <v>91</v>
      </c>
      <c r="L72" s="186" t="s">
        <v>91</v>
      </c>
      <c r="M72" s="186" t="s">
        <v>91</v>
      </c>
      <c r="N72" s="186" t="s">
        <v>91</v>
      </c>
      <c r="O72" s="186" t="s">
        <v>91</v>
      </c>
      <c r="P72" s="186" t="s">
        <v>91</v>
      </c>
      <c r="Q72" s="186" t="s">
        <v>91</v>
      </c>
      <c r="R72" s="145" t="s">
        <v>91</v>
      </c>
      <c r="S72" s="186" t="s">
        <v>91</v>
      </c>
      <c r="T72" s="186"/>
      <c r="U72" s="186"/>
      <c r="V72" s="33" t="s">
        <v>76</v>
      </c>
      <c r="W72" s="125"/>
    </row>
    <row r="73" spans="2:23" ht="30">
      <c r="B73" s="125"/>
      <c r="C73" s="125" t="s">
        <v>184</v>
      </c>
      <c r="D73" s="125" t="s">
        <v>185</v>
      </c>
      <c r="E73" s="186" t="s">
        <v>91</v>
      </c>
      <c r="F73" s="186" t="s">
        <v>91</v>
      </c>
      <c r="G73" s="186" t="s">
        <v>91</v>
      </c>
      <c r="H73" s="186" t="s">
        <v>91</v>
      </c>
      <c r="I73" s="186" t="s">
        <v>91</v>
      </c>
      <c r="J73" s="186" t="s">
        <v>91</v>
      </c>
      <c r="K73" s="186" t="s">
        <v>91</v>
      </c>
      <c r="L73" s="186" t="s">
        <v>91</v>
      </c>
      <c r="M73" s="186" t="s">
        <v>91</v>
      </c>
      <c r="N73" s="186" t="s">
        <v>91</v>
      </c>
      <c r="O73" s="186" t="s">
        <v>91</v>
      </c>
      <c r="P73" s="186" t="s">
        <v>91</v>
      </c>
      <c r="Q73" s="186" t="s">
        <v>91</v>
      </c>
      <c r="R73" s="145" t="s">
        <v>91</v>
      </c>
      <c r="S73" s="186" t="s">
        <v>91</v>
      </c>
      <c r="T73" s="186"/>
      <c r="U73" s="186"/>
      <c r="V73" s="33" t="s">
        <v>76</v>
      </c>
      <c r="W73" s="125"/>
    </row>
    <row r="74" spans="2:23" ht="30">
      <c r="B74" s="125"/>
      <c r="C74" s="125" t="s">
        <v>186</v>
      </c>
      <c r="D74" s="125" t="s">
        <v>187</v>
      </c>
      <c r="E74" s="186" t="s">
        <v>91</v>
      </c>
      <c r="F74" s="186" t="s">
        <v>91</v>
      </c>
      <c r="G74" s="186" t="s">
        <v>91</v>
      </c>
      <c r="H74" s="186" t="s">
        <v>91</v>
      </c>
      <c r="I74" s="186" t="s">
        <v>91</v>
      </c>
      <c r="J74" s="186" t="s">
        <v>91</v>
      </c>
      <c r="K74" s="186" t="s">
        <v>91</v>
      </c>
      <c r="L74" s="186" t="s">
        <v>91</v>
      </c>
      <c r="M74" s="186" t="s">
        <v>91</v>
      </c>
      <c r="N74" s="186" t="s">
        <v>91</v>
      </c>
      <c r="O74" s="186" t="s">
        <v>91</v>
      </c>
      <c r="P74" s="186" t="s">
        <v>91</v>
      </c>
      <c r="Q74" s="186" t="s">
        <v>91</v>
      </c>
      <c r="R74" s="145" t="s">
        <v>91</v>
      </c>
      <c r="S74" s="186" t="s">
        <v>91</v>
      </c>
      <c r="T74" s="186"/>
      <c r="U74" s="186"/>
      <c r="V74" s="33" t="s">
        <v>76</v>
      </c>
      <c r="W74" s="125"/>
    </row>
    <row r="75" spans="2:23" ht="60">
      <c r="B75" s="125" t="s">
        <v>188</v>
      </c>
      <c r="C75" s="125" t="s">
        <v>189</v>
      </c>
      <c r="D75" s="125" t="s">
        <v>190</v>
      </c>
      <c r="E75" s="186">
        <v>981</v>
      </c>
      <c r="F75" s="186">
        <v>956</v>
      </c>
      <c r="G75" s="186">
        <v>955</v>
      </c>
      <c r="H75" s="186">
        <v>983.96</v>
      </c>
      <c r="I75" s="186">
        <v>985.68</v>
      </c>
      <c r="J75" s="186">
        <v>0</v>
      </c>
      <c r="K75" s="186">
        <v>0</v>
      </c>
      <c r="L75" s="186">
        <v>478.31</v>
      </c>
      <c r="M75" s="186">
        <v>487.96</v>
      </c>
      <c r="N75" s="186">
        <v>0</v>
      </c>
      <c r="O75" s="186">
        <v>0</v>
      </c>
      <c r="P75" s="186">
        <v>882.73</v>
      </c>
      <c r="Q75" s="186">
        <v>85.71</v>
      </c>
      <c r="R75" s="145">
        <v>0</v>
      </c>
      <c r="S75" s="186">
        <v>0</v>
      </c>
      <c r="T75" s="186"/>
      <c r="U75" s="186"/>
      <c r="V75" s="33" t="s">
        <v>67</v>
      </c>
      <c r="W75" s="125"/>
    </row>
    <row r="76" spans="2:23" ht="30">
      <c r="B76" s="125"/>
      <c r="C76" s="125" t="s">
        <v>191</v>
      </c>
      <c r="D76" s="125" t="s">
        <v>192</v>
      </c>
      <c r="E76" s="186" t="s">
        <v>91</v>
      </c>
      <c r="F76" s="186" t="s">
        <v>91</v>
      </c>
      <c r="G76" s="186" t="s">
        <v>91</v>
      </c>
      <c r="H76" s="186" t="s">
        <v>91</v>
      </c>
      <c r="I76" s="186" t="s">
        <v>91</v>
      </c>
      <c r="J76" s="186">
        <v>16.68</v>
      </c>
      <c r="K76" s="186">
        <v>0</v>
      </c>
      <c r="L76" s="186">
        <v>0</v>
      </c>
      <c r="M76" s="186">
        <v>161.15</v>
      </c>
      <c r="N76" s="186">
        <v>26.24</v>
      </c>
      <c r="O76" s="186">
        <v>3.95</v>
      </c>
      <c r="P76" s="186">
        <v>15.7</v>
      </c>
      <c r="Q76" s="186">
        <v>51.01</v>
      </c>
      <c r="R76" s="145">
        <f>35.63+0.08</f>
        <v>35.71</v>
      </c>
      <c r="S76" s="186">
        <v>42.8</v>
      </c>
      <c r="T76" s="186"/>
      <c r="U76" s="186"/>
      <c r="V76" s="33" t="s">
        <v>67</v>
      </c>
      <c r="W76" s="125"/>
    </row>
    <row r="77" spans="2:23" ht="30">
      <c r="B77" s="125"/>
      <c r="C77" s="125" t="s">
        <v>193</v>
      </c>
      <c r="D77" s="125" t="s">
        <v>194</v>
      </c>
      <c r="E77" s="186">
        <v>0</v>
      </c>
      <c r="F77" s="186">
        <v>0</v>
      </c>
      <c r="G77" s="186">
        <v>0</v>
      </c>
      <c r="H77" s="186">
        <v>0</v>
      </c>
      <c r="I77" s="186">
        <v>0</v>
      </c>
      <c r="J77" s="186">
        <v>0</v>
      </c>
      <c r="K77" s="186">
        <v>0</v>
      </c>
      <c r="L77" s="186">
        <v>0</v>
      </c>
      <c r="M77" s="186">
        <v>0</v>
      </c>
      <c r="N77" s="186">
        <v>0</v>
      </c>
      <c r="O77" s="186">
        <v>0</v>
      </c>
      <c r="P77" s="186">
        <v>0</v>
      </c>
      <c r="Q77" s="186">
        <v>0</v>
      </c>
      <c r="R77" s="145">
        <v>0</v>
      </c>
      <c r="S77" s="186">
        <v>0</v>
      </c>
      <c r="T77" s="186"/>
      <c r="U77" s="186"/>
      <c r="V77" s="33" t="s">
        <v>76</v>
      </c>
      <c r="W77" s="125"/>
    </row>
    <row r="78" spans="2:23" ht="30">
      <c r="B78" s="125"/>
      <c r="C78" s="125" t="s">
        <v>195</v>
      </c>
      <c r="D78" s="125" t="s">
        <v>196</v>
      </c>
      <c r="E78" s="186" t="s">
        <v>91</v>
      </c>
      <c r="F78" s="186" t="s">
        <v>91</v>
      </c>
      <c r="G78" s="186" t="s">
        <v>91</v>
      </c>
      <c r="H78" s="186" t="s">
        <v>91</v>
      </c>
      <c r="I78" s="186" t="s">
        <v>91</v>
      </c>
      <c r="J78" s="186">
        <v>0</v>
      </c>
      <c r="K78" s="186">
        <v>0</v>
      </c>
      <c r="L78" s="186">
        <v>0</v>
      </c>
      <c r="M78" s="186">
        <v>1</v>
      </c>
      <c r="N78" s="186">
        <v>0</v>
      </c>
      <c r="O78" s="186">
        <v>0</v>
      </c>
      <c r="P78" s="186">
        <v>0</v>
      </c>
      <c r="Q78" s="186">
        <v>0</v>
      </c>
      <c r="R78" s="145">
        <v>0</v>
      </c>
      <c r="S78" s="186">
        <v>0</v>
      </c>
      <c r="T78" s="186"/>
      <c r="U78" s="186"/>
      <c r="V78" s="33" t="s">
        <v>76</v>
      </c>
      <c r="W78" s="125"/>
    </row>
    <row r="79" spans="2:23" ht="30">
      <c r="B79" s="125"/>
      <c r="C79" s="125" t="s">
        <v>197</v>
      </c>
      <c r="D79" s="125" t="s">
        <v>198</v>
      </c>
      <c r="E79" s="186">
        <v>5</v>
      </c>
      <c r="F79" s="186">
        <v>1</v>
      </c>
      <c r="G79" s="186">
        <v>35</v>
      </c>
      <c r="H79" s="186">
        <v>0</v>
      </c>
      <c r="I79" s="186">
        <v>1</v>
      </c>
      <c r="J79" s="186">
        <v>0</v>
      </c>
      <c r="K79" s="186">
        <v>0</v>
      </c>
      <c r="L79" s="186">
        <v>0</v>
      </c>
      <c r="M79" s="186">
        <v>0</v>
      </c>
      <c r="N79" s="186">
        <v>0</v>
      </c>
      <c r="O79" s="186">
        <v>0</v>
      </c>
      <c r="P79" s="186">
        <v>0</v>
      </c>
      <c r="Q79" s="186">
        <v>0</v>
      </c>
      <c r="R79" s="145">
        <v>0</v>
      </c>
      <c r="S79" s="186">
        <v>0</v>
      </c>
      <c r="T79" s="186"/>
      <c r="U79" s="186"/>
      <c r="V79" s="33" t="s">
        <v>76</v>
      </c>
      <c r="W79" s="125"/>
    </row>
    <row r="80" spans="2:23" ht="30">
      <c r="B80" s="125"/>
      <c r="C80" s="125" t="s">
        <v>199</v>
      </c>
      <c r="D80" s="125" t="s">
        <v>200</v>
      </c>
      <c r="E80" s="186" t="s">
        <v>91</v>
      </c>
      <c r="F80" s="186" t="s">
        <v>91</v>
      </c>
      <c r="G80" s="186" t="s">
        <v>91</v>
      </c>
      <c r="H80" s="186" t="s">
        <v>91</v>
      </c>
      <c r="I80" s="186" t="s">
        <v>91</v>
      </c>
      <c r="J80" s="186">
        <v>0</v>
      </c>
      <c r="K80" s="186">
        <v>0</v>
      </c>
      <c r="L80" s="186">
        <v>0</v>
      </c>
      <c r="M80" s="186">
        <v>16</v>
      </c>
      <c r="N80" s="186">
        <v>2</v>
      </c>
      <c r="O80" s="186">
        <v>3</v>
      </c>
      <c r="P80" s="186">
        <v>27</v>
      </c>
      <c r="Q80" s="186">
        <v>18</v>
      </c>
      <c r="R80" s="145">
        <v>2</v>
      </c>
      <c r="S80" s="186">
        <v>0</v>
      </c>
      <c r="T80" s="186"/>
      <c r="U80" s="186"/>
      <c r="V80" s="33" t="s">
        <v>76</v>
      </c>
      <c r="W80" s="125"/>
    </row>
    <row r="81" spans="2:23" ht="30">
      <c r="B81" s="125"/>
      <c r="C81" s="125" t="s">
        <v>201</v>
      </c>
      <c r="D81" s="125" t="s">
        <v>202</v>
      </c>
      <c r="E81" s="186">
        <v>0</v>
      </c>
      <c r="F81" s="186">
        <v>0</v>
      </c>
      <c r="G81" s="186">
        <v>0</v>
      </c>
      <c r="H81" s="186">
        <v>0</v>
      </c>
      <c r="I81" s="186">
        <v>0</v>
      </c>
      <c r="J81" s="186">
        <v>0</v>
      </c>
      <c r="K81" s="186">
        <v>0</v>
      </c>
      <c r="L81" s="186">
        <v>0</v>
      </c>
      <c r="M81" s="186">
        <v>0</v>
      </c>
      <c r="N81" s="186">
        <v>0</v>
      </c>
      <c r="O81" s="186">
        <v>0</v>
      </c>
      <c r="P81" s="186">
        <v>0</v>
      </c>
      <c r="Q81" s="186">
        <v>0</v>
      </c>
      <c r="R81" s="145">
        <v>0</v>
      </c>
      <c r="S81" s="186">
        <v>0</v>
      </c>
      <c r="T81" s="186"/>
      <c r="U81" s="186"/>
      <c r="V81" s="33" t="s">
        <v>76</v>
      </c>
      <c r="W81" s="125"/>
    </row>
    <row r="82" spans="2:23" ht="30">
      <c r="B82" s="125"/>
      <c r="C82" s="125" t="s">
        <v>203</v>
      </c>
      <c r="D82" s="125" t="s">
        <v>204</v>
      </c>
      <c r="E82" s="186" t="s">
        <v>91</v>
      </c>
      <c r="F82" s="186" t="s">
        <v>91</v>
      </c>
      <c r="G82" s="186" t="s">
        <v>91</v>
      </c>
      <c r="H82" s="186" t="s">
        <v>91</v>
      </c>
      <c r="I82" s="186" t="s">
        <v>91</v>
      </c>
      <c r="J82" s="186">
        <v>0</v>
      </c>
      <c r="K82" s="186">
        <v>0</v>
      </c>
      <c r="L82" s="186">
        <v>0</v>
      </c>
      <c r="M82" s="186">
        <v>0</v>
      </c>
      <c r="N82" s="186">
        <v>0</v>
      </c>
      <c r="O82" s="186">
        <v>0</v>
      </c>
      <c r="P82" s="186">
        <v>0</v>
      </c>
      <c r="Q82" s="186">
        <v>0</v>
      </c>
      <c r="R82" s="145">
        <v>0</v>
      </c>
      <c r="S82" s="186">
        <v>0</v>
      </c>
      <c r="T82" s="186"/>
      <c r="U82" s="186"/>
      <c r="V82" s="33" t="s">
        <v>76</v>
      </c>
      <c r="W82" s="125"/>
    </row>
    <row r="83" spans="2:23">
      <c r="V83" s="124"/>
    </row>
    <row r="84" spans="2:23">
      <c r="V84" s="124"/>
    </row>
    <row r="85" spans="2:23">
      <c r="V85" s="124"/>
    </row>
  </sheetData>
  <autoFilter ref="A7:W7" xr:uid="{220107F4-F9B8-43EB-842F-E9F53D9A6C72}"/>
  <dataValidations count="1">
    <dataValidation type="custom" operator="greaterThanOrEqual" allowBlank="1" showInputMessage="1" showErrorMessage="1" error="This cell only accepts a number of &quot;NA&quot;_x000a_" sqref="N44:Q45 N50:Q50 N53:Q54 E69:Q70 N47:Q48 R60:R62 R44:R55 E55:Q62 E8:Q31 T8:U62 S44:S62 N41:S42 N38:S39 N35:S36 R8:S33" xr:uid="{1F0F1C4F-E2E0-4E77-B1CF-902622F47329}">
      <formula1>OR(AND(ISNUMBER(E8), E8&gt;=0), E8 ="NA")</formula1>
    </dataValidation>
  </dataValidations>
  <pageMargins left="0.7" right="0.7" top="0.75" bottom="0.75" header="0.3" footer="0.3"/>
  <pageSetup scale="2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opLeftCell="A88" zoomScale="80" zoomScaleNormal="80" zoomScaleSheetLayoutView="85" zoomScalePageLayoutView="85" workbookViewId="0">
      <pane xSplit="6" topLeftCell="K89" activePane="topRight" state="frozen"/>
      <selection pane="topRight" activeCell="U94" sqref="U94:U96"/>
      <selection activeCell="D13" sqref="D13"/>
    </sheetView>
  </sheetViews>
  <sheetFormatPr defaultColWidth="9.140625" defaultRowHeight="15" outlineLevelCol="1"/>
  <cols>
    <col min="1" max="1" width="5.5703125" style="8" customWidth="1"/>
    <col min="2" max="2" width="10.140625" style="1" customWidth="1"/>
    <col min="3" max="3" width="5.85546875" style="8" customWidth="1"/>
    <col min="4" max="4" width="32.140625" customWidth="1"/>
    <col min="5" max="5" width="8" style="8" customWidth="1"/>
    <col min="6" max="6" width="6.140625" style="8" customWidth="1"/>
    <col min="7" max="10" width="9.42578125" style="8" customWidth="1"/>
    <col min="11" max="11" width="10.140625" style="8" customWidth="1"/>
    <col min="12" max="14" width="9.42578125" style="8" bestFit="1" customWidth="1"/>
    <col min="15" max="15" width="9.140625" style="8" customWidth="1"/>
    <col min="16" max="23" width="9.140625" style="8" customWidth="1" outlineLevel="1"/>
    <col min="24" max="24" width="15.5703125" style="1" customWidth="1"/>
    <col min="25" max="25" width="52.28515625" style="8" customWidth="1"/>
    <col min="26" max="16384" width="9.140625" style="8"/>
  </cols>
  <sheetData>
    <row r="1" spans="2:25" ht="14.25" customHeight="1"/>
    <row r="2" spans="2:25" ht="14.25" customHeight="1">
      <c r="B2" s="291" t="s">
        <v>47</v>
      </c>
      <c r="C2" s="292" t="str">
        <f>IF('Quarterly Submission Guide'!$D$20 = "", "",'Quarterly Submission Guide'!$D$20)</f>
        <v>SDG&amp;E</v>
      </c>
      <c r="D2" s="62" t="s">
        <v>54</v>
      </c>
      <c r="E2" s="246"/>
      <c r="F2" s="246"/>
      <c r="G2" s="119"/>
      <c r="H2" s="119"/>
      <c r="I2" s="119"/>
      <c r="J2" s="119"/>
      <c r="K2" s="119"/>
      <c r="L2" s="119"/>
      <c r="M2" s="119"/>
      <c r="N2" s="119"/>
      <c r="O2" s="119"/>
      <c r="P2" s="119"/>
      <c r="Q2" s="119"/>
      <c r="R2" s="119"/>
      <c r="S2" s="119"/>
    </row>
    <row r="3" spans="2:25" ht="14.25" customHeight="1">
      <c r="B3" s="293" t="s">
        <v>55</v>
      </c>
      <c r="C3" s="294">
        <v>2</v>
      </c>
      <c r="D3" s="51" t="s">
        <v>56</v>
      </c>
      <c r="E3" s="51"/>
      <c r="F3" s="51"/>
    </row>
    <row r="4" spans="2:25" ht="14.25" customHeight="1">
      <c r="B4" s="295" t="s">
        <v>53</v>
      </c>
      <c r="C4" s="296">
        <v>44774</v>
      </c>
      <c r="D4" t="s">
        <v>205</v>
      </c>
      <c r="F4" s="119"/>
      <c r="G4" s="119"/>
      <c r="H4" s="119"/>
      <c r="I4" s="119"/>
      <c r="J4" s="119"/>
      <c r="K4" s="119"/>
      <c r="L4" s="119"/>
      <c r="M4" s="119"/>
      <c r="N4" s="119"/>
      <c r="O4" s="119"/>
      <c r="P4" s="119"/>
      <c r="Q4" s="119"/>
      <c r="R4" s="119"/>
      <c r="S4" s="119"/>
    </row>
    <row r="5" spans="2:25" ht="14.25" customHeight="1">
      <c r="B5" s="100"/>
      <c r="C5" s="101"/>
      <c r="D5" t="s">
        <v>206</v>
      </c>
      <c r="F5" s="119"/>
      <c r="G5" s="119"/>
      <c r="H5" s="119"/>
      <c r="I5" s="119"/>
      <c r="J5" s="119"/>
      <c r="K5" s="119"/>
      <c r="L5" s="119"/>
      <c r="M5" s="119"/>
      <c r="N5" s="119"/>
      <c r="O5" s="119"/>
      <c r="P5" s="119"/>
      <c r="Q5" s="119"/>
      <c r="R5" s="119"/>
      <c r="S5" s="119"/>
    </row>
    <row r="6" spans="2:25" ht="14.25" customHeight="1">
      <c r="O6" s="53"/>
      <c r="P6" s="53" t="s">
        <v>57</v>
      </c>
    </row>
    <row r="7" spans="2:25" ht="14.25" customHeight="1">
      <c r="B7" s="3" t="s">
        <v>207</v>
      </c>
      <c r="C7" s="2"/>
      <c r="D7" s="51"/>
      <c r="E7" s="2"/>
      <c r="F7" s="2"/>
      <c r="G7" s="2"/>
      <c r="H7" s="2"/>
      <c r="I7" s="2"/>
      <c r="J7" s="2"/>
      <c r="K7" s="2"/>
      <c r="L7" s="4">
        <v>1</v>
      </c>
      <c r="M7" s="4">
        <v>2</v>
      </c>
      <c r="N7" s="4">
        <v>3</v>
      </c>
      <c r="O7" s="4">
        <v>4</v>
      </c>
      <c r="P7" s="4">
        <v>1</v>
      </c>
      <c r="Q7" s="4">
        <v>2</v>
      </c>
      <c r="R7" s="4">
        <v>3</v>
      </c>
      <c r="S7" s="4">
        <v>4</v>
      </c>
      <c r="T7" s="4">
        <v>1</v>
      </c>
      <c r="U7" s="4">
        <v>2</v>
      </c>
      <c r="V7" s="4">
        <v>3</v>
      </c>
      <c r="W7" s="4">
        <v>4</v>
      </c>
      <c r="X7" s="7"/>
      <c r="Y7" s="2"/>
    </row>
    <row r="8" spans="2:25" ht="14.25" customHeight="1">
      <c r="B8" s="104" t="s">
        <v>59</v>
      </c>
      <c r="C8" s="105" t="s">
        <v>60</v>
      </c>
      <c r="D8" s="106" t="s">
        <v>208</v>
      </c>
      <c r="E8" s="89" t="s">
        <v>209</v>
      </c>
      <c r="F8" s="89" t="s">
        <v>210</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62</v>
      </c>
      <c r="Y8" s="6" t="s">
        <v>63</v>
      </c>
    </row>
    <row r="9" spans="2:25" ht="13.5" customHeight="1">
      <c r="B9" s="33" t="s">
        <v>211</v>
      </c>
      <c r="C9" s="34" t="s">
        <v>65</v>
      </c>
      <c r="D9" s="37" t="s">
        <v>212</v>
      </c>
      <c r="E9" s="96" t="s">
        <v>213</v>
      </c>
      <c r="F9" s="96">
        <v>1</v>
      </c>
      <c r="G9" s="117"/>
      <c r="H9" s="117"/>
      <c r="I9" s="117"/>
      <c r="J9" s="117"/>
      <c r="K9" s="117"/>
      <c r="L9" s="114"/>
      <c r="M9" s="114"/>
      <c r="N9" s="114"/>
      <c r="O9" s="114"/>
      <c r="P9" s="118"/>
      <c r="Q9" s="118"/>
      <c r="R9" s="118"/>
      <c r="S9" s="118"/>
      <c r="T9" s="118"/>
      <c r="U9" s="118"/>
      <c r="V9" s="118"/>
      <c r="W9" s="118"/>
      <c r="X9" s="11" t="s">
        <v>214</v>
      </c>
      <c r="Y9" s="68"/>
    </row>
    <row r="10" spans="2:25" ht="13.5" customHeight="1">
      <c r="B10" s="33"/>
      <c r="C10" s="34"/>
      <c r="D10" s="37" t="s">
        <v>212</v>
      </c>
      <c r="E10" s="90" t="s">
        <v>215</v>
      </c>
      <c r="F10" s="90">
        <v>1</v>
      </c>
      <c r="G10" s="115"/>
      <c r="H10" s="115"/>
      <c r="I10" s="115"/>
      <c r="J10" s="115"/>
      <c r="K10" s="115"/>
      <c r="L10" s="114"/>
      <c r="M10" s="114"/>
      <c r="N10" s="114"/>
      <c r="O10" s="114"/>
      <c r="P10" s="116"/>
      <c r="Q10" s="116"/>
      <c r="R10" s="116"/>
      <c r="S10" s="116"/>
      <c r="T10" s="116"/>
      <c r="U10" s="116"/>
      <c r="V10" s="116"/>
      <c r="W10" s="116"/>
      <c r="X10" s="33"/>
      <c r="Y10" s="71"/>
    </row>
    <row r="11" spans="2:25" ht="13.5" customHeight="1">
      <c r="B11" s="33"/>
      <c r="C11" s="34"/>
      <c r="D11" s="37" t="s">
        <v>212</v>
      </c>
      <c r="E11" s="90" t="s">
        <v>216</v>
      </c>
      <c r="F11" s="90">
        <v>1</v>
      </c>
      <c r="G11" s="115"/>
      <c r="H11" s="115"/>
      <c r="I11" s="115"/>
      <c r="J11" s="115"/>
      <c r="K11" s="115"/>
      <c r="L11" s="114"/>
      <c r="M11" s="114"/>
      <c r="N11" s="114"/>
      <c r="O11" s="114"/>
      <c r="P11" s="116"/>
      <c r="Q11" s="116"/>
      <c r="R11" s="116"/>
      <c r="S11" s="116"/>
      <c r="T11" s="116"/>
      <c r="U11" s="116"/>
      <c r="V11" s="116"/>
      <c r="W11" s="116"/>
      <c r="X11" s="33"/>
      <c r="Y11" s="71"/>
    </row>
    <row r="12" spans="2:25" ht="13.5" customHeight="1">
      <c r="B12" s="33"/>
      <c r="C12" s="34"/>
      <c r="D12" s="37" t="s">
        <v>212</v>
      </c>
      <c r="E12" s="90" t="s">
        <v>217</v>
      </c>
      <c r="F12" s="90">
        <v>1</v>
      </c>
      <c r="G12" s="115"/>
      <c r="H12" s="115"/>
      <c r="I12" s="115"/>
      <c r="J12" s="115"/>
      <c r="K12" s="115"/>
      <c r="L12" s="114"/>
      <c r="M12" s="114"/>
      <c r="N12" s="114"/>
      <c r="O12" s="114"/>
      <c r="P12" s="116"/>
      <c r="Q12" s="116"/>
      <c r="R12" s="116"/>
      <c r="S12" s="116"/>
      <c r="T12" s="116"/>
      <c r="U12" s="116"/>
      <c r="V12" s="116"/>
      <c r="W12" s="116"/>
      <c r="X12" s="33"/>
      <c r="Y12" s="71"/>
    </row>
    <row r="13" spans="2:25" ht="13.5" customHeight="1">
      <c r="B13" s="33"/>
      <c r="C13" s="34"/>
      <c r="D13" s="37" t="s">
        <v>212</v>
      </c>
      <c r="E13" s="90" t="s">
        <v>218</v>
      </c>
      <c r="F13" s="90">
        <v>1</v>
      </c>
      <c r="G13" s="115"/>
      <c r="H13" s="115"/>
      <c r="I13" s="115"/>
      <c r="J13" s="115"/>
      <c r="K13" s="115"/>
      <c r="L13" s="114"/>
      <c r="M13" s="114"/>
      <c r="N13" s="114"/>
      <c r="O13" s="114"/>
      <c r="P13" s="116"/>
      <c r="Q13" s="116"/>
      <c r="R13" s="116"/>
      <c r="S13" s="116"/>
      <c r="T13" s="116"/>
      <c r="U13" s="116"/>
      <c r="V13" s="116"/>
      <c r="W13" s="116"/>
      <c r="X13" s="33"/>
      <c r="Y13" s="71"/>
    </row>
    <row r="14" spans="2:25" ht="13.5" customHeight="1">
      <c r="B14" s="33"/>
      <c r="C14" s="34"/>
      <c r="D14" s="37" t="s">
        <v>212</v>
      </c>
      <c r="E14" s="96" t="s">
        <v>213</v>
      </c>
      <c r="F14" s="96">
        <v>2</v>
      </c>
      <c r="G14" s="64">
        <f>G54+G74</f>
        <v>231</v>
      </c>
      <c r="H14" s="64">
        <f t="shared" ref="H14:S14" si="0">H54+H74</f>
        <v>262</v>
      </c>
      <c r="I14" s="64">
        <f t="shared" si="0"/>
        <v>258</v>
      </c>
      <c r="J14" s="64">
        <f t="shared" si="0"/>
        <v>209</v>
      </c>
      <c r="K14" s="64">
        <f t="shared" si="0"/>
        <v>257</v>
      </c>
      <c r="L14" s="64">
        <f t="shared" si="0"/>
        <v>61</v>
      </c>
      <c r="M14" s="64">
        <f t="shared" si="0"/>
        <v>64</v>
      </c>
      <c r="N14" s="64">
        <f t="shared" si="0"/>
        <v>68</v>
      </c>
      <c r="O14" s="64">
        <f t="shared" si="0"/>
        <v>53</v>
      </c>
      <c r="P14" s="64">
        <f t="shared" si="0"/>
        <v>81</v>
      </c>
      <c r="Q14" s="64">
        <f t="shared" si="0"/>
        <v>54</v>
      </c>
      <c r="R14" s="64">
        <f t="shared" si="0"/>
        <v>80</v>
      </c>
      <c r="S14" s="64">
        <f t="shared" si="0"/>
        <v>70</v>
      </c>
      <c r="T14" s="64">
        <f>T54+T74</f>
        <v>59</v>
      </c>
      <c r="U14" s="64">
        <f>U54+U74</f>
        <v>40</v>
      </c>
      <c r="V14" s="70"/>
      <c r="W14" s="70"/>
      <c r="X14" s="33"/>
      <c r="Y14" s="71"/>
    </row>
    <row r="15" spans="2:25" ht="13.5" customHeight="1">
      <c r="B15" s="33"/>
      <c r="C15" s="34"/>
      <c r="D15" s="37" t="s">
        <v>212</v>
      </c>
      <c r="E15" s="90" t="s">
        <v>215</v>
      </c>
      <c r="F15" s="90">
        <v>2</v>
      </c>
      <c r="G15" s="64">
        <f>G55+G75</f>
        <v>1</v>
      </c>
      <c r="H15" s="64">
        <f t="shared" ref="H15:U15" si="1">H55+H75</f>
        <v>3</v>
      </c>
      <c r="I15" s="64">
        <f t="shared" si="1"/>
        <v>17</v>
      </c>
      <c r="J15" s="64">
        <f t="shared" si="1"/>
        <v>17</v>
      </c>
      <c r="K15" s="64">
        <f t="shared" si="1"/>
        <v>4</v>
      </c>
      <c r="L15" s="64">
        <f t="shared" si="1"/>
        <v>0</v>
      </c>
      <c r="M15" s="64">
        <f t="shared" si="1"/>
        <v>0</v>
      </c>
      <c r="N15" s="64">
        <f t="shared" si="1"/>
        <v>18</v>
      </c>
      <c r="O15" s="64">
        <f t="shared" si="1"/>
        <v>9</v>
      </c>
      <c r="P15" s="64">
        <f t="shared" si="1"/>
        <v>0</v>
      </c>
      <c r="Q15" s="64">
        <f t="shared" si="1"/>
        <v>0</v>
      </c>
      <c r="R15" s="64">
        <f t="shared" si="1"/>
        <v>0</v>
      </c>
      <c r="S15" s="64">
        <f t="shared" si="1"/>
        <v>4</v>
      </c>
      <c r="T15" s="64">
        <f t="shared" si="1"/>
        <v>0</v>
      </c>
      <c r="U15" s="64">
        <f t="shared" si="1"/>
        <v>0</v>
      </c>
      <c r="V15" s="70"/>
      <c r="W15" s="70"/>
      <c r="X15" s="33"/>
      <c r="Y15" s="71"/>
    </row>
    <row r="16" spans="2:25" ht="13.5" customHeight="1">
      <c r="B16" s="33"/>
      <c r="C16" s="34"/>
      <c r="D16" s="37" t="s">
        <v>212</v>
      </c>
      <c r="E16" s="90" t="s">
        <v>216</v>
      </c>
      <c r="F16" s="90">
        <v>2</v>
      </c>
      <c r="G16" s="64">
        <f t="shared" ref="G16:U28" si="2">G56+G76</f>
        <v>17</v>
      </c>
      <c r="H16" s="64">
        <f t="shared" si="2"/>
        <v>10</v>
      </c>
      <c r="I16" s="64">
        <f t="shared" si="2"/>
        <v>42</v>
      </c>
      <c r="J16" s="64">
        <f t="shared" si="2"/>
        <v>11</v>
      </c>
      <c r="K16" s="64">
        <f t="shared" si="2"/>
        <v>4</v>
      </c>
      <c r="L16" s="64">
        <f t="shared" si="2"/>
        <v>2</v>
      </c>
      <c r="M16" s="64">
        <f t="shared" si="2"/>
        <v>0</v>
      </c>
      <c r="N16" s="64">
        <f t="shared" si="2"/>
        <v>0</v>
      </c>
      <c r="O16" s="64">
        <f t="shared" si="2"/>
        <v>5</v>
      </c>
      <c r="P16" s="64">
        <f t="shared" si="2"/>
        <v>13</v>
      </c>
      <c r="Q16" s="64">
        <f t="shared" si="2"/>
        <v>0</v>
      </c>
      <c r="R16" s="64">
        <f t="shared" si="2"/>
        <v>0</v>
      </c>
      <c r="S16" s="64">
        <f t="shared" si="2"/>
        <v>2</v>
      </c>
      <c r="T16" s="64">
        <f t="shared" si="2"/>
        <v>4</v>
      </c>
      <c r="U16" s="64">
        <f t="shared" si="2"/>
        <v>0</v>
      </c>
      <c r="V16" s="70"/>
      <c r="W16" s="70"/>
      <c r="X16" s="33"/>
      <c r="Y16" s="71"/>
    </row>
    <row r="17" spans="2:25" ht="13.5" customHeight="1">
      <c r="B17" s="33"/>
      <c r="C17" s="34"/>
      <c r="D17" s="37" t="s">
        <v>212</v>
      </c>
      <c r="E17" s="90" t="s">
        <v>217</v>
      </c>
      <c r="F17" s="90">
        <v>2</v>
      </c>
      <c r="G17" s="64">
        <f t="shared" si="2"/>
        <v>0</v>
      </c>
      <c r="H17" s="64">
        <f t="shared" si="2"/>
        <v>0</v>
      </c>
      <c r="I17" s="64">
        <f t="shared" si="2"/>
        <v>7</v>
      </c>
      <c r="J17" s="64">
        <f t="shared" si="2"/>
        <v>9</v>
      </c>
      <c r="K17" s="64">
        <f t="shared" si="2"/>
        <v>3</v>
      </c>
      <c r="L17" s="64">
        <f t="shared" si="2"/>
        <v>0</v>
      </c>
      <c r="M17" s="64">
        <f t="shared" si="2"/>
        <v>0</v>
      </c>
      <c r="N17" s="64">
        <f t="shared" si="2"/>
        <v>0</v>
      </c>
      <c r="O17" s="64">
        <f t="shared" si="2"/>
        <v>5</v>
      </c>
      <c r="P17" s="64">
        <f t="shared" si="2"/>
        <v>0</v>
      </c>
      <c r="Q17" s="64">
        <f t="shared" si="2"/>
        <v>0</v>
      </c>
      <c r="R17" s="64">
        <f t="shared" si="2"/>
        <v>0</v>
      </c>
      <c r="S17" s="64">
        <f t="shared" si="2"/>
        <v>2</v>
      </c>
      <c r="T17" s="64">
        <f t="shared" si="2"/>
        <v>0</v>
      </c>
      <c r="U17" s="64">
        <f t="shared" si="2"/>
        <v>0</v>
      </c>
      <c r="V17" s="70"/>
      <c r="W17" s="70"/>
      <c r="X17" s="33"/>
      <c r="Y17" s="71"/>
    </row>
    <row r="18" spans="2:25" ht="13.5" customHeight="1">
      <c r="B18" s="33"/>
      <c r="C18" s="34"/>
      <c r="D18" s="37" t="s">
        <v>212</v>
      </c>
      <c r="E18" s="90" t="s">
        <v>218</v>
      </c>
      <c r="F18" s="90">
        <v>2</v>
      </c>
      <c r="G18" s="64">
        <f t="shared" si="2"/>
        <v>17</v>
      </c>
      <c r="H18" s="64">
        <f t="shared" si="2"/>
        <v>10</v>
      </c>
      <c r="I18" s="64">
        <f t="shared" si="2"/>
        <v>34</v>
      </c>
      <c r="J18" s="64">
        <f t="shared" si="2"/>
        <v>2</v>
      </c>
      <c r="K18" s="64">
        <f t="shared" si="2"/>
        <v>1</v>
      </c>
      <c r="L18" s="64">
        <f t="shared" si="2"/>
        <v>2</v>
      </c>
      <c r="M18" s="64">
        <f t="shared" si="2"/>
        <v>0</v>
      </c>
      <c r="N18" s="64">
        <f t="shared" si="2"/>
        <v>0</v>
      </c>
      <c r="O18" s="64">
        <f t="shared" si="2"/>
        <v>0</v>
      </c>
      <c r="P18" s="64">
        <f t="shared" si="2"/>
        <v>13</v>
      </c>
      <c r="Q18" s="64">
        <f t="shared" si="2"/>
        <v>0</v>
      </c>
      <c r="R18" s="64">
        <f t="shared" si="2"/>
        <v>0</v>
      </c>
      <c r="S18" s="64">
        <f t="shared" si="2"/>
        <v>0</v>
      </c>
      <c r="T18" s="64">
        <f t="shared" si="2"/>
        <v>4</v>
      </c>
      <c r="U18" s="64">
        <f t="shared" si="2"/>
        <v>0</v>
      </c>
      <c r="V18" s="70"/>
      <c r="W18" s="70"/>
      <c r="X18" s="33"/>
      <c r="Y18" s="71"/>
    </row>
    <row r="19" spans="2:25" ht="13.5" customHeight="1">
      <c r="B19" s="33"/>
      <c r="C19" s="34"/>
      <c r="D19" s="37" t="s">
        <v>212</v>
      </c>
      <c r="E19" s="96" t="s">
        <v>213</v>
      </c>
      <c r="F19" s="96">
        <v>3</v>
      </c>
      <c r="G19" s="64">
        <f t="shared" si="2"/>
        <v>188</v>
      </c>
      <c r="H19" s="64">
        <f t="shared" si="2"/>
        <v>209</v>
      </c>
      <c r="I19" s="64">
        <f t="shared" si="2"/>
        <v>203</v>
      </c>
      <c r="J19" s="64">
        <f t="shared" si="2"/>
        <v>204</v>
      </c>
      <c r="K19" s="64">
        <f t="shared" si="2"/>
        <v>257</v>
      </c>
      <c r="L19" s="64">
        <f t="shared" si="2"/>
        <v>32</v>
      </c>
      <c r="M19" s="64">
        <f t="shared" si="2"/>
        <v>51</v>
      </c>
      <c r="N19" s="64">
        <f t="shared" si="2"/>
        <v>68</v>
      </c>
      <c r="O19" s="64">
        <f t="shared" si="2"/>
        <v>48</v>
      </c>
      <c r="P19" s="64">
        <f t="shared" si="2"/>
        <v>64</v>
      </c>
      <c r="Q19" s="64">
        <f t="shared" si="2"/>
        <v>45</v>
      </c>
      <c r="R19" s="64">
        <f t="shared" si="2"/>
        <v>66</v>
      </c>
      <c r="S19" s="64">
        <f t="shared" si="2"/>
        <v>58</v>
      </c>
      <c r="T19" s="64">
        <f t="shared" si="2"/>
        <v>37</v>
      </c>
      <c r="U19" s="64">
        <f t="shared" si="2"/>
        <v>27</v>
      </c>
      <c r="V19" s="70"/>
      <c r="W19" s="70"/>
      <c r="X19" s="33"/>
      <c r="Y19" s="71"/>
    </row>
    <row r="20" spans="2:25" ht="13.5" customHeight="1">
      <c r="B20" s="33"/>
      <c r="C20" s="34"/>
      <c r="D20" s="37" t="s">
        <v>212</v>
      </c>
      <c r="E20" s="90" t="s">
        <v>215</v>
      </c>
      <c r="F20" s="90">
        <v>3</v>
      </c>
      <c r="G20" s="64">
        <f t="shared" si="2"/>
        <v>2</v>
      </c>
      <c r="H20" s="64">
        <f t="shared" si="2"/>
        <v>2</v>
      </c>
      <c r="I20" s="64">
        <f t="shared" si="2"/>
        <v>10</v>
      </c>
      <c r="J20" s="64">
        <f t="shared" si="2"/>
        <v>9</v>
      </c>
      <c r="K20" s="64">
        <f t="shared" si="2"/>
        <v>10</v>
      </c>
      <c r="L20" s="64">
        <f t="shared" si="2"/>
        <v>0</v>
      </c>
      <c r="M20" s="64">
        <f t="shared" si="2"/>
        <v>0</v>
      </c>
      <c r="N20" s="64">
        <f t="shared" si="2"/>
        <v>12</v>
      </c>
      <c r="O20" s="64">
        <f t="shared" si="2"/>
        <v>8</v>
      </c>
      <c r="P20" s="64">
        <f t="shared" si="2"/>
        <v>0</v>
      </c>
      <c r="Q20" s="64">
        <f t="shared" si="2"/>
        <v>0</v>
      </c>
      <c r="R20" s="64">
        <f t="shared" si="2"/>
        <v>0</v>
      </c>
      <c r="S20" s="64">
        <f t="shared" si="2"/>
        <v>4</v>
      </c>
      <c r="T20" s="64">
        <f t="shared" si="2"/>
        <v>0</v>
      </c>
      <c r="U20" s="64">
        <f t="shared" si="2"/>
        <v>0</v>
      </c>
      <c r="V20" s="70"/>
      <c r="W20" s="70"/>
      <c r="X20" s="33"/>
      <c r="Y20" s="71"/>
    </row>
    <row r="21" spans="2:25" ht="13.5" customHeight="1">
      <c r="B21" s="33"/>
      <c r="C21" s="34"/>
      <c r="D21" s="37" t="s">
        <v>212</v>
      </c>
      <c r="E21" s="90" t="s">
        <v>216</v>
      </c>
      <c r="F21" s="90">
        <v>3</v>
      </c>
      <c r="G21" s="64">
        <f t="shared" si="2"/>
        <v>7</v>
      </c>
      <c r="H21" s="64">
        <f t="shared" si="2"/>
        <v>0</v>
      </c>
      <c r="I21" s="64">
        <f t="shared" si="2"/>
        <v>37</v>
      </c>
      <c r="J21" s="64">
        <f t="shared" si="2"/>
        <v>7</v>
      </c>
      <c r="K21" s="64">
        <f t="shared" si="2"/>
        <v>5</v>
      </c>
      <c r="L21" s="64">
        <f t="shared" si="2"/>
        <v>5</v>
      </c>
      <c r="M21" s="64">
        <f t="shared" si="2"/>
        <v>0</v>
      </c>
      <c r="N21" s="64">
        <f t="shared" si="2"/>
        <v>0</v>
      </c>
      <c r="O21" s="64">
        <f t="shared" si="2"/>
        <v>3</v>
      </c>
      <c r="P21" s="64">
        <f t="shared" si="2"/>
        <v>11</v>
      </c>
      <c r="Q21" s="64">
        <f t="shared" si="2"/>
        <v>0</v>
      </c>
      <c r="R21" s="64">
        <f t="shared" si="2"/>
        <v>0</v>
      </c>
      <c r="S21" s="64">
        <f t="shared" si="2"/>
        <v>1</v>
      </c>
      <c r="T21" s="64">
        <f t="shared" si="2"/>
        <v>2</v>
      </c>
      <c r="U21" s="64">
        <f t="shared" si="2"/>
        <v>0</v>
      </c>
      <c r="V21" s="70"/>
      <c r="W21" s="70"/>
      <c r="X21" s="33"/>
      <c r="Y21" s="71"/>
    </row>
    <row r="22" spans="2:25" ht="13.5" customHeight="1">
      <c r="B22" s="33"/>
      <c r="C22" s="34"/>
      <c r="D22" s="37" t="s">
        <v>212</v>
      </c>
      <c r="E22" s="90" t="s">
        <v>217</v>
      </c>
      <c r="F22" s="90">
        <v>3</v>
      </c>
      <c r="G22" s="64">
        <f t="shared" si="2"/>
        <v>0</v>
      </c>
      <c r="H22" s="64">
        <f t="shared" si="2"/>
        <v>0</v>
      </c>
      <c r="I22" s="64">
        <f t="shared" si="2"/>
        <v>6</v>
      </c>
      <c r="J22" s="64">
        <f t="shared" si="2"/>
        <v>7</v>
      </c>
      <c r="K22" s="64">
        <f t="shared" si="2"/>
        <v>5</v>
      </c>
      <c r="L22" s="64">
        <f t="shared" si="2"/>
        <v>0</v>
      </c>
      <c r="M22" s="64">
        <f t="shared" si="2"/>
        <v>0</v>
      </c>
      <c r="N22" s="64">
        <f t="shared" si="2"/>
        <v>0</v>
      </c>
      <c r="O22" s="64">
        <f t="shared" si="2"/>
        <v>3</v>
      </c>
      <c r="P22" s="64">
        <f t="shared" si="2"/>
        <v>0</v>
      </c>
      <c r="Q22" s="64">
        <f t="shared" si="2"/>
        <v>0</v>
      </c>
      <c r="R22" s="64">
        <f t="shared" si="2"/>
        <v>0</v>
      </c>
      <c r="S22" s="64">
        <f t="shared" si="2"/>
        <v>1</v>
      </c>
      <c r="T22" s="64">
        <f t="shared" si="2"/>
        <v>0</v>
      </c>
      <c r="U22" s="64">
        <f t="shared" si="2"/>
        <v>0</v>
      </c>
      <c r="V22" s="70"/>
      <c r="W22" s="70"/>
      <c r="X22" s="33"/>
      <c r="Y22" s="71"/>
    </row>
    <row r="23" spans="2:25" ht="13.5" customHeight="1">
      <c r="B23" s="33"/>
      <c r="C23" s="34"/>
      <c r="D23" s="37" t="s">
        <v>212</v>
      </c>
      <c r="E23" s="90" t="s">
        <v>218</v>
      </c>
      <c r="F23" s="90">
        <v>3</v>
      </c>
      <c r="G23" s="64">
        <f t="shared" si="2"/>
        <v>7</v>
      </c>
      <c r="H23" s="64">
        <f t="shared" si="2"/>
        <v>0</v>
      </c>
      <c r="I23" s="64">
        <f t="shared" si="2"/>
        <v>31</v>
      </c>
      <c r="J23" s="64">
        <f t="shared" si="2"/>
        <v>0</v>
      </c>
      <c r="K23" s="64">
        <f t="shared" si="2"/>
        <v>0</v>
      </c>
      <c r="L23" s="64">
        <f t="shared" si="2"/>
        <v>5</v>
      </c>
      <c r="M23" s="64">
        <f t="shared" si="2"/>
        <v>0</v>
      </c>
      <c r="N23" s="64">
        <f t="shared" si="2"/>
        <v>0</v>
      </c>
      <c r="O23" s="64">
        <f t="shared" si="2"/>
        <v>0</v>
      </c>
      <c r="P23" s="64">
        <f t="shared" si="2"/>
        <v>11</v>
      </c>
      <c r="Q23" s="64">
        <f t="shared" si="2"/>
        <v>0</v>
      </c>
      <c r="R23" s="64">
        <f t="shared" si="2"/>
        <v>0</v>
      </c>
      <c r="S23" s="64">
        <f t="shared" si="2"/>
        <v>0</v>
      </c>
      <c r="T23" s="64">
        <f t="shared" si="2"/>
        <v>2</v>
      </c>
      <c r="U23" s="64">
        <f t="shared" si="2"/>
        <v>0</v>
      </c>
      <c r="V23" s="70"/>
      <c r="W23" s="70"/>
      <c r="X23" s="33"/>
      <c r="Y23" s="71"/>
    </row>
    <row r="24" spans="2:25" ht="13.5" customHeight="1">
      <c r="B24" s="33"/>
      <c r="C24" s="34"/>
      <c r="D24" s="37" t="s">
        <v>212</v>
      </c>
      <c r="E24" s="96" t="s">
        <v>213</v>
      </c>
      <c r="F24" s="96" t="s">
        <v>219</v>
      </c>
      <c r="G24" s="64">
        <f>G64+G84</f>
        <v>596</v>
      </c>
      <c r="H24" s="64">
        <f t="shared" si="2"/>
        <v>775</v>
      </c>
      <c r="I24" s="64">
        <f t="shared" si="2"/>
        <v>664</v>
      </c>
      <c r="J24" s="64">
        <f t="shared" si="2"/>
        <v>617</v>
      </c>
      <c r="K24" s="64">
        <f t="shared" si="2"/>
        <v>603</v>
      </c>
      <c r="L24" s="64">
        <f t="shared" si="2"/>
        <v>136</v>
      </c>
      <c r="M24" s="64">
        <f t="shared" si="2"/>
        <v>142</v>
      </c>
      <c r="N24" s="64">
        <f t="shared" si="2"/>
        <v>202</v>
      </c>
      <c r="O24" s="64">
        <f t="shared" si="2"/>
        <v>152</v>
      </c>
      <c r="P24" s="64">
        <f t="shared" si="2"/>
        <v>183</v>
      </c>
      <c r="Q24" s="64">
        <f t="shared" si="2"/>
        <v>178</v>
      </c>
      <c r="R24" s="64">
        <f t="shared" si="2"/>
        <v>199</v>
      </c>
      <c r="S24" s="64">
        <f t="shared" si="2"/>
        <v>203</v>
      </c>
      <c r="T24" s="64">
        <f t="shared" si="2"/>
        <v>158</v>
      </c>
      <c r="U24" s="64">
        <f t="shared" si="2"/>
        <v>134</v>
      </c>
      <c r="V24" s="70"/>
      <c r="W24" s="70"/>
      <c r="X24" s="33"/>
      <c r="Y24" s="71"/>
    </row>
    <row r="25" spans="2:25" ht="13.5" customHeight="1">
      <c r="B25" s="33"/>
      <c r="C25" s="34"/>
      <c r="D25" s="37" t="s">
        <v>212</v>
      </c>
      <c r="E25" s="90" t="s">
        <v>215</v>
      </c>
      <c r="F25" s="96" t="s">
        <v>219</v>
      </c>
      <c r="G25" s="64">
        <f t="shared" si="2"/>
        <v>2</v>
      </c>
      <c r="H25" s="64">
        <f t="shared" si="2"/>
        <v>10</v>
      </c>
      <c r="I25" s="64">
        <f t="shared" si="2"/>
        <v>17</v>
      </c>
      <c r="J25" s="64">
        <f t="shared" si="2"/>
        <v>15</v>
      </c>
      <c r="K25" s="64">
        <f t="shared" si="2"/>
        <v>5</v>
      </c>
      <c r="L25" s="64">
        <f t="shared" si="2"/>
        <v>0</v>
      </c>
      <c r="M25" s="64">
        <f t="shared" si="2"/>
        <v>0</v>
      </c>
      <c r="N25" s="64">
        <f t="shared" si="2"/>
        <v>27</v>
      </c>
      <c r="O25" s="64">
        <f t="shared" si="2"/>
        <v>7</v>
      </c>
      <c r="P25" s="64">
        <f t="shared" si="2"/>
        <v>0</v>
      </c>
      <c r="Q25" s="64">
        <f t="shared" si="2"/>
        <v>0</v>
      </c>
      <c r="R25" s="64">
        <f t="shared" si="2"/>
        <v>0</v>
      </c>
      <c r="S25" s="64">
        <f t="shared" si="2"/>
        <v>4</v>
      </c>
      <c r="T25" s="64">
        <f t="shared" si="2"/>
        <v>0</v>
      </c>
      <c r="U25" s="64">
        <f t="shared" si="2"/>
        <v>0</v>
      </c>
      <c r="V25" s="70"/>
      <c r="W25" s="70"/>
      <c r="X25" s="33"/>
      <c r="Y25" s="71"/>
    </row>
    <row r="26" spans="2:25" ht="13.5" customHeight="1">
      <c r="B26" s="33"/>
      <c r="C26" s="34"/>
      <c r="D26" s="37" t="s">
        <v>212</v>
      </c>
      <c r="E26" s="90" t="s">
        <v>216</v>
      </c>
      <c r="F26" s="96" t="s">
        <v>219</v>
      </c>
      <c r="G26" s="64">
        <f t="shared" si="2"/>
        <v>9</v>
      </c>
      <c r="H26" s="64">
        <f t="shared" si="2"/>
        <v>109</v>
      </c>
      <c r="I26" s="64">
        <f t="shared" si="2"/>
        <v>128</v>
      </c>
      <c r="J26" s="64">
        <f t="shared" si="2"/>
        <v>8</v>
      </c>
      <c r="K26" s="64">
        <f t="shared" si="2"/>
        <v>4</v>
      </c>
      <c r="L26" s="64">
        <f t="shared" si="2"/>
        <v>3</v>
      </c>
      <c r="M26" s="64">
        <f t="shared" si="2"/>
        <v>0</v>
      </c>
      <c r="N26" s="64">
        <f t="shared" si="2"/>
        <v>0</v>
      </c>
      <c r="O26" s="64">
        <f t="shared" si="2"/>
        <v>6</v>
      </c>
      <c r="P26" s="64">
        <f t="shared" si="2"/>
        <v>36</v>
      </c>
      <c r="Q26" s="64">
        <f t="shared" si="2"/>
        <v>0</v>
      </c>
      <c r="R26" s="64">
        <f t="shared" si="2"/>
        <v>0</v>
      </c>
      <c r="S26" s="64">
        <f t="shared" si="2"/>
        <v>3</v>
      </c>
      <c r="T26" s="64">
        <f t="shared" si="2"/>
        <v>0</v>
      </c>
      <c r="U26" s="64">
        <f t="shared" si="2"/>
        <v>0</v>
      </c>
      <c r="V26" s="70"/>
      <c r="W26" s="70"/>
      <c r="X26" s="33"/>
      <c r="Y26" s="71"/>
    </row>
    <row r="27" spans="2:25" ht="13.5" customHeight="1">
      <c r="B27" s="33"/>
      <c r="C27" s="34"/>
      <c r="D27" s="37" t="s">
        <v>212</v>
      </c>
      <c r="E27" s="90" t="s">
        <v>217</v>
      </c>
      <c r="F27" s="96" t="s">
        <v>219</v>
      </c>
      <c r="G27" s="64">
        <f t="shared" si="2"/>
        <v>0</v>
      </c>
      <c r="H27" s="64">
        <f t="shared" si="2"/>
        <v>1</v>
      </c>
      <c r="I27" s="64">
        <f t="shared" si="2"/>
        <v>7</v>
      </c>
      <c r="J27" s="64">
        <f t="shared" si="2"/>
        <v>6</v>
      </c>
      <c r="K27" s="64">
        <f t="shared" si="2"/>
        <v>3</v>
      </c>
      <c r="L27" s="64">
        <f t="shared" si="2"/>
        <v>0</v>
      </c>
      <c r="M27" s="64">
        <f t="shared" si="2"/>
        <v>0</v>
      </c>
      <c r="N27" s="64">
        <f t="shared" si="2"/>
        <v>0</v>
      </c>
      <c r="O27" s="64">
        <f t="shared" si="2"/>
        <v>6</v>
      </c>
      <c r="P27" s="64">
        <f t="shared" si="2"/>
        <v>0</v>
      </c>
      <c r="Q27" s="64">
        <f t="shared" si="2"/>
        <v>0</v>
      </c>
      <c r="R27" s="64">
        <f t="shared" si="2"/>
        <v>0</v>
      </c>
      <c r="S27" s="64">
        <f t="shared" si="2"/>
        <v>3</v>
      </c>
      <c r="T27" s="64">
        <f t="shared" si="2"/>
        <v>0</v>
      </c>
      <c r="U27" s="64">
        <f t="shared" si="2"/>
        <v>0</v>
      </c>
      <c r="V27" s="70"/>
      <c r="W27" s="70"/>
      <c r="X27" s="33"/>
      <c r="Y27" s="71"/>
    </row>
    <row r="28" spans="2:25" ht="13.5" customHeight="1">
      <c r="B28" s="33"/>
      <c r="C28" s="34"/>
      <c r="D28" s="37" t="s">
        <v>212</v>
      </c>
      <c r="E28" s="90" t="s">
        <v>218</v>
      </c>
      <c r="F28" s="96" t="s">
        <v>219</v>
      </c>
      <c r="G28" s="64">
        <f t="shared" si="2"/>
        <v>9</v>
      </c>
      <c r="H28" s="64">
        <f t="shared" si="2"/>
        <v>108</v>
      </c>
      <c r="I28" s="64">
        <f t="shared" si="2"/>
        <v>121</v>
      </c>
      <c r="J28" s="64">
        <f t="shared" si="2"/>
        <v>2</v>
      </c>
      <c r="K28" s="64">
        <f t="shared" si="2"/>
        <v>1</v>
      </c>
      <c r="L28" s="64">
        <f t="shared" si="2"/>
        <v>3</v>
      </c>
      <c r="M28" s="64">
        <f t="shared" si="2"/>
        <v>0</v>
      </c>
      <c r="N28" s="64">
        <f t="shared" si="2"/>
        <v>0</v>
      </c>
      <c r="O28" s="64">
        <f t="shared" si="2"/>
        <v>0</v>
      </c>
      <c r="P28" s="64">
        <f t="shared" si="2"/>
        <v>36</v>
      </c>
      <c r="Q28" s="64">
        <f t="shared" si="2"/>
        <v>0</v>
      </c>
      <c r="R28" s="64">
        <f t="shared" si="2"/>
        <v>0</v>
      </c>
      <c r="S28" s="64">
        <f t="shared" si="2"/>
        <v>0</v>
      </c>
      <c r="T28" s="64">
        <f t="shared" si="2"/>
        <v>0</v>
      </c>
      <c r="U28" s="64">
        <f t="shared" si="2"/>
        <v>0</v>
      </c>
      <c r="V28" s="70"/>
      <c r="W28" s="70"/>
      <c r="X28" s="33"/>
      <c r="Y28" s="71"/>
    </row>
    <row r="29" spans="2:25" ht="15.75" customHeight="1">
      <c r="B29" s="33" t="s">
        <v>211</v>
      </c>
      <c r="C29" s="34" t="s">
        <v>68</v>
      </c>
      <c r="D29" s="107" t="s">
        <v>220</v>
      </c>
      <c r="E29" s="96" t="s">
        <v>213</v>
      </c>
      <c r="F29" s="96">
        <v>1</v>
      </c>
      <c r="G29" s="110"/>
      <c r="H29" s="110"/>
      <c r="I29" s="110"/>
      <c r="J29" s="110"/>
      <c r="K29" s="110"/>
      <c r="L29" s="113"/>
      <c r="M29" s="113"/>
      <c r="N29" s="113"/>
      <c r="O29" s="113"/>
      <c r="P29" s="112"/>
      <c r="Q29" s="112"/>
      <c r="R29" s="112"/>
      <c r="S29" s="112"/>
      <c r="T29" s="112"/>
      <c r="U29" s="112"/>
      <c r="V29" s="112"/>
      <c r="W29" s="112"/>
      <c r="X29" s="12" t="s">
        <v>221</v>
      </c>
      <c r="Y29" s="71"/>
    </row>
    <row r="30" spans="2:25">
      <c r="B30" s="33"/>
      <c r="C30" s="34"/>
      <c r="D30" s="107" t="s">
        <v>220</v>
      </c>
      <c r="E30" s="90" t="s">
        <v>215</v>
      </c>
      <c r="F30" s="90">
        <v>1</v>
      </c>
      <c r="G30" s="110"/>
      <c r="H30" s="110"/>
      <c r="I30" s="110"/>
      <c r="J30" s="110"/>
      <c r="K30" s="110"/>
      <c r="L30" s="111"/>
      <c r="M30" s="111"/>
      <c r="N30" s="111"/>
      <c r="O30" s="111"/>
      <c r="P30" s="112"/>
      <c r="Q30" s="112"/>
      <c r="R30" s="112"/>
      <c r="S30" s="112"/>
      <c r="T30" s="112"/>
      <c r="U30" s="112"/>
      <c r="V30" s="112"/>
      <c r="W30" s="112"/>
      <c r="X30" s="33"/>
      <c r="Y30" s="71"/>
    </row>
    <row r="31" spans="2:25">
      <c r="B31" s="33"/>
      <c r="C31" s="34"/>
      <c r="D31" s="107" t="s">
        <v>220</v>
      </c>
      <c r="E31" s="90" t="s">
        <v>216</v>
      </c>
      <c r="F31" s="90">
        <v>1</v>
      </c>
      <c r="G31" s="110"/>
      <c r="H31" s="110"/>
      <c r="I31" s="110"/>
      <c r="J31" s="110"/>
      <c r="K31" s="110"/>
      <c r="L31" s="111"/>
      <c r="M31" s="111"/>
      <c r="N31" s="111"/>
      <c r="O31" s="111"/>
      <c r="P31" s="112"/>
      <c r="Q31" s="112"/>
      <c r="R31" s="112"/>
      <c r="S31" s="112"/>
      <c r="T31" s="112"/>
      <c r="U31" s="112"/>
      <c r="V31" s="112"/>
      <c r="W31" s="112"/>
      <c r="X31" s="33"/>
      <c r="Y31" s="71"/>
    </row>
    <row r="32" spans="2:25" ht="30">
      <c r="B32" s="33"/>
      <c r="C32" s="34"/>
      <c r="D32" s="107" t="s">
        <v>220</v>
      </c>
      <c r="E32" s="90" t="s">
        <v>217</v>
      </c>
      <c r="F32" s="90">
        <v>1</v>
      </c>
      <c r="G32" s="110"/>
      <c r="H32" s="110"/>
      <c r="I32" s="110"/>
      <c r="J32" s="110"/>
      <c r="K32" s="110"/>
      <c r="L32" s="111"/>
      <c r="M32" s="111"/>
      <c r="N32" s="111"/>
      <c r="O32" s="111"/>
      <c r="P32" s="112"/>
      <c r="Q32" s="112"/>
      <c r="R32" s="112"/>
      <c r="S32" s="112"/>
      <c r="T32" s="112"/>
      <c r="U32" s="112"/>
      <c r="V32" s="112"/>
      <c r="W32" s="112"/>
      <c r="X32" s="33"/>
      <c r="Y32" s="71"/>
    </row>
    <row r="33" spans="2:25" ht="19.5" customHeight="1">
      <c r="B33" s="33"/>
      <c r="C33" s="34"/>
      <c r="D33" s="107" t="s">
        <v>220</v>
      </c>
      <c r="E33" s="90" t="s">
        <v>218</v>
      </c>
      <c r="F33" s="90">
        <v>1</v>
      </c>
      <c r="G33" s="110"/>
      <c r="H33" s="110"/>
      <c r="I33" s="110"/>
      <c r="J33" s="110"/>
      <c r="K33" s="110"/>
      <c r="L33" s="111"/>
      <c r="M33" s="111"/>
      <c r="N33" s="111"/>
      <c r="O33" s="111"/>
      <c r="P33" s="112"/>
      <c r="Q33" s="112"/>
      <c r="R33" s="112"/>
      <c r="S33" s="112"/>
      <c r="T33" s="112"/>
      <c r="U33" s="112"/>
      <c r="V33" s="112"/>
      <c r="W33" s="112"/>
      <c r="X33" s="33"/>
      <c r="Y33" s="71"/>
    </row>
    <row r="34" spans="2:25">
      <c r="B34" s="33"/>
      <c r="C34" s="34"/>
      <c r="D34" s="107" t="s">
        <v>220</v>
      </c>
      <c r="E34" s="96" t="s">
        <v>213</v>
      </c>
      <c r="F34" s="96">
        <v>2</v>
      </c>
      <c r="G34" s="64">
        <v>14</v>
      </c>
      <c r="H34" s="64">
        <v>30</v>
      </c>
      <c r="I34" s="64">
        <v>30</v>
      </c>
      <c r="J34" s="64">
        <v>21</v>
      </c>
      <c r="K34" s="64">
        <v>20</v>
      </c>
      <c r="L34" s="79">
        <v>10</v>
      </c>
      <c r="M34" s="79">
        <v>5</v>
      </c>
      <c r="N34" s="79">
        <v>5</v>
      </c>
      <c r="O34" s="79">
        <v>5</v>
      </c>
      <c r="P34" s="70">
        <v>10</v>
      </c>
      <c r="Q34" s="70">
        <v>4</v>
      </c>
      <c r="R34" s="70">
        <v>4</v>
      </c>
      <c r="S34" s="70">
        <v>10</v>
      </c>
      <c r="T34" s="70">
        <v>5</v>
      </c>
      <c r="U34" s="70">
        <v>2</v>
      </c>
      <c r="V34" s="70"/>
      <c r="W34" s="70"/>
      <c r="X34" s="33"/>
      <c r="Y34" s="71"/>
    </row>
    <row r="35" spans="2:25">
      <c r="B35" s="33"/>
      <c r="C35" s="34"/>
      <c r="D35" s="107" t="s">
        <v>220</v>
      </c>
      <c r="E35" s="90" t="s">
        <v>215</v>
      </c>
      <c r="F35" s="90">
        <v>2</v>
      </c>
      <c r="G35" s="64">
        <v>0</v>
      </c>
      <c r="H35" s="64">
        <v>1</v>
      </c>
      <c r="I35" s="64">
        <v>0</v>
      </c>
      <c r="J35" s="64">
        <v>1</v>
      </c>
      <c r="K35" s="64">
        <v>0</v>
      </c>
      <c r="L35" s="79">
        <v>0</v>
      </c>
      <c r="M35" s="79">
        <v>0</v>
      </c>
      <c r="N35" s="79">
        <v>0</v>
      </c>
      <c r="O35" s="79">
        <v>2</v>
      </c>
      <c r="P35" s="70">
        <v>0</v>
      </c>
      <c r="Q35" s="70">
        <v>0</v>
      </c>
      <c r="R35" s="70">
        <v>0</v>
      </c>
      <c r="S35" s="70">
        <v>0</v>
      </c>
      <c r="T35" s="70">
        <v>0</v>
      </c>
      <c r="U35" s="70">
        <v>0</v>
      </c>
      <c r="V35" s="70"/>
      <c r="W35" s="70"/>
      <c r="X35" s="33"/>
      <c r="Y35" s="71"/>
    </row>
    <row r="36" spans="2:25">
      <c r="B36" s="33"/>
      <c r="C36" s="34"/>
      <c r="D36" s="107" t="s">
        <v>220</v>
      </c>
      <c r="E36" s="90" t="s">
        <v>216</v>
      </c>
      <c r="F36" s="90">
        <v>2</v>
      </c>
      <c r="G36" s="64">
        <v>1</v>
      </c>
      <c r="H36" s="64">
        <v>1</v>
      </c>
      <c r="I36" s="64">
        <v>5</v>
      </c>
      <c r="J36" s="64">
        <v>0</v>
      </c>
      <c r="K36" s="64">
        <v>0</v>
      </c>
      <c r="L36" s="79">
        <v>0</v>
      </c>
      <c r="M36" s="79">
        <v>0</v>
      </c>
      <c r="N36" s="79">
        <v>0</v>
      </c>
      <c r="O36" s="79">
        <v>1</v>
      </c>
      <c r="P36" s="70">
        <v>1</v>
      </c>
      <c r="Q36" s="70">
        <v>0</v>
      </c>
      <c r="R36" s="70">
        <v>0</v>
      </c>
      <c r="S36" s="70">
        <v>0</v>
      </c>
      <c r="T36" s="70">
        <v>1</v>
      </c>
      <c r="U36" s="70">
        <v>0</v>
      </c>
      <c r="V36" s="70"/>
      <c r="W36" s="70"/>
      <c r="X36" s="33"/>
      <c r="Y36" s="71"/>
    </row>
    <row r="37" spans="2:25" ht="30">
      <c r="B37" s="33"/>
      <c r="C37" s="34"/>
      <c r="D37" s="107" t="s">
        <v>220</v>
      </c>
      <c r="E37" s="90" t="s">
        <v>217</v>
      </c>
      <c r="F37" s="90">
        <v>2</v>
      </c>
      <c r="G37" s="64">
        <v>0</v>
      </c>
      <c r="H37" s="64">
        <v>0</v>
      </c>
      <c r="I37" s="64">
        <v>0</v>
      </c>
      <c r="J37" s="64">
        <v>0</v>
      </c>
      <c r="K37" s="64">
        <v>0</v>
      </c>
      <c r="L37" s="79">
        <v>0</v>
      </c>
      <c r="M37" s="79">
        <v>0</v>
      </c>
      <c r="N37" s="79">
        <v>0</v>
      </c>
      <c r="O37" s="79">
        <v>1</v>
      </c>
      <c r="P37" s="70">
        <v>0</v>
      </c>
      <c r="Q37" s="70">
        <v>0</v>
      </c>
      <c r="R37" s="70">
        <v>0</v>
      </c>
      <c r="S37" s="70">
        <v>0</v>
      </c>
      <c r="T37" s="70">
        <v>0</v>
      </c>
      <c r="U37" s="70">
        <v>0</v>
      </c>
      <c r="V37" s="70"/>
      <c r="W37" s="70"/>
      <c r="X37" s="33"/>
      <c r="Y37" s="71"/>
    </row>
    <row r="38" spans="2:25" ht="18.75" customHeight="1">
      <c r="B38" s="33"/>
      <c r="C38" s="34"/>
      <c r="D38" s="107" t="s">
        <v>220</v>
      </c>
      <c r="E38" s="90" t="s">
        <v>218</v>
      </c>
      <c r="F38" s="90">
        <v>2</v>
      </c>
      <c r="G38" s="64">
        <v>0</v>
      </c>
      <c r="H38" s="64">
        <v>0</v>
      </c>
      <c r="I38" s="64">
        <v>0</v>
      </c>
      <c r="J38" s="64">
        <v>0</v>
      </c>
      <c r="K38" s="64">
        <v>0</v>
      </c>
      <c r="L38" s="79">
        <v>0</v>
      </c>
      <c r="M38" s="79">
        <v>0</v>
      </c>
      <c r="N38" s="79">
        <v>0</v>
      </c>
      <c r="O38" s="79">
        <v>0</v>
      </c>
      <c r="P38" s="70">
        <v>1</v>
      </c>
      <c r="Q38" s="70">
        <v>0</v>
      </c>
      <c r="R38" s="70">
        <v>0</v>
      </c>
      <c r="S38" s="70">
        <v>0</v>
      </c>
      <c r="T38" s="70">
        <v>1</v>
      </c>
      <c r="U38" s="70">
        <v>0</v>
      </c>
      <c r="V38" s="70"/>
      <c r="W38" s="70"/>
      <c r="X38" s="33"/>
      <c r="Y38" s="71"/>
    </row>
    <row r="39" spans="2:25">
      <c r="B39" s="33"/>
      <c r="C39" s="34"/>
      <c r="D39" s="107" t="s">
        <v>220</v>
      </c>
      <c r="E39" s="96" t="s">
        <v>213</v>
      </c>
      <c r="F39" s="96">
        <v>3</v>
      </c>
      <c r="G39" s="64">
        <v>12</v>
      </c>
      <c r="H39" s="64">
        <v>19</v>
      </c>
      <c r="I39" s="64">
        <v>19</v>
      </c>
      <c r="J39" s="64">
        <v>10</v>
      </c>
      <c r="K39" s="64">
        <v>27</v>
      </c>
      <c r="L39" s="78">
        <v>3</v>
      </c>
      <c r="M39" s="78">
        <v>2</v>
      </c>
      <c r="N39" s="78">
        <v>6</v>
      </c>
      <c r="O39" s="78">
        <v>3</v>
      </c>
      <c r="P39" s="70">
        <v>4</v>
      </c>
      <c r="Q39" s="70">
        <v>5</v>
      </c>
      <c r="R39" s="70">
        <v>2</v>
      </c>
      <c r="S39" s="70">
        <v>8</v>
      </c>
      <c r="T39" s="70">
        <v>4</v>
      </c>
      <c r="U39" s="70">
        <v>2</v>
      </c>
      <c r="V39" s="70"/>
      <c r="W39" s="70"/>
      <c r="X39" s="33"/>
      <c r="Y39" s="71"/>
    </row>
    <row r="40" spans="2:25">
      <c r="B40" s="33"/>
      <c r="C40" s="34"/>
      <c r="D40" s="107" t="s">
        <v>220</v>
      </c>
      <c r="E40" s="90" t="s">
        <v>215</v>
      </c>
      <c r="F40" s="90">
        <v>3</v>
      </c>
      <c r="G40" s="64">
        <v>0</v>
      </c>
      <c r="H40" s="64">
        <v>0</v>
      </c>
      <c r="I40" s="64">
        <v>0</v>
      </c>
      <c r="J40" s="64">
        <v>0</v>
      </c>
      <c r="K40" s="64">
        <v>1</v>
      </c>
      <c r="L40" s="78">
        <v>0</v>
      </c>
      <c r="M40" s="78">
        <v>0</v>
      </c>
      <c r="N40" s="78">
        <v>2</v>
      </c>
      <c r="O40" s="78">
        <v>0</v>
      </c>
      <c r="P40" s="70">
        <v>0</v>
      </c>
      <c r="Q40" s="70">
        <v>0</v>
      </c>
      <c r="R40" s="70">
        <v>0</v>
      </c>
      <c r="S40" s="70">
        <v>0</v>
      </c>
      <c r="T40" s="70">
        <v>0</v>
      </c>
      <c r="U40" s="70">
        <v>0</v>
      </c>
      <c r="V40" s="70"/>
      <c r="W40" s="70"/>
      <c r="X40" s="33"/>
      <c r="Y40" s="71"/>
    </row>
    <row r="41" spans="2:25">
      <c r="B41" s="33"/>
      <c r="C41" s="34"/>
      <c r="D41" s="107" t="s">
        <v>220</v>
      </c>
      <c r="E41" s="90" t="s">
        <v>216</v>
      </c>
      <c r="F41" s="90">
        <v>3</v>
      </c>
      <c r="G41" s="64">
        <v>1</v>
      </c>
      <c r="H41" s="64">
        <v>0</v>
      </c>
      <c r="I41" s="64">
        <v>8</v>
      </c>
      <c r="J41" s="64">
        <v>0</v>
      </c>
      <c r="K41" s="64">
        <v>0</v>
      </c>
      <c r="L41" s="78">
        <v>1</v>
      </c>
      <c r="M41" s="78">
        <v>0</v>
      </c>
      <c r="N41" s="78">
        <v>0</v>
      </c>
      <c r="O41" s="78">
        <v>0</v>
      </c>
      <c r="P41" s="70">
        <v>0</v>
      </c>
      <c r="Q41" s="70">
        <v>0</v>
      </c>
      <c r="R41" s="70">
        <v>0</v>
      </c>
      <c r="S41" s="70">
        <v>0</v>
      </c>
      <c r="T41" s="70">
        <v>0</v>
      </c>
      <c r="U41" s="70">
        <v>0</v>
      </c>
      <c r="V41" s="70"/>
      <c r="W41" s="70"/>
      <c r="X41" s="33"/>
      <c r="Y41" s="71"/>
    </row>
    <row r="42" spans="2:25" ht="30">
      <c r="B42" s="33"/>
      <c r="C42" s="34"/>
      <c r="D42" s="107" t="s">
        <v>220</v>
      </c>
      <c r="E42" s="90" t="s">
        <v>217</v>
      </c>
      <c r="F42" s="90">
        <v>3</v>
      </c>
      <c r="G42" s="64">
        <v>0</v>
      </c>
      <c r="H42" s="64">
        <v>0</v>
      </c>
      <c r="I42" s="64">
        <v>0</v>
      </c>
      <c r="J42" s="64">
        <v>0</v>
      </c>
      <c r="K42" s="64">
        <v>0</v>
      </c>
      <c r="L42" s="78">
        <v>0</v>
      </c>
      <c r="M42" s="78">
        <v>0</v>
      </c>
      <c r="N42" s="78">
        <v>0</v>
      </c>
      <c r="O42" s="78">
        <v>0</v>
      </c>
      <c r="P42" s="70">
        <v>0</v>
      </c>
      <c r="Q42" s="70">
        <v>0</v>
      </c>
      <c r="R42" s="70">
        <v>0</v>
      </c>
      <c r="S42" s="70">
        <v>0</v>
      </c>
      <c r="T42" s="70">
        <v>0</v>
      </c>
      <c r="U42" s="70">
        <v>0</v>
      </c>
      <c r="V42" s="70"/>
      <c r="W42" s="70"/>
      <c r="X42" s="33"/>
      <c r="Y42" s="71"/>
    </row>
    <row r="43" spans="2:25" ht="20.25" customHeight="1">
      <c r="B43" s="33"/>
      <c r="C43" s="34"/>
      <c r="D43" s="107" t="s">
        <v>220</v>
      </c>
      <c r="E43" s="90" t="s">
        <v>218</v>
      </c>
      <c r="F43" s="90">
        <v>3</v>
      </c>
      <c r="G43" s="64">
        <v>0</v>
      </c>
      <c r="H43" s="64">
        <v>0</v>
      </c>
      <c r="I43" s="64">
        <v>0</v>
      </c>
      <c r="J43" s="64">
        <v>0</v>
      </c>
      <c r="K43" s="64">
        <v>0</v>
      </c>
      <c r="L43" s="78">
        <v>0</v>
      </c>
      <c r="M43" s="78">
        <v>0</v>
      </c>
      <c r="N43" s="78">
        <v>0</v>
      </c>
      <c r="O43" s="78">
        <v>0</v>
      </c>
      <c r="P43" s="70">
        <v>0</v>
      </c>
      <c r="Q43" s="70">
        <v>0</v>
      </c>
      <c r="R43" s="70">
        <v>0</v>
      </c>
      <c r="S43" s="70">
        <v>0</v>
      </c>
      <c r="T43" s="70">
        <v>0</v>
      </c>
      <c r="U43" s="70">
        <v>0</v>
      </c>
      <c r="V43" s="70"/>
      <c r="W43" s="70"/>
      <c r="X43" s="33"/>
      <c r="Y43" s="71"/>
    </row>
    <row r="44" spans="2:25" ht="30">
      <c r="B44" s="33"/>
      <c r="C44" s="34"/>
      <c r="D44" s="107" t="s">
        <v>220</v>
      </c>
      <c r="E44" s="96" t="s">
        <v>213</v>
      </c>
      <c r="F44" s="96" t="s">
        <v>219</v>
      </c>
      <c r="G44" s="64">
        <v>35</v>
      </c>
      <c r="H44" s="64">
        <v>93</v>
      </c>
      <c r="I44" s="64">
        <v>88</v>
      </c>
      <c r="J44" s="64">
        <v>66</v>
      </c>
      <c r="K44" s="64">
        <v>68</v>
      </c>
      <c r="L44" s="78">
        <v>15</v>
      </c>
      <c r="M44" s="78">
        <v>12</v>
      </c>
      <c r="N44" s="78">
        <v>10</v>
      </c>
      <c r="O44" s="78">
        <v>18</v>
      </c>
      <c r="P44" s="70">
        <v>12</v>
      </c>
      <c r="Q44" s="70">
        <v>14</v>
      </c>
      <c r="R44" s="70">
        <v>10</v>
      </c>
      <c r="S44" s="70">
        <v>25</v>
      </c>
      <c r="T44" s="70">
        <v>19</v>
      </c>
      <c r="U44" s="70">
        <v>9</v>
      </c>
      <c r="V44" s="70"/>
      <c r="W44" s="70"/>
      <c r="X44" s="33"/>
      <c r="Y44" s="71"/>
    </row>
    <row r="45" spans="2:25" ht="30">
      <c r="B45" s="33"/>
      <c r="C45" s="34"/>
      <c r="D45" s="107" t="s">
        <v>220</v>
      </c>
      <c r="E45" s="90" t="s">
        <v>215</v>
      </c>
      <c r="F45" s="96" t="s">
        <v>219</v>
      </c>
      <c r="G45" s="64">
        <v>1</v>
      </c>
      <c r="H45" s="64">
        <v>1</v>
      </c>
      <c r="I45" s="64">
        <v>2</v>
      </c>
      <c r="J45" s="64">
        <v>1</v>
      </c>
      <c r="K45" s="64">
        <v>2</v>
      </c>
      <c r="L45" s="78">
        <v>0</v>
      </c>
      <c r="M45" s="78">
        <v>0</v>
      </c>
      <c r="N45" s="78">
        <v>1</v>
      </c>
      <c r="O45" s="78">
        <v>0</v>
      </c>
      <c r="P45" s="70">
        <v>0</v>
      </c>
      <c r="Q45" s="70">
        <v>0</v>
      </c>
      <c r="R45" s="70">
        <v>0</v>
      </c>
      <c r="S45" s="70">
        <v>0</v>
      </c>
      <c r="T45" s="70">
        <v>0</v>
      </c>
      <c r="U45" s="70">
        <v>0</v>
      </c>
      <c r="V45" s="70"/>
      <c r="W45" s="70"/>
      <c r="X45" s="33"/>
      <c r="Y45" s="71"/>
    </row>
    <row r="46" spans="2:25" ht="30">
      <c r="B46" s="33"/>
      <c r="C46" s="34"/>
      <c r="D46" s="107" t="s">
        <v>220</v>
      </c>
      <c r="E46" s="90" t="s">
        <v>216</v>
      </c>
      <c r="F46" s="96" t="s">
        <v>219</v>
      </c>
      <c r="G46" s="64">
        <v>0</v>
      </c>
      <c r="H46" s="64">
        <v>22</v>
      </c>
      <c r="I46" s="64">
        <v>36</v>
      </c>
      <c r="J46" s="64">
        <v>1</v>
      </c>
      <c r="K46" s="64">
        <v>2</v>
      </c>
      <c r="L46" s="78">
        <v>0</v>
      </c>
      <c r="M46" s="78">
        <v>0</v>
      </c>
      <c r="N46" s="78">
        <v>0</v>
      </c>
      <c r="O46" s="78">
        <v>0</v>
      </c>
      <c r="P46" s="70">
        <v>2</v>
      </c>
      <c r="Q46" s="70">
        <v>0</v>
      </c>
      <c r="R46" s="70">
        <v>0</v>
      </c>
      <c r="S46" s="70">
        <v>0</v>
      </c>
      <c r="T46" s="70">
        <v>0</v>
      </c>
      <c r="U46" s="70">
        <v>0</v>
      </c>
      <c r="V46" s="70"/>
      <c r="W46" s="70"/>
      <c r="X46" s="33"/>
      <c r="Y46" s="71"/>
    </row>
    <row r="47" spans="2:25" ht="30">
      <c r="B47" s="33"/>
      <c r="C47" s="34"/>
      <c r="D47" s="107" t="s">
        <v>220</v>
      </c>
      <c r="E47" s="90" t="s">
        <v>217</v>
      </c>
      <c r="F47" s="96" t="s">
        <v>219</v>
      </c>
      <c r="G47" s="64">
        <v>0</v>
      </c>
      <c r="H47" s="64">
        <v>0</v>
      </c>
      <c r="I47" s="64">
        <v>1</v>
      </c>
      <c r="J47" s="64">
        <v>0</v>
      </c>
      <c r="K47" s="64">
        <v>2</v>
      </c>
      <c r="L47" s="78">
        <v>0</v>
      </c>
      <c r="M47" s="78">
        <v>0</v>
      </c>
      <c r="N47" s="78">
        <v>0</v>
      </c>
      <c r="O47" s="78">
        <v>0</v>
      </c>
      <c r="P47" s="70">
        <v>0</v>
      </c>
      <c r="Q47" s="70">
        <v>0</v>
      </c>
      <c r="R47" s="70">
        <v>0</v>
      </c>
      <c r="S47" s="70">
        <v>0</v>
      </c>
      <c r="T47" s="70">
        <v>0</v>
      </c>
      <c r="U47" s="70">
        <v>0</v>
      </c>
      <c r="V47" s="70"/>
      <c r="W47" s="70"/>
      <c r="X47" s="33"/>
      <c r="Y47" s="71"/>
    </row>
    <row r="48" spans="2:25" ht="21" customHeight="1">
      <c r="B48" s="33"/>
      <c r="C48" s="34"/>
      <c r="D48" s="107" t="s">
        <v>220</v>
      </c>
      <c r="E48" s="90" t="s">
        <v>218</v>
      </c>
      <c r="F48" s="96" t="s">
        <v>219</v>
      </c>
      <c r="G48" s="64">
        <v>0</v>
      </c>
      <c r="H48" s="64">
        <v>4</v>
      </c>
      <c r="I48" s="64">
        <v>11</v>
      </c>
      <c r="J48" s="64">
        <v>1</v>
      </c>
      <c r="K48" s="64">
        <v>0</v>
      </c>
      <c r="L48" s="78">
        <v>0</v>
      </c>
      <c r="M48" s="78">
        <v>0</v>
      </c>
      <c r="N48" s="78">
        <v>0</v>
      </c>
      <c r="O48" s="78">
        <v>0</v>
      </c>
      <c r="P48" s="70">
        <v>2</v>
      </c>
      <c r="Q48" s="70">
        <v>0</v>
      </c>
      <c r="R48" s="70">
        <v>0</v>
      </c>
      <c r="S48" s="70">
        <v>0</v>
      </c>
      <c r="T48" s="70">
        <v>0</v>
      </c>
      <c r="U48" s="70">
        <v>0</v>
      </c>
      <c r="V48" s="70"/>
      <c r="W48" s="70"/>
      <c r="X48" s="33"/>
      <c r="Y48" s="71"/>
    </row>
    <row r="49" spans="2:25" ht="28.5" customHeight="1">
      <c r="B49" s="33" t="s">
        <v>211</v>
      </c>
      <c r="C49" s="34" t="s">
        <v>71</v>
      </c>
      <c r="D49" s="107" t="s">
        <v>222</v>
      </c>
      <c r="E49" s="96" t="s">
        <v>213</v>
      </c>
      <c r="F49" s="96">
        <v>1</v>
      </c>
      <c r="G49" s="110"/>
      <c r="H49" s="110"/>
      <c r="I49" s="110"/>
      <c r="J49" s="110"/>
      <c r="K49" s="110"/>
      <c r="L49" s="111"/>
      <c r="M49" s="111"/>
      <c r="N49" s="111"/>
      <c r="O49" s="111"/>
      <c r="P49" s="112"/>
      <c r="Q49" s="112"/>
      <c r="R49" s="112"/>
      <c r="S49" s="112"/>
      <c r="T49" s="112"/>
      <c r="U49" s="112"/>
      <c r="V49" s="112"/>
      <c r="W49" s="112"/>
      <c r="X49" s="33" t="s">
        <v>223</v>
      </c>
      <c r="Y49" s="71"/>
    </row>
    <row r="50" spans="2:25" ht="24" customHeight="1">
      <c r="B50" s="33"/>
      <c r="C50" s="34"/>
      <c r="D50" s="107" t="s">
        <v>222</v>
      </c>
      <c r="E50" s="90" t="s">
        <v>215</v>
      </c>
      <c r="F50" s="90">
        <v>1</v>
      </c>
      <c r="G50" s="110"/>
      <c r="H50" s="110"/>
      <c r="I50" s="110"/>
      <c r="J50" s="110"/>
      <c r="K50" s="110"/>
      <c r="L50" s="111"/>
      <c r="M50" s="111"/>
      <c r="N50" s="111"/>
      <c r="O50" s="111"/>
      <c r="P50" s="112"/>
      <c r="Q50" s="112"/>
      <c r="R50" s="112"/>
      <c r="S50" s="112"/>
      <c r="T50" s="112"/>
      <c r="U50" s="112"/>
      <c r="V50" s="112"/>
      <c r="W50" s="112"/>
      <c r="X50" s="33"/>
      <c r="Y50" s="71"/>
    </row>
    <row r="51" spans="2:25" ht="24" customHeight="1">
      <c r="B51" s="33"/>
      <c r="C51" s="34"/>
      <c r="D51" s="107" t="s">
        <v>222</v>
      </c>
      <c r="E51" s="90" t="s">
        <v>216</v>
      </c>
      <c r="F51" s="90">
        <v>1</v>
      </c>
      <c r="G51" s="110"/>
      <c r="H51" s="110"/>
      <c r="I51" s="110"/>
      <c r="J51" s="110"/>
      <c r="K51" s="110"/>
      <c r="L51" s="111"/>
      <c r="M51" s="111"/>
      <c r="N51" s="111"/>
      <c r="O51" s="111"/>
      <c r="P51" s="112"/>
      <c r="Q51" s="112"/>
      <c r="R51" s="112"/>
      <c r="S51" s="112"/>
      <c r="T51" s="112"/>
      <c r="U51" s="112"/>
      <c r="V51" s="112"/>
      <c r="W51" s="112"/>
      <c r="X51" s="33"/>
      <c r="Y51" s="71"/>
    </row>
    <row r="52" spans="2:25" ht="24" customHeight="1">
      <c r="B52" s="33"/>
      <c r="C52" s="34"/>
      <c r="D52" s="107" t="s">
        <v>222</v>
      </c>
      <c r="E52" s="90" t="s">
        <v>217</v>
      </c>
      <c r="F52" s="90">
        <v>1</v>
      </c>
      <c r="G52" s="110"/>
      <c r="H52" s="110"/>
      <c r="I52" s="110"/>
      <c r="J52" s="110"/>
      <c r="K52" s="110"/>
      <c r="L52" s="111"/>
      <c r="M52" s="111"/>
      <c r="N52" s="111"/>
      <c r="O52" s="111"/>
      <c r="P52" s="112"/>
      <c r="Q52" s="112"/>
      <c r="R52" s="112"/>
      <c r="S52" s="112"/>
      <c r="T52" s="112"/>
      <c r="U52" s="112"/>
      <c r="V52" s="112"/>
      <c r="W52" s="112"/>
      <c r="X52" s="33"/>
      <c r="Y52" s="71"/>
    </row>
    <row r="53" spans="2:25" ht="24" customHeight="1">
      <c r="B53" s="33"/>
      <c r="C53" s="34"/>
      <c r="D53" s="107" t="s">
        <v>222</v>
      </c>
      <c r="E53" s="90" t="s">
        <v>218</v>
      </c>
      <c r="F53" s="90">
        <v>1</v>
      </c>
      <c r="G53" s="110"/>
      <c r="H53" s="110"/>
      <c r="I53" s="110"/>
      <c r="J53" s="110"/>
      <c r="K53" s="110"/>
      <c r="L53" s="111"/>
      <c r="M53" s="111"/>
      <c r="N53" s="111"/>
      <c r="O53" s="111"/>
      <c r="P53" s="112"/>
      <c r="Q53" s="112"/>
      <c r="R53" s="112"/>
      <c r="S53" s="112"/>
      <c r="T53" s="112"/>
      <c r="U53" s="112"/>
      <c r="V53" s="112"/>
      <c r="W53" s="112"/>
      <c r="X53" s="33"/>
      <c r="Y53" s="71"/>
    </row>
    <row r="54" spans="2:25" ht="24" customHeight="1">
      <c r="B54" s="33"/>
      <c r="C54" s="34"/>
      <c r="D54" s="107" t="s">
        <v>222</v>
      </c>
      <c r="E54" s="96" t="s">
        <v>213</v>
      </c>
      <c r="F54" s="96">
        <v>2</v>
      </c>
      <c r="G54" s="64">
        <v>223</v>
      </c>
      <c r="H54" s="64">
        <v>246</v>
      </c>
      <c r="I54" s="64">
        <v>245</v>
      </c>
      <c r="J54" s="64">
        <v>200</v>
      </c>
      <c r="K54" s="64">
        <v>255</v>
      </c>
      <c r="L54" s="79">
        <v>59</v>
      </c>
      <c r="M54" s="79">
        <v>63</v>
      </c>
      <c r="N54" s="79">
        <v>68</v>
      </c>
      <c r="O54" s="79">
        <v>52</v>
      </c>
      <c r="P54" s="70">
        <v>78</v>
      </c>
      <c r="Q54" s="70">
        <v>53</v>
      </c>
      <c r="R54" s="70">
        <v>79</v>
      </c>
      <c r="S54" s="70">
        <v>70</v>
      </c>
      <c r="T54" s="70">
        <v>58</v>
      </c>
      <c r="U54" s="70">
        <v>39</v>
      </c>
      <c r="V54" s="70"/>
      <c r="W54" s="70"/>
      <c r="X54" s="33"/>
      <c r="Y54" s="71"/>
    </row>
    <row r="55" spans="2:25" ht="24" customHeight="1">
      <c r="B55" s="33"/>
      <c r="C55" s="34"/>
      <c r="D55" s="107" t="s">
        <v>222</v>
      </c>
      <c r="E55" s="90" t="s">
        <v>215</v>
      </c>
      <c r="F55" s="90">
        <v>2</v>
      </c>
      <c r="G55" s="64">
        <v>1</v>
      </c>
      <c r="H55" s="64">
        <v>3</v>
      </c>
      <c r="I55" s="64">
        <v>16</v>
      </c>
      <c r="J55" s="64">
        <v>13</v>
      </c>
      <c r="K55" s="64">
        <v>4</v>
      </c>
      <c r="L55" s="79">
        <v>0</v>
      </c>
      <c r="M55" s="79">
        <v>0</v>
      </c>
      <c r="N55" s="79">
        <v>18</v>
      </c>
      <c r="O55" s="79">
        <v>9</v>
      </c>
      <c r="P55" s="70">
        <v>0</v>
      </c>
      <c r="Q55" s="70">
        <v>0</v>
      </c>
      <c r="R55" s="70">
        <v>0</v>
      </c>
      <c r="S55" s="70">
        <v>4</v>
      </c>
      <c r="T55" s="70">
        <v>0</v>
      </c>
      <c r="U55" s="70">
        <v>0</v>
      </c>
      <c r="V55" s="70"/>
      <c r="W55" s="70"/>
      <c r="X55" s="33"/>
      <c r="Y55" s="71"/>
    </row>
    <row r="56" spans="2:25" ht="19.5" customHeight="1">
      <c r="B56" s="33"/>
      <c r="C56" s="34"/>
      <c r="D56" s="107" t="s">
        <v>222</v>
      </c>
      <c r="E56" s="90" t="s">
        <v>216</v>
      </c>
      <c r="F56" s="90">
        <v>2</v>
      </c>
      <c r="G56" s="64">
        <v>16</v>
      </c>
      <c r="H56" s="64">
        <v>8</v>
      </c>
      <c r="I56" s="64">
        <v>38</v>
      </c>
      <c r="J56" s="64">
        <v>8</v>
      </c>
      <c r="K56" s="64">
        <v>4</v>
      </c>
      <c r="L56" s="79">
        <v>2</v>
      </c>
      <c r="M56" s="79">
        <v>0</v>
      </c>
      <c r="N56" s="79">
        <v>0</v>
      </c>
      <c r="O56" s="79">
        <v>5</v>
      </c>
      <c r="P56" s="70">
        <v>12</v>
      </c>
      <c r="Q56" s="70">
        <v>0</v>
      </c>
      <c r="R56" s="70">
        <v>0</v>
      </c>
      <c r="S56" s="70">
        <v>2</v>
      </c>
      <c r="T56" s="70">
        <v>3</v>
      </c>
      <c r="U56" s="70">
        <v>0</v>
      </c>
      <c r="V56" s="70"/>
      <c r="W56" s="70"/>
      <c r="X56" s="33"/>
      <c r="Y56" s="71"/>
    </row>
    <row r="57" spans="2:25" ht="19.5" customHeight="1">
      <c r="B57" s="33"/>
      <c r="C57" s="34"/>
      <c r="D57" s="107" t="s">
        <v>222</v>
      </c>
      <c r="E57" s="90" t="s">
        <v>217</v>
      </c>
      <c r="F57" s="90">
        <v>2</v>
      </c>
      <c r="G57" s="64">
        <v>0</v>
      </c>
      <c r="H57" s="64">
        <v>0</v>
      </c>
      <c r="I57" s="64">
        <v>6</v>
      </c>
      <c r="J57" s="64">
        <v>6</v>
      </c>
      <c r="K57" s="64">
        <v>3</v>
      </c>
      <c r="L57" s="79">
        <v>0</v>
      </c>
      <c r="M57" s="79">
        <v>0</v>
      </c>
      <c r="N57" s="79">
        <v>0</v>
      </c>
      <c r="O57" s="79">
        <v>5</v>
      </c>
      <c r="P57" s="70">
        <v>0</v>
      </c>
      <c r="Q57" s="70">
        <v>0</v>
      </c>
      <c r="R57" s="70">
        <v>0</v>
      </c>
      <c r="S57" s="70">
        <v>2</v>
      </c>
      <c r="T57" s="70">
        <v>0</v>
      </c>
      <c r="U57" s="70">
        <v>0</v>
      </c>
      <c r="V57" s="70"/>
      <c r="W57" s="70"/>
      <c r="X57" s="33"/>
      <c r="Y57" s="71"/>
    </row>
    <row r="58" spans="2:25" ht="19.5" customHeight="1">
      <c r="B58" s="33"/>
      <c r="C58" s="34"/>
      <c r="D58" s="107" t="s">
        <v>222</v>
      </c>
      <c r="E58" s="90" t="s">
        <v>218</v>
      </c>
      <c r="F58" s="90">
        <v>2</v>
      </c>
      <c r="G58" s="64">
        <v>16</v>
      </c>
      <c r="H58" s="64">
        <v>8</v>
      </c>
      <c r="I58" s="64">
        <v>31</v>
      </c>
      <c r="J58" s="64">
        <v>2</v>
      </c>
      <c r="K58" s="64">
        <v>1</v>
      </c>
      <c r="L58" s="79">
        <v>2</v>
      </c>
      <c r="M58" s="79">
        <v>0</v>
      </c>
      <c r="N58" s="79">
        <v>0</v>
      </c>
      <c r="O58" s="79">
        <v>0</v>
      </c>
      <c r="P58" s="70">
        <v>12</v>
      </c>
      <c r="Q58" s="70">
        <v>0</v>
      </c>
      <c r="R58" s="70">
        <v>0</v>
      </c>
      <c r="S58" s="70">
        <v>0</v>
      </c>
      <c r="T58" s="70">
        <v>3</v>
      </c>
      <c r="U58" s="70">
        <v>0</v>
      </c>
      <c r="V58" s="70"/>
      <c r="W58" s="70"/>
      <c r="X58" s="33"/>
      <c r="Y58" s="71"/>
    </row>
    <row r="59" spans="2:25" ht="19.5" customHeight="1">
      <c r="B59" s="33"/>
      <c r="C59" s="34"/>
      <c r="D59" s="107" t="s">
        <v>222</v>
      </c>
      <c r="E59" s="96" t="s">
        <v>213</v>
      </c>
      <c r="F59" s="96">
        <v>3</v>
      </c>
      <c r="G59" s="64">
        <v>188</v>
      </c>
      <c r="H59" s="64">
        <v>208</v>
      </c>
      <c r="I59" s="64">
        <v>194</v>
      </c>
      <c r="J59" s="64">
        <v>201</v>
      </c>
      <c r="K59" s="64">
        <v>253</v>
      </c>
      <c r="L59" s="78">
        <v>31</v>
      </c>
      <c r="M59" s="78">
        <v>51</v>
      </c>
      <c r="N59" s="78">
        <v>67</v>
      </c>
      <c r="O59" s="78">
        <v>48</v>
      </c>
      <c r="P59" s="70">
        <v>63</v>
      </c>
      <c r="Q59" s="70">
        <v>45</v>
      </c>
      <c r="R59" s="70">
        <v>65</v>
      </c>
      <c r="S59" s="70">
        <v>57</v>
      </c>
      <c r="T59" s="70">
        <v>36</v>
      </c>
      <c r="U59" s="70">
        <v>26</v>
      </c>
      <c r="V59" s="70"/>
      <c r="W59" s="70"/>
      <c r="X59" s="33"/>
      <c r="Y59" s="71"/>
    </row>
    <row r="60" spans="2:25" ht="19.5" customHeight="1">
      <c r="B60" s="33"/>
      <c r="C60" s="34"/>
      <c r="D60" s="107" t="s">
        <v>222</v>
      </c>
      <c r="E60" s="90" t="s">
        <v>215</v>
      </c>
      <c r="F60" s="90">
        <v>3</v>
      </c>
      <c r="G60" s="64">
        <v>2</v>
      </c>
      <c r="H60" s="64">
        <v>2</v>
      </c>
      <c r="I60" s="64">
        <v>9</v>
      </c>
      <c r="J60" s="64">
        <v>9</v>
      </c>
      <c r="K60" s="64">
        <v>10</v>
      </c>
      <c r="L60" s="78">
        <v>0</v>
      </c>
      <c r="M60" s="78">
        <v>0</v>
      </c>
      <c r="N60" s="78">
        <v>11</v>
      </c>
      <c r="O60" s="78">
        <v>8</v>
      </c>
      <c r="P60" s="70">
        <v>0</v>
      </c>
      <c r="Q60" s="70">
        <v>0</v>
      </c>
      <c r="R60" s="70">
        <v>0</v>
      </c>
      <c r="S60" s="70">
        <v>4</v>
      </c>
      <c r="T60" s="70">
        <v>0</v>
      </c>
      <c r="U60" s="70">
        <v>0</v>
      </c>
      <c r="V60" s="70"/>
      <c r="W60" s="70"/>
      <c r="X60" s="33"/>
      <c r="Y60" s="71"/>
    </row>
    <row r="61" spans="2:25" ht="19.5" customHeight="1">
      <c r="B61" s="33"/>
      <c r="C61" s="34"/>
      <c r="D61" s="107" t="s">
        <v>222</v>
      </c>
      <c r="E61" s="90" t="s">
        <v>216</v>
      </c>
      <c r="F61" s="90">
        <v>3</v>
      </c>
      <c r="G61" s="64">
        <v>7</v>
      </c>
      <c r="H61" s="64">
        <v>0</v>
      </c>
      <c r="I61" s="64">
        <v>32</v>
      </c>
      <c r="J61" s="64">
        <v>7</v>
      </c>
      <c r="K61" s="64">
        <v>5</v>
      </c>
      <c r="L61" s="78">
        <v>4</v>
      </c>
      <c r="M61" s="78">
        <v>0</v>
      </c>
      <c r="N61" s="78">
        <v>0</v>
      </c>
      <c r="O61" s="78">
        <v>3</v>
      </c>
      <c r="P61" s="70">
        <v>11</v>
      </c>
      <c r="Q61" s="70">
        <v>0</v>
      </c>
      <c r="R61" s="70">
        <v>0</v>
      </c>
      <c r="S61" s="70">
        <v>1</v>
      </c>
      <c r="T61" s="70">
        <v>2</v>
      </c>
      <c r="U61" s="70">
        <v>0</v>
      </c>
      <c r="V61" s="70"/>
      <c r="W61" s="70"/>
      <c r="X61" s="33"/>
      <c r="Y61" s="71"/>
    </row>
    <row r="62" spans="2:25" ht="19.5" customHeight="1">
      <c r="B62" s="33"/>
      <c r="C62" s="34"/>
      <c r="D62" s="107" t="s">
        <v>222</v>
      </c>
      <c r="E62" s="90" t="s">
        <v>217</v>
      </c>
      <c r="F62" s="90">
        <v>3</v>
      </c>
      <c r="G62" s="64">
        <v>0</v>
      </c>
      <c r="H62" s="64">
        <v>0</v>
      </c>
      <c r="I62" s="64">
        <v>5</v>
      </c>
      <c r="J62" s="64">
        <v>7</v>
      </c>
      <c r="K62" s="64">
        <v>5</v>
      </c>
      <c r="L62" s="78">
        <v>0</v>
      </c>
      <c r="M62" s="78">
        <v>0</v>
      </c>
      <c r="N62" s="78">
        <v>0</v>
      </c>
      <c r="O62" s="78">
        <v>3</v>
      </c>
      <c r="P62" s="70">
        <v>0</v>
      </c>
      <c r="Q62" s="70">
        <v>0</v>
      </c>
      <c r="R62" s="70">
        <v>0</v>
      </c>
      <c r="S62" s="70">
        <v>1</v>
      </c>
      <c r="T62" s="70">
        <v>0</v>
      </c>
      <c r="U62" s="70">
        <v>0</v>
      </c>
      <c r="V62" s="70"/>
      <c r="W62" s="70"/>
      <c r="X62" s="33"/>
      <c r="Y62" s="71"/>
    </row>
    <row r="63" spans="2:25" ht="23.25" customHeight="1">
      <c r="B63" s="33"/>
      <c r="C63" s="34"/>
      <c r="D63" s="107" t="s">
        <v>222</v>
      </c>
      <c r="E63" s="90" t="s">
        <v>218</v>
      </c>
      <c r="F63" s="90">
        <v>3</v>
      </c>
      <c r="G63" s="64">
        <v>7</v>
      </c>
      <c r="H63" s="64">
        <v>0</v>
      </c>
      <c r="I63" s="64">
        <v>27</v>
      </c>
      <c r="J63" s="64">
        <v>0</v>
      </c>
      <c r="K63" s="64">
        <v>0</v>
      </c>
      <c r="L63" s="78">
        <v>4</v>
      </c>
      <c r="M63" s="78">
        <v>0</v>
      </c>
      <c r="N63" s="78">
        <v>0</v>
      </c>
      <c r="O63" s="78">
        <v>0</v>
      </c>
      <c r="P63" s="70">
        <v>11</v>
      </c>
      <c r="Q63" s="70">
        <v>0</v>
      </c>
      <c r="R63" s="70">
        <v>0</v>
      </c>
      <c r="S63" s="70">
        <v>0</v>
      </c>
      <c r="T63" s="70">
        <v>2</v>
      </c>
      <c r="U63" s="70">
        <v>0</v>
      </c>
      <c r="V63" s="70"/>
      <c r="W63" s="70"/>
      <c r="X63" s="33"/>
      <c r="Y63" s="71"/>
    </row>
    <row r="64" spans="2:25" ht="23.25" customHeight="1">
      <c r="B64" s="33"/>
      <c r="C64" s="34"/>
      <c r="D64" s="107" t="s">
        <v>222</v>
      </c>
      <c r="E64" s="96" t="s">
        <v>213</v>
      </c>
      <c r="F64" s="96" t="s">
        <v>219</v>
      </c>
      <c r="G64" s="64">
        <v>577</v>
      </c>
      <c r="H64" s="64">
        <v>731</v>
      </c>
      <c r="I64" s="64">
        <v>616</v>
      </c>
      <c r="J64" s="64">
        <v>594</v>
      </c>
      <c r="K64" s="64">
        <v>581</v>
      </c>
      <c r="L64" s="78">
        <v>128</v>
      </c>
      <c r="M64" s="78">
        <v>136</v>
      </c>
      <c r="N64" s="78">
        <v>198</v>
      </c>
      <c r="O64" s="78">
        <v>145</v>
      </c>
      <c r="P64" s="70">
        <v>170</v>
      </c>
      <c r="Q64" s="70">
        <v>175</v>
      </c>
      <c r="R64" s="70">
        <v>193</v>
      </c>
      <c r="S64" s="70">
        <v>192</v>
      </c>
      <c r="T64" s="70">
        <v>153</v>
      </c>
      <c r="U64" s="70">
        <v>133</v>
      </c>
      <c r="V64" s="70"/>
      <c r="W64" s="70"/>
      <c r="X64" s="33"/>
      <c r="Y64" s="71"/>
    </row>
    <row r="65" spans="2:25" ht="23.25" customHeight="1">
      <c r="B65" s="33"/>
      <c r="C65" s="34"/>
      <c r="D65" s="107" t="s">
        <v>222</v>
      </c>
      <c r="E65" s="90" t="s">
        <v>215</v>
      </c>
      <c r="F65" s="96" t="s">
        <v>219</v>
      </c>
      <c r="G65" s="64">
        <v>2</v>
      </c>
      <c r="H65" s="64">
        <v>10</v>
      </c>
      <c r="I65" s="64">
        <v>15</v>
      </c>
      <c r="J65" s="64">
        <v>11</v>
      </c>
      <c r="K65" s="64">
        <v>4</v>
      </c>
      <c r="L65" s="78">
        <v>0</v>
      </c>
      <c r="M65" s="78">
        <v>0</v>
      </c>
      <c r="N65" s="78">
        <v>26</v>
      </c>
      <c r="O65" s="78">
        <v>7</v>
      </c>
      <c r="P65" s="70">
        <v>0</v>
      </c>
      <c r="Q65" s="70">
        <v>0</v>
      </c>
      <c r="R65" s="70">
        <v>0</v>
      </c>
      <c r="S65" s="70">
        <v>4</v>
      </c>
      <c r="T65" s="70">
        <v>0</v>
      </c>
      <c r="U65" s="70">
        <v>0</v>
      </c>
      <c r="V65" s="70"/>
      <c r="W65" s="70"/>
      <c r="X65" s="33"/>
      <c r="Y65" s="71"/>
    </row>
    <row r="66" spans="2:25" ht="23.25" customHeight="1">
      <c r="B66" s="33"/>
      <c r="C66" s="34"/>
      <c r="D66" s="107" t="s">
        <v>222</v>
      </c>
      <c r="E66" s="90" t="s">
        <v>216</v>
      </c>
      <c r="F66" s="96" t="s">
        <v>219</v>
      </c>
      <c r="G66" s="64">
        <v>8</v>
      </c>
      <c r="H66" s="64">
        <v>98</v>
      </c>
      <c r="I66" s="64">
        <v>99</v>
      </c>
      <c r="J66" s="64">
        <v>5</v>
      </c>
      <c r="K66" s="64">
        <v>3</v>
      </c>
      <c r="L66" s="78">
        <v>3</v>
      </c>
      <c r="M66" s="78">
        <v>0</v>
      </c>
      <c r="N66" s="78">
        <v>0</v>
      </c>
      <c r="O66" s="78">
        <v>6</v>
      </c>
      <c r="P66" s="70">
        <v>30</v>
      </c>
      <c r="Q66" s="70">
        <v>0</v>
      </c>
      <c r="R66" s="70">
        <v>0</v>
      </c>
      <c r="S66" s="70">
        <v>3</v>
      </c>
      <c r="T66" s="70">
        <v>0</v>
      </c>
      <c r="U66" s="70">
        <v>0</v>
      </c>
      <c r="V66" s="70"/>
      <c r="W66" s="70"/>
      <c r="X66" s="33"/>
      <c r="Y66" s="71"/>
    </row>
    <row r="67" spans="2:25" ht="23.25" customHeight="1">
      <c r="B67" s="33"/>
      <c r="C67" s="34"/>
      <c r="D67" s="107" t="s">
        <v>222</v>
      </c>
      <c r="E67" s="90" t="s">
        <v>217</v>
      </c>
      <c r="F67" s="96" t="s">
        <v>219</v>
      </c>
      <c r="G67" s="64">
        <v>0</v>
      </c>
      <c r="H67" s="64">
        <v>1</v>
      </c>
      <c r="I67" s="64">
        <v>6</v>
      </c>
      <c r="J67" s="64">
        <v>5</v>
      </c>
      <c r="K67" s="64">
        <v>2</v>
      </c>
      <c r="L67" s="78">
        <v>0</v>
      </c>
      <c r="M67" s="78">
        <v>0</v>
      </c>
      <c r="N67" s="78">
        <v>0</v>
      </c>
      <c r="O67" s="78">
        <v>6</v>
      </c>
      <c r="P67" s="70">
        <v>0</v>
      </c>
      <c r="Q67" s="70">
        <v>0</v>
      </c>
      <c r="R67" s="70">
        <v>0</v>
      </c>
      <c r="S67" s="70">
        <v>3</v>
      </c>
      <c r="T67" s="70">
        <v>0</v>
      </c>
      <c r="U67" s="70">
        <v>0</v>
      </c>
      <c r="V67" s="70"/>
      <c r="W67" s="70"/>
      <c r="X67" s="33"/>
      <c r="Y67" s="71"/>
    </row>
    <row r="68" spans="2:25" ht="23.25" customHeight="1">
      <c r="B68" s="33"/>
      <c r="C68" s="34"/>
      <c r="D68" s="107" t="s">
        <v>222</v>
      </c>
      <c r="E68" s="90" t="s">
        <v>218</v>
      </c>
      <c r="F68" s="96" t="s">
        <v>219</v>
      </c>
      <c r="G68" s="64">
        <v>8</v>
      </c>
      <c r="H68" s="64">
        <v>97</v>
      </c>
      <c r="I68" s="64">
        <v>93</v>
      </c>
      <c r="J68" s="64">
        <v>0</v>
      </c>
      <c r="K68" s="64">
        <v>1</v>
      </c>
      <c r="L68" s="78">
        <v>3</v>
      </c>
      <c r="M68" s="78">
        <v>0</v>
      </c>
      <c r="N68" s="78">
        <v>0</v>
      </c>
      <c r="O68" s="78">
        <v>0</v>
      </c>
      <c r="P68" s="70">
        <v>30</v>
      </c>
      <c r="Q68" s="70">
        <v>0</v>
      </c>
      <c r="R68" s="70">
        <v>0</v>
      </c>
      <c r="S68" s="70">
        <v>0</v>
      </c>
      <c r="T68" s="70">
        <v>0</v>
      </c>
      <c r="U68" s="70">
        <v>0</v>
      </c>
      <c r="V68" s="70"/>
      <c r="W68" s="70"/>
      <c r="X68" s="33"/>
      <c r="Y68" s="71"/>
    </row>
    <row r="69" spans="2:25" ht="45">
      <c r="B69" s="33" t="s">
        <v>211</v>
      </c>
      <c r="C69" s="34" t="s">
        <v>74</v>
      </c>
      <c r="D69" s="107" t="s">
        <v>224</v>
      </c>
      <c r="E69" s="96" t="s">
        <v>213</v>
      </c>
      <c r="F69" s="96">
        <v>1</v>
      </c>
      <c r="G69" s="237"/>
      <c r="H69" s="237"/>
      <c r="I69" s="237"/>
      <c r="J69" s="237"/>
      <c r="K69" s="237"/>
      <c r="L69" s="241"/>
      <c r="M69" s="241"/>
      <c r="N69" s="241"/>
      <c r="O69" s="241"/>
      <c r="P69" s="240"/>
      <c r="Q69" s="240"/>
      <c r="R69" s="240"/>
      <c r="S69" s="240"/>
      <c r="T69" s="240"/>
      <c r="U69" s="240"/>
      <c r="V69" s="240"/>
      <c r="W69" s="240"/>
      <c r="X69" s="33" t="s">
        <v>223</v>
      </c>
      <c r="Y69" s="69"/>
    </row>
    <row r="70" spans="2:25" ht="30">
      <c r="B70" s="33"/>
      <c r="C70" s="34"/>
      <c r="D70" s="107" t="s">
        <v>224</v>
      </c>
      <c r="E70" s="90" t="s">
        <v>215</v>
      </c>
      <c r="F70" s="90">
        <v>1</v>
      </c>
      <c r="G70" s="242"/>
      <c r="H70" s="242"/>
      <c r="I70" s="242"/>
      <c r="J70" s="242"/>
      <c r="K70" s="242"/>
      <c r="L70" s="243"/>
      <c r="M70" s="243"/>
      <c r="N70" s="243"/>
      <c r="O70" s="243"/>
      <c r="P70" s="239"/>
      <c r="Q70" s="239"/>
      <c r="R70" s="239"/>
      <c r="S70" s="239"/>
      <c r="T70" s="239"/>
      <c r="U70" s="239"/>
      <c r="V70" s="239"/>
      <c r="W70" s="239"/>
      <c r="X70" s="33"/>
      <c r="Y70" s="71"/>
    </row>
    <row r="71" spans="2:25" ht="30">
      <c r="B71" s="108"/>
      <c r="C71" s="108"/>
      <c r="D71" s="107" t="s">
        <v>224</v>
      </c>
      <c r="E71" s="90" t="s">
        <v>216</v>
      </c>
      <c r="F71" s="90">
        <v>1</v>
      </c>
      <c r="G71" s="242"/>
      <c r="H71" s="242"/>
      <c r="I71" s="242"/>
      <c r="J71" s="242"/>
      <c r="K71" s="242"/>
      <c r="L71" s="243"/>
      <c r="M71" s="243"/>
      <c r="N71" s="243"/>
      <c r="O71" s="243"/>
      <c r="P71" s="239"/>
      <c r="Q71" s="239"/>
      <c r="R71" s="239"/>
      <c r="S71" s="239"/>
      <c r="T71" s="239"/>
      <c r="U71" s="239"/>
      <c r="V71" s="239"/>
      <c r="W71" s="239"/>
      <c r="X71" s="33"/>
      <c r="Y71" s="71"/>
    </row>
    <row r="72" spans="2:25" ht="30">
      <c r="B72" s="108"/>
      <c r="C72" s="108"/>
      <c r="D72" s="107" t="s">
        <v>224</v>
      </c>
      <c r="E72" s="90" t="s">
        <v>217</v>
      </c>
      <c r="F72" s="90">
        <v>1</v>
      </c>
      <c r="G72" s="242"/>
      <c r="H72" s="242"/>
      <c r="I72" s="242"/>
      <c r="J72" s="242"/>
      <c r="K72" s="242"/>
      <c r="L72" s="243"/>
      <c r="M72" s="243"/>
      <c r="N72" s="243"/>
      <c r="O72" s="243"/>
      <c r="P72" s="239"/>
      <c r="Q72" s="239"/>
      <c r="R72" s="239"/>
      <c r="S72" s="239"/>
      <c r="T72" s="239"/>
      <c r="U72" s="239"/>
      <c r="V72" s="239"/>
      <c r="W72" s="239"/>
      <c r="X72" s="33"/>
      <c r="Y72" s="71"/>
    </row>
    <row r="73" spans="2:25" ht="45">
      <c r="B73" s="108"/>
      <c r="C73" s="108"/>
      <c r="D73" s="107" t="s">
        <v>224</v>
      </c>
      <c r="E73" s="90" t="s">
        <v>218</v>
      </c>
      <c r="F73" s="90">
        <v>1</v>
      </c>
      <c r="G73" s="242"/>
      <c r="H73" s="242"/>
      <c r="I73" s="242"/>
      <c r="J73" s="242"/>
      <c r="K73" s="242"/>
      <c r="L73" s="243"/>
      <c r="M73" s="243"/>
      <c r="N73" s="243"/>
      <c r="O73" s="243"/>
      <c r="P73" s="239"/>
      <c r="Q73" s="239"/>
      <c r="R73" s="239"/>
      <c r="S73" s="239"/>
      <c r="T73" s="239"/>
      <c r="U73" s="239"/>
      <c r="V73" s="239"/>
      <c r="W73" s="239"/>
      <c r="X73" s="33"/>
      <c r="Y73" s="71"/>
    </row>
    <row r="74" spans="2:25" ht="30">
      <c r="B74" s="108"/>
      <c r="C74" s="108"/>
      <c r="D74" s="107" t="s">
        <v>224</v>
      </c>
      <c r="E74" s="96" t="s">
        <v>213</v>
      </c>
      <c r="F74" s="96">
        <v>2</v>
      </c>
      <c r="G74" s="64">
        <v>8</v>
      </c>
      <c r="H74" s="64">
        <v>16</v>
      </c>
      <c r="I74" s="64">
        <v>13</v>
      </c>
      <c r="J74" s="64">
        <v>9</v>
      </c>
      <c r="K74" s="64">
        <v>2</v>
      </c>
      <c r="L74" s="79">
        <v>2</v>
      </c>
      <c r="M74" s="79">
        <v>1</v>
      </c>
      <c r="N74" s="79">
        <v>0</v>
      </c>
      <c r="O74" s="79">
        <v>1</v>
      </c>
      <c r="P74" s="70">
        <v>3</v>
      </c>
      <c r="Q74" s="70">
        <v>1</v>
      </c>
      <c r="R74" s="70">
        <v>1</v>
      </c>
      <c r="S74" s="70">
        <v>0</v>
      </c>
      <c r="T74" s="70">
        <v>1</v>
      </c>
      <c r="U74" s="70">
        <v>1</v>
      </c>
      <c r="V74" s="70"/>
      <c r="W74" s="70"/>
      <c r="X74" s="33"/>
      <c r="Y74" s="71"/>
    </row>
    <row r="75" spans="2:25" ht="30">
      <c r="B75" s="108"/>
      <c r="C75" s="108"/>
      <c r="D75" s="107" t="s">
        <v>224</v>
      </c>
      <c r="E75" s="90" t="s">
        <v>215</v>
      </c>
      <c r="F75" s="90">
        <v>2</v>
      </c>
      <c r="G75" s="64">
        <v>0</v>
      </c>
      <c r="H75" s="64">
        <v>0</v>
      </c>
      <c r="I75" s="64">
        <v>1</v>
      </c>
      <c r="J75" s="64">
        <v>4</v>
      </c>
      <c r="K75" s="64">
        <v>0</v>
      </c>
      <c r="L75" s="79">
        <v>0</v>
      </c>
      <c r="M75" s="79">
        <v>0</v>
      </c>
      <c r="N75" s="79">
        <v>0</v>
      </c>
      <c r="O75" s="79">
        <v>0</v>
      </c>
      <c r="P75" s="70">
        <v>0</v>
      </c>
      <c r="Q75" s="70">
        <v>0</v>
      </c>
      <c r="R75" s="70">
        <v>0</v>
      </c>
      <c r="S75" s="70">
        <v>0</v>
      </c>
      <c r="T75" s="70">
        <v>0</v>
      </c>
      <c r="U75" s="70">
        <v>0</v>
      </c>
      <c r="V75" s="70"/>
      <c r="W75" s="70"/>
      <c r="X75" s="33"/>
      <c r="Y75" s="71"/>
    </row>
    <row r="76" spans="2:25" ht="30">
      <c r="B76" s="108"/>
      <c r="C76" s="108"/>
      <c r="D76" s="107" t="s">
        <v>224</v>
      </c>
      <c r="E76" s="90" t="s">
        <v>216</v>
      </c>
      <c r="F76" s="90">
        <v>2</v>
      </c>
      <c r="G76" s="64">
        <v>1</v>
      </c>
      <c r="H76" s="64">
        <v>2</v>
      </c>
      <c r="I76" s="64">
        <v>4</v>
      </c>
      <c r="J76" s="64">
        <v>3</v>
      </c>
      <c r="K76" s="64">
        <v>0</v>
      </c>
      <c r="L76" s="79">
        <v>0</v>
      </c>
      <c r="M76" s="79">
        <v>0</v>
      </c>
      <c r="N76" s="79">
        <v>0</v>
      </c>
      <c r="O76" s="79">
        <v>0</v>
      </c>
      <c r="P76" s="70">
        <v>1</v>
      </c>
      <c r="Q76" s="70">
        <v>0</v>
      </c>
      <c r="R76" s="70">
        <v>0</v>
      </c>
      <c r="S76" s="70">
        <v>0</v>
      </c>
      <c r="T76" s="70">
        <v>1</v>
      </c>
      <c r="U76" s="70">
        <v>0</v>
      </c>
      <c r="V76" s="70"/>
      <c r="W76" s="70"/>
      <c r="X76" s="33"/>
      <c r="Y76" s="71"/>
    </row>
    <row r="77" spans="2:25" ht="30">
      <c r="B77" s="108"/>
      <c r="C77" s="108"/>
      <c r="D77" s="107" t="s">
        <v>224</v>
      </c>
      <c r="E77" s="90" t="s">
        <v>217</v>
      </c>
      <c r="F77" s="90">
        <v>2</v>
      </c>
      <c r="G77" s="64">
        <v>0</v>
      </c>
      <c r="H77" s="64">
        <v>0</v>
      </c>
      <c r="I77" s="64">
        <v>1</v>
      </c>
      <c r="J77" s="64">
        <v>3</v>
      </c>
      <c r="K77" s="64">
        <v>0</v>
      </c>
      <c r="L77" s="79">
        <v>0</v>
      </c>
      <c r="M77" s="79">
        <v>0</v>
      </c>
      <c r="N77" s="79">
        <v>0</v>
      </c>
      <c r="O77" s="79">
        <v>0</v>
      </c>
      <c r="P77" s="70">
        <v>0</v>
      </c>
      <c r="Q77" s="70">
        <v>0</v>
      </c>
      <c r="R77" s="70">
        <v>0</v>
      </c>
      <c r="S77" s="70">
        <v>0</v>
      </c>
      <c r="T77" s="70">
        <v>0</v>
      </c>
      <c r="U77" s="70">
        <v>0</v>
      </c>
      <c r="V77" s="70"/>
      <c r="W77" s="70"/>
      <c r="X77" s="33"/>
      <c r="Y77" s="71"/>
    </row>
    <row r="78" spans="2:25" ht="45">
      <c r="B78" s="108"/>
      <c r="C78" s="108"/>
      <c r="D78" s="107" t="s">
        <v>224</v>
      </c>
      <c r="E78" s="90" t="s">
        <v>218</v>
      </c>
      <c r="F78" s="90">
        <v>2</v>
      </c>
      <c r="G78" s="64">
        <v>1</v>
      </c>
      <c r="H78" s="64">
        <v>2</v>
      </c>
      <c r="I78" s="64">
        <v>3</v>
      </c>
      <c r="J78" s="64">
        <v>0</v>
      </c>
      <c r="K78" s="64">
        <v>0</v>
      </c>
      <c r="L78" s="79">
        <v>0</v>
      </c>
      <c r="M78" s="79">
        <v>0</v>
      </c>
      <c r="N78" s="79">
        <v>0</v>
      </c>
      <c r="O78" s="79">
        <v>0</v>
      </c>
      <c r="P78" s="70">
        <v>1</v>
      </c>
      <c r="Q78" s="70">
        <v>0</v>
      </c>
      <c r="R78" s="70">
        <v>0</v>
      </c>
      <c r="S78" s="70">
        <v>0</v>
      </c>
      <c r="T78" s="70">
        <v>1</v>
      </c>
      <c r="U78" s="70">
        <v>0</v>
      </c>
      <c r="V78" s="70"/>
      <c r="W78" s="70"/>
      <c r="X78" s="33"/>
      <c r="Y78" s="71"/>
    </row>
    <row r="79" spans="2:25" ht="30">
      <c r="B79" s="108"/>
      <c r="C79" s="108"/>
      <c r="D79" s="107" t="s">
        <v>224</v>
      </c>
      <c r="E79" s="96" t="s">
        <v>213</v>
      </c>
      <c r="F79" s="96">
        <v>3</v>
      </c>
      <c r="G79" s="64">
        <v>0</v>
      </c>
      <c r="H79" s="64">
        <v>1</v>
      </c>
      <c r="I79" s="64">
        <v>9</v>
      </c>
      <c r="J79" s="64">
        <v>3</v>
      </c>
      <c r="K79" s="64">
        <v>4</v>
      </c>
      <c r="L79" s="78">
        <v>1</v>
      </c>
      <c r="M79" s="78">
        <v>0</v>
      </c>
      <c r="N79" s="78">
        <v>1</v>
      </c>
      <c r="O79" s="78">
        <v>0</v>
      </c>
      <c r="P79" s="70">
        <v>1</v>
      </c>
      <c r="Q79" s="70">
        <v>0</v>
      </c>
      <c r="R79" s="70">
        <v>1</v>
      </c>
      <c r="S79" s="70">
        <v>1</v>
      </c>
      <c r="T79" s="70">
        <v>1</v>
      </c>
      <c r="U79" s="70">
        <v>1</v>
      </c>
      <c r="V79" s="70"/>
      <c r="W79" s="70"/>
      <c r="X79" s="33"/>
      <c r="Y79" s="71"/>
    </row>
    <row r="80" spans="2:25" ht="30">
      <c r="B80" s="108"/>
      <c r="C80" s="108"/>
      <c r="D80" s="107" t="s">
        <v>224</v>
      </c>
      <c r="E80" s="90" t="s">
        <v>215</v>
      </c>
      <c r="F80" s="90">
        <v>3</v>
      </c>
      <c r="G80" s="64">
        <v>0</v>
      </c>
      <c r="H80" s="64">
        <v>0</v>
      </c>
      <c r="I80" s="64">
        <v>1</v>
      </c>
      <c r="J80" s="64">
        <v>0</v>
      </c>
      <c r="K80" s="64">
        <v>0</v>
      </c>
      <c r="L80" s="78">
        <v>0</v>
      </c>
      <c r="M80" s="78">
        <v>0</v>
      </c>
      <c r="N80" s="78">
        <v>1</v>
      </c>
      <c r="O80" s="78">
        <v>0</v>
      </c>
      <c r="P80" s="70">
        <v>0</v>
      </c>
      <c r="Q80" s="70">
        <v>0</v>
      </c>
      <c r="R80" s="70">
        <v>0</v>
      </c>
      <c r="S80" s="70">
        <v>0</v>
      </c>
      <c r="T80" s="70">
        <v>0</v>
      </c>
      <c r="U80" s="70">
        <v>0</v>
      </c>
      <c r="V80" s="70"/>
      <c r="W80" s="70"/>
      <c r="X80" s="33"/>
      <c r="Y80" s="71"/>
    </row>
    <row r="81" spans="2:25" ht="30">
      <c r="B81" s="108"/>
      <c r="C81" s="108"/>
      <c r="D81" s="107" t="s">
        <v>224</v>
      </c>
      <c r="E81" s="90" t="s">
        <v>216</v>
      </c>
      <c r="F81" s="90">
        <v>3</v>
      </c>
      <c r="G81" s="64">
        <v>0</v>
      </c>
      <c r="H81" s="64">
        <v>0</v>
      </c>
      <c r="I81" s="64">
        <v>5</v>
      </c>
      <c r="J81" s="64">
        <v>0</v>
      </c>
      <c r="K81" s="64">
        <v>0</v>
      </c>
      <c r="L81" s="78">
        <v>1</v>
      </c>
      <c r="M81" s="78">
        <v>0</v>
      </c>
      <c r="N81" s="78">
        <v>0</v>
      </c>
      <c r="O81" s="78">
        <v>0</v>
      </c>
      <c r="P81" s="70">
        <v>0</v>
      </c>
      <c r="Q81" s="70">
        <v>0</v>
      </c>
      <c r="R81" s="70">
        <v>0</v>
      </c>
      <c r="S81" s="70">
        <v>0</v>
      </c>
      <c r="T81" s="70">
        <v>0</v>
      </c>
      <c r="U81" s="70">
        <v>0</v>
      </c>
      <c r="V81" s="70"/>
      <c r="W81" s="70"/>
      <c r="X81" s="33"/>
      <c r="Y81" s="71"/>
    </row>
    <row r="82" spans="2:25" ht="30">
      <c r="B82" s="108"/>
      <c r="C82" s="108"/>
      <c r="D82" s="107" t="s">
        <v>224</v>
      </c>
      <c r="E82" s="90" t="s">
        <v>217</v>
      </c>
      <c r="F82" s="90">
        <v>3</v>
      </c>
      <c r="G82" s="64">
        <v>0</v>
      </c>
      <c r="H82" s="64">
        <v>0</v>
      </c>
      <c r="I82" s="64">
        <v>1</v>
      </c>
      <c r="J82" s="64">
        <v>0</v>
      </c>
      <c r="K82" s="64">
        <v>0</v>
      </c>
      <c r="L82" s="78">
        <v>0</v>
      </c>
      <c r="M82" s="78">
        <v>0</v>
      </c>
      <c r="N82" s="78">
        <v>0</v>
      </c>
      <c r="O82" s="78">
        <v>0</v>
      </c>
      <c r="P82" s="70">
        <v>0</v>
      </c>
      <c r="Q82" s="70">
        <v>0</v>
      </c>
      <c r="R82" s="70">
        <v>0</v>
      </c>
      <c r="S82" s="70">
        <v>0</v>
      </c>
      <c r="T82" s="70">
        <v>0</v>
      </c>
      <c r="U82" s="70">
        <v>0</v>
      </c>
      <c r="V82" s="70"/>
      <c r="W82" s="70"/>
      <c r="X82" s="33"/>
      <c r="Y82" s="71"/>
    </row>
    <row r="83" spans="2:25" ht="45">
      <c r="B83" s="108"/>
      <c r="C83" s="108"/>
      <c r="D83" s="107" t="s">
        <v>224</v>
      </c>
      <c r="E83" s="90" t="s">
        <v>218</v>
      </c>
      <c r="F83" s="90">
        <v>3</v>
      </c>
      <c r="G83" s="64">
        <v>0</v>
      </c>
      <c r="H83" s="64">
        <v>0</v>
      </c>
      <c r="I83" s="64">
        <v>4</v>
      </c>
      <c r="J83" s="64">
        <v>0</v>
      </c>
      <c r="K83" s="64">
        <v>0</v>
      </c>
      <c r="L83" s="78">
        <v>1</v>
      </c>
      <c r="M83" s="78">
        <v>0</v>
      </c>
      <c r="N83" s="78">
        <v>0</v>
      </c>
      <c r="O83" s="78">
        <v>0</v>
      </c>
      <c r="P83" s="70">
        <v>0</v>
      </c>
      <c r="Q83" s="70">
        <v>0</v>
      </c>
      <c r="R83" s="70">
        <v>0</v>
      </c>
      <c r="S83" s="70">
        <v>0</v>
      </c>
      <c r="T83" s="70">
        <v>0</v>
      </c>
      <c r="U83" s="70">
        <v>0</v>
      </c>
      <c r="V83" s="70"/>
      <c r="W83" s="70"/>
      <c r="X83" s="33"/>
      <c r="Y83" s="71"/>
    </row>
    <row r="84" spans="2:25" ht="16.899999999999999" customHeight="1">
      <c r="B84" s="108"/>
      <c r="C84" s="108"/>
      <c r="D84" s="107" t="s">
        <v>224</v>
      </c>
      <c r="E84" s="96" t="s">
        <v>213</v>
      </c>
      <c r="F84" s="96" t="s">
        <v>219</v>
      </c>
      <c r="G84" s="64">
        <v>19</v>
      </c>
      <c r="H84" s="64">
        <v>44</v>
      </c>
      <c r="I84" s="64">
        <v>48</v>
      </c>
      <c r="J84" s="64">
        <v>23</v>
      </c>
      <c r="K84" s="64">
        <v>22</v>
      </c>
      <c r="L84" s="78">
        <v>8</v>
      </c>
      <c r="M84" s="78">
        <v>6</v>
      </c>
      <c r="N84" s="78">
        <v>4</v>
      </c>
      <c r="O84" s="78">
        <v>7</v>
      </c>
      <c r="P84" s="70">
        <v>13</v>
      </c>
      <c r="Q84" s="70">
        <v>3</v>
      </c>
      <c r="R84" s="70">
        <v>6</v>
      </c>
      <c r="S84" s="70">
        <v>11</v>
      </c>
      <c r="T84" s="70">
        <v>5</v>
      </c>
      <c r="U84" s="70">
        <v>1</v>
      </c>
      <c r="V84" s="70"/>
      <c r="W84" s="70"/>
      <c r="X84" s="33"/>
      <c r="Y84" s="71"/>
    </row>
    <row r="85" spans="2:25" ht="30">
      <c r="B85" s="108"/>
      <c r="C85" s="108"/>
      <c r="D85" s="107" t="s">
        <v>224</v>
      </c>
      <c r="E85" s="90" t="s">
        <v>215</v>
      </c>
      <c r="F85" s="96" t="s">
        <v>219</v>
      </c>
      <c r="G85" s="64">
        <v>0</v>
      </c>
      <c r="H85" s="64">
        <v>0</v>
      </c>
      <c r="I85" s="64">
        <v>2</v>
      </c>
      <c r="J85" s="64">
        <v>4</v>
      </c>
      <c r="K85" s="64">
        <v>1</v>
      </c>
      <c r="L85" s="78">
        <v>0</v>
      </c>
      <c r="M85" s="78">
        <v>0</v>
      </c>
      <c r="N85" s="78">
        <v>1</v>
      </c>
      <c r="O85" s="78">
        <v>0</v>
      </c>
      <c r="P85" s="70">
        <v>0</v>
      </c>
      <c r="Q85" s="70">
        <v>0</v>
      </c>
      <c r="R85" s="70">
        <v>0</v>
      </c>
      <c r="S85" s="70">
        <v>0</v>
      </c>
      <c r="T85" s="70">
        <v>0</v>
      </c>
      <c r="U85" s="70">
        <v>0</v>
      </c>
      <c r="V85" s="70"/>
      <c r="W85" s="70"/>
      <c r="X85" s="33"/>
      <c r="Y85" s="71"/>
    </row>
    <row r="86" spans="2:25" ht="30">
      <c r="B86" s="108"/>
      <c r="C86" s="108"/>
      <c r="D86" s="107" t="s">
        <v>224</v>
      </c>
      <c r="E86" s="90" t="s">
        <v>216</v>
      </c>
      <c r="F86" s="96" t="s">
        <v>219</v>
      </c>
      <c r="G86" s="64">
        <v>1</v>
      </c>
      <c r="H86" s="64">
        <v>11</v>
      </c>
      <c r="I86" s="64">
        <v>29</v>
      </c>
      <c r="J86" s="64">
        <v>3</v>
      </c>
      <c r="K86" s="64">
        <v>1</v>
      </c>
      <c r="L86" s="78">
        <v>0</v>
      </c>
      <c r="M86" s="78">
        <v>0</v>
      </c>
      <c r="N86" s="78">
        <v>0</v>
      </c>
      <c r="O86" s="78">
        <v>0</v>
      </c>
      <c r="P86" s="70">
        <v>6</v>
      </c>
      <c r="Q86" s="70">
        <v>0</v>
      </c>
      <c r="R86" s="70">
        <v>0</v>
      </c>
      <c r="S86" s="70">
        <v>0</v>
      </c>
      <c r="T86" s="70">
        <v>0</v>
      </c>
      <c r="U86" s="70">
        <v>0</v>
      </c>
      <c r="V86" s="70"/>
      <c r="W86" s="70"/>
      <c r="X86" s="33"/>
      <c r="Y86" s="71"/>
    </row>
    <row r="87" spans="2:25" ht="30">
      <c r="B87" s="108"/>
      <c r="C87" s="108"/>
      <c r="D87" s="107" t="s">
        <v>224</v>
      </c>
      <c r="E87" s="90" t="s">
        <v>217</v>
      </c>
      <c r="F87" s="96" t="s">
        <v>219</v>
      </c>
      <c r="G87" s="64">
        <v>0</v>
      </c>
      <c r="H87" s="64">
        <v>0</v>
      </c>
      <c r="I87" s="64">
        <v>1</v>
      </c>
      <c r="J87" s="64">
        <v>1</v>
      </c>
      <c r="K87" s="64">
        <v>1</v>
      </c>
      <c r="L87" s="78">
        <v>0</v>
      </c>
      <c r="M87" s="78">
        <v>0</v>
      </c>
      <c r="N87" s="78">
        <v>0</v>
      </c>
      <c r="O87" s="78">
        <v>0</v>
      </c>
      <c r="P87" s="70">
        <v>0</v>
      </c>
      <c r="Q87" s="70">
        <v>0</v>
      </c>
      <c r="R87" s="70">
        <v>0</v>
      </c>
      <c r="S87" s="70">
        <v>0</v>
      </c>
      <c r="T87" s="70">
        <v>0</v>
      </c>
      <c r="U87" s="70">
        <v>0</v>
      </c>
      <c r="V87" s="70"/>
      <c r="W87" s="70"/>
      <c r="X87" s="33"/>
      <c r="Y87" s="71"/>
    </row>
    <row r="88" spans="2:25" ht="30" customHeight="1">
      <c r="B88" s="108"/>
      <c r="C88" s="108"/>
      <c r="D88" s="107" t="s">
        <v>224</v>
      </c>
      <c r="E88" s="90" t="s">
        <v>218</v>
      </c>
      <c r="F88" s="96" t="s">
        <v>219</v>
      </c>
      <c r="G88" s="64">
        <v>1</v>
      </c>
      <c r="H88" s="64">
        <v>11</v>
      </c>
      <c r="I88" s="64">
        <v>28</v>
      </c>
      <c r="J88" s="64">
        <v>2</v>
      </c>
      <c r="K88" s="64">
        <v>0</v>
      </c>
      <c r="L88" s="78">
        <v>0</v>
      </c>
      <c r="M88" s="78">
        <v>0</v>
      </c>
      <c r="N88" s="78">
        <v>0</v>
      </c>
      <c r="O88" s="78">
        <v>0</v>
      </c>
      <c r="P88" s="70">
        <v>6</v>
      </c>
      <c r="Q88" s="70">
        <v>0</v>
      </c>
      <c r="R88" s="70">
        <v>0</v>
      </c>
      <c r="S88" s="70">
        <v>0</v>
      </c>
      <c r="T88" s="70">
        <v>0</v>
      </c>
      <c r="U88" s="70">
        <v>0</v>
      </c>
      <c r="V88" s="70"/>
      <c r="W88" s="70"/>
      <c r="X88" s="33"/>
      <c r="Y88" s="71"/>
    </row>
    <row r="89" spans="2:25" ht="75">
      <c r="B89" s="33" t="s">
        <v>225</v>
      </c>
      <c r="C89" s="34" t="s">
        <v>226</v>
      </c>
      <c r="D89" s="33" t="s">
        <v>227</v>
      </c>
      <c r="E89" s="103" t="s">
        <v>91</v>
      </c>
      <c r="F89" s="96">
        <v>1</v>
      </c>
      <c r="G89" s="237"/>
      <c r="H89" s="237"/>
      <c r="I89" s="237"/>
      <c r="J89" s="237"/>
      <c r="K89" s="237"/>
      <c r="L89" s="237"/>
      <c r="M89" s="237"/>
      <c r="N89" s="237"/>
      <c r="O89" s="237"/>
      <c r="P89" s="237"/>
      <c r="Q89" s="237"/>
      <c r="R89" s="237"/>
      <c r="S89" s="237"/>
      <c r="T89" s="240"/>
      <c r="U89" s="240"/>
      <c r="V89" s="240"/>
      <c r="W89" s="240"/>
      <c r="X89" s="12"/>
      <c r="Y89" s="69"/>
    </row>
    <row r="90" spans="2:25" ht="30">
      <c r="B90" s="12"/>
      <c r="C90" s="10"/>
      <c r="D90" s="12" t="s">
        <v>227</v>
      </c>
      <c r="E90" s="103" t="s">
        <v>91</v>
      </c>
      <c r="F90" s="90">
        <v>2</v>
      </c>
      <c r="G90" s="64">
        <v>161</v>
      </c>
      <c r="H90" s="64">
        <v>102</v>
      </c>
      <c r="I90" s="64">
        <v>30</v>
      </c>
      <c r="J90" s="64">
        <v>21</v>
      </c>
      <c r="K90" s="64">
        <v>17</v>
      </c>
      <c r="L90" s="79">
        <v>7</v>
      </c>
      <c r="M90" s="79">
        <v>9</v>
      </c>
      <c r="N90" s="79">
        <v>3</v>
      </c>
      <c r="O90" s="79">
        <v>0</v>
      </c>
      <c r="P90" s="70">
        <v>3</v>
      </c>
      <c r="Q90" s="70">
        <v>10</v>
      </c>
      <c r="R90" s="70">
        <v>20</v>
      </c>
      <c r="S90" s="70">
        <v>62</v>
      </c>
      <c r="T90" s="70">
        <v>49</v>
      </c>
      <c r="U90" s="302">
        <v>31</v>
      </c>
      <c r="V90" s="70"/>
      <c r="W90" s="70"/>
      <c r="X90" s="33"/>
      <c r="Y90" s="71"/>
    </row>
    <row r="91" spans="2:25" ht="30">
      <c r="B91" s="12"/>
      <c r="C91" s="10"/>
      <c r="D91" s="12" t="s">
        <v>227</v>
      </c>
      <c r="E91" s="103" t="s">
        <v>91</v>
      </c>
      <c r="F91" s="90">
        <v>3</v>
      </c>
      <c r="G91" s="64">
        <v>89</v>
      </c>
      <c r="H91" s="64">
        <v>96</v>
      </c>
      <c r="I91" s="64">
        <v>10</v>
      </c>
      <c r="J91" s="64">
        <v>59</v>
      </c>
      <c r="K91" s="64">
        <v>35</v>
      </c>
      <c r="L91" s="79">
        <v>66</v>
      </c>
      <c r="M91" s="79">
        <v>36</v>
      </c>
      <c r="N91" s="79">
        <v>11</v>
      </c>
      <c r="O91" s="79">
        <v>1</v>
      </c>
      <c r="P91" s="70">
        <v>1</v>
      </c>
      <c r="Q91" s="70">
        <v>1</v>
      </c>
      <c r="R91" s="70">
        <v>0</v>
      </c>
      <c r="S91" s="70">
        <v>10</v>
      </c>
      <c r="T91" s="70">
        <v>2</v>
      </c>
      <c r="U91" s="302">
        <v>1</v>
      </c>
      <c r="V91" s="70"/>
      <c r="W91" s="70"/>
      <c r="X91" s="33"/>
      <c r="Y91" s="71"/>
    </row>
    <row r="92" spans="2:25" ht="30">
      <c r="B92" s="12"/>
      <c r="C92" s="10"/>
      <c r="D92" s="12" t="s">
        <v>227</v>
      </c>
      <c r="E92" s="103" t="s">
        <v>91</v>
      </c>
      <c r="F92" s="90" t="s">
        <v>219</v>
      </c>
      <c r="G92" s="64">
        <v>119</v>
      </c>
      <c r="H92" s="64">
        <v>78</v>
      </c>
      <c r="I92" s="64">
        <v>95</v>
      </c>
      <c r="J92" s="64">
        <v>51</v>
      </c>
      <c r="K92" s="64">
        <v>34</v>
      </c>
      <c r="L92" s="79">
        <v>25</v>
      </c>
      <c r="M92" s="79">
        <v>22</v>
      </c>
      <c r="N92" s="79">
        <v>8</v>
      </c>
      <c r="O92" s="79">
        <v>6</v>
      </c>
      <c r="P92" s="70">
        <v>12</v>
      </c>
      <c r="Q92" s="70">
        <v>8</v>
      </c>
      <c r="R92" s="70">
        <v>7</v>
      </c>
      <c r="S92" s="70">
        <v>2</v>
      </c>
      <c r="T92" s="70">
        <v>10</v>
      </c>
      <c r="U92" s="302">
        <v>7</v>
      </c>
      <c r="V92" s="70"/>
      <c r="W92" s="70"/>
      <c r="X92" s="33"/>
      <c r="Y92" s="71"/>
    </row>
    <row r="93" spans="2:25" ht="30">
      <c r="B93" s="12"/>
      <c r="C93" s="10" t="s">
        <v>228</v>
      </c>
      <c r="D93" s="12" t="s">
        <v>229</v>
      </c>
      <c r="E93" s="103" t="s">
        <v>91</v>
      </c>
      <c r="F93" s="96">
        <v>1</v>
      </c>
      <c r="G93" s="237"/>
      <c r="H93" s="237"/>
      <c r="I93" s="237"/>
      <c r="J93" s="237"/>
      <c r="K93" s="237"/>
      <c r="L93" s="237"/>
      <c r="M93" s="237"/>
      <c r="N93" s="237"/>
      <c r="O93" s="237"/>
      <c r="P93" s="237"/>
      <c r="Q93" s="237"/>
      <c r="R93" s="237"/>
      <c r="S93" s="237"/>
      <c r="T93" s="237"/>
      <c r="U93" s="299"/>
      <c r="V93" s="239"/>
      <c r="W93" s="239"/>
      <c r="X93" s="33"/>
      <c r="Y93" s="71"/>
    </row>
    <row r="94" spans="2:25" ht="30">
      <c r="B94" s="12"/>
      <c r="C94" s="10"/>
      <c r="D94" s="12" t="s">
        <v>229</v>
      </c>
      <c r="E94" s="103" t="s">
        <v>91</v>
      </c>
      <c r="F94" s="90">
        <v>2</v>
      </c>
      <c r="G94" s="64">
        <v>606</v>
      </c>
      <c r="H94" s="64">
        <v>696</v>
      </c>
      <c r="I94" s="64">
        <v>756</v>
      </c>
      <c r="J94" s="64">
        <v>594</v>
      </c>
      <c r="K94" s="64">
        <v>557</v>
      </c>
      <c r="L94" s="79">
        <v>619</v>
      </c>
      <c r="M94" s="79">
        <v>236</v>
      </c>
      <c r="N94" s="79">
        <v>101</v>
      </c>
      <c r="O94" s="79">
        <v>20</v>
      </c>
      <c r="P94" s="70">
        <v>168</v>
      </c>
      <c r="Q94" s="70">
        <v>652</v>
      </c>
      <c r="R94" s="70">
        <v>2299</v>
      </c>
      <c r="S94" s="70">
        <v>6339</v>
      </c>
      <c r="T94" s="70">
        <v>2847</v>
      </c>
      <c r="U94" s="307">
        <v>1404</v>
      </c>
      <c r="V94" s="70"/>
      <c r="W94" s="70"/>
      <c r="X94" s="33"/>
      <c r="Y94" s="71"/>
    </row>
    <row r="95" spans="2:25" ht="30">
      <c r="B95" s="12"/>
      <c r="C95" s="10"/>
      <c r="D95" s="12" t="s">
        <v>229</v>
      </c>
      <c r="E95" s="103" t="s">
        <v>91</v>
      </c>
      <c r="F95" s="90">
        <v>3</v>
      </c>
      <c r="G95" s="64">
        <v>670</v>
      </c>
      <c r="H95" s="64">
        <v>520</v>
      </c>
      <c r="I95" s="64">
        <v>443</v>
      </c>
      <c r="J95" s="64">
        <v>575</v>
      </c>
      <c r="K95" s="64">
        <v>1699</v>
      </c>
      <c r="L95" s="79">
        <v>4727</v>
      </c>
      <c r="M95" s="79">
        <v>2793</v>
      </c>
      <c r="N95" s="79">
        <v>937</v>
      </c>
      <c r="O95" s="79">
        <v>230</v>
      </c>
      <c r="P95" s="70">
        <v>182</v>
      </c>
      <c r="Q95" s="70">
        <v>271</v>
      </c>
      <c r="R95" s="70">
        <v>381</v>
      </c>
      <c r="S95" s="70">
        <v>266</v>
      </c>
      <c r="T95" s="70">
        <v>158</v>
      </c>
      <c r="U95" s="302">
        <v>52</v>
      </c>
      <c r="V95" s="70"/>
      <c r="W95" s="70"/>
      <c r="X95" s="33"/>
      <c r="Y95" s="71"/>
    </row>
    <row r="96" spans="2:25" ht="30">
      <c r="B96" s="12"/>
      <c r="C96" s="10"/>
      <c r="D96" s="12" t="s">
        <v>229</v>
      </c>
      <c r="E96" s="103" t="s">
        <v>91</v>
      </c>
      <c r="F96" s="90" t="s">
        <v>219</v>
      </c>
      <c r="G96" s="64">
        <v>3728</v>
      </c>
      <c r="H96" s="64">
        <v>3255</v>
      </c>
      <c r="I96" s="64">
        <v>2899</v>
      </c>
      <c r="J96" s="64">
        <v>1926</v>
      </c>
      <c r="K96" s="64">
        <v>1870</v>
      </c>
      <c r="L96" s="79">
        <v>706</v>
      </c>
      <c r="M96" s="79">
        <v>680</v>
      </c>
      <c r="N96" s="79">
        <v>458</v>
      </c>
      <c r="O96" s="79">
        <v>223</v>
      </c>
      <c r="P96" s="70">
        <v>325</v>
      </c>
      <c r="Q96" s="70">
        <v>846</v>
      </c>
      <c r="R96" s="70">
        <v>1261</v>
      </c>
      <c r="S96" s="70">
        <v>1028</v>
      </c>
      <c r="T96" s="70">
        <v>506</v>
      </c>
      <c r="U96" s="302">
        <v>473</v>
      </c>
      <c r="V96" s="70"/>
      <c r="W96" s="70"/>
      <c r="X96" s="33"/>
      <c r="Y96" s="71"/>
    </row>
    <row r="97" spans="2:25" ht="30">
      <c r="B97" s="102"/>
      <c r="C97" s="10" t="s">
        <v>230</v>
      </c>
      <c r="D97" s="12" t="s">
        <v>231</v>
      </c>
      <c r="E97" s="103" t="s">
        <v>91</v>
      </c>
      <c r="F97" s="96">
        <v>1</v>
      </c>
      <c r="G97" s="237"/>
      <c r="H97" s="237"/>
      <c r="I97" s="237"/>
      <c r="J97" s="237"/>
      <c r="K97" s="237"/>
      <c r="L97" s="237"/>
      <c r="M97" s="237"/>
      <c r="N97" s="237"/>
      <c r="O97" s="237"/>
      <c r="P97" s="237"/>
      <c r="Q97" s="237"/>
      <c r="R97" s="237"/>
      <c r="S97" s="237"/>
      <c r="T97" s="237"/>
      <c r="U97" s="239"/>
      <c r="V97" s="239"/>
      <c r="W97" s="239"/>
      <c r="X97" s="33"/>
      <c r="Y97" s="71"/>
    </row>
    <row r="98" spans="2:25" ht="30">
      <c r="B98" s="102"/>
      <c r="C98" s="10"/>
      <c r="D98" s="12" t="s">
        <v>231</v>
      </c>
      <c r="E98" s="103" t="s">
        <v>91</v>
      </c>
      <c r="F98" s="90">
        <v>2</v>
      </c>
      <c r="G98" s="65" t="s">
        <v>232</v>
      </c>
      <c r="H98" s="65" t="s">
        <v>232</v>
      </c>
      <c r="I98" s="65" t="s">
        <v>232</v>
      </c>
      <c r="J98" s="65" t="s">
        <v>232</v>
      </c>
      <c r="K98" s="65" t="s">
        <v>232</v>
      </c>
      <c r="L98" s="65" t="s">
        <v>232</v>
      </c>
      <c r="M98" s="65" t="s">
        <v>232</v>
      </c>
      <c r="N98" s="65" t="s">
        <v>232</v>
      </c>
      <c r="O98" s="65" t="s">
        <v>232</v>
      </c>
      <c r="P98" s="65" t="s">
        <v>232</v>
      </c>
      <c r="Q98" s="65" t="s">
        <v>232</v>
      </c>
      <c r="R98" s="65" t="s">
        <v>232</v>
      </c>
      <c r="S98" s="65" t="s">
        <v>232</v>
      </c>
      <c r="T98" s="65" t="s">
        <v>232</v>
      </c>
      <c r="U98" s="70" t="s">
        <v>91</v>
      </c>
      <c r="V98" s="70"/>
      <c r="W98" s="70"/>
      <c r="X98" s="33"/>
      <c r="Y98" s="71"/>
    </row>
    <row r="99" spans="2:25" ht="30">
      <c r="B99" s="102"/>
      <c r="C99" s="10"/>
      <c r="D99" s="12" t="s">
        <v>231</v>
      </c>
      <c r="E99" s="103" t="s">
        <v>91</v>
      </c>
      <c r="F99" s="90">
        <v>3</v>
      </c>
      <c r="G99" s="65" t="s">
        <v>232</v>
      </c>
      <c r="H99" s="65" t="s">
        <v>232</v>
      </c>
      <c r="I99" s="65" t="s">
        <v>232</v>
      </c>
      <c r="J99" s="65" t="s">
        <v>232</v>
      </c>
      <c r="K99" s="65" t="s">
        <v>232</v>
      </c>
      <c r="L99" s="65" t="s">
        <v>232</v>
      </c>
      <c r="M99" s="65" t="s">
        <v>232</v>
      </c>
      <c r="N99" s="65" t="s">
        <v>232</v>
      </c>
      <c r="O99" s="65" t="s">
        <v>232</v>
      </c>
      <c r="P99" s="65" t="s">
        <v>232</v>
      </c>
      <c r="Q99" s="65" t="s">
        <v>232</v>
      </c>
      <c r="R99" s="65" t="s">
        <v>232</v>
      </c>
      <c r="S99" s="65" t="s">
        <v>232</v>
      </c>
      <c r="T99" s="65" t="s">
        <v>232</v>
      </c>
      <c r="U99" s="70" t="s">
        <v>91</v>
      </c>
      <c r="V99" s="70"/>
      <c r="W99" s="70"/>
      <c r="X99" s="33"/>
      <c r="Y99" s="71"/>
    </row>
    <row r="100" spans="2:25" ht="30">
      <c r="B100" s="102"/>
      <c r="C100" s="10"/>
      <c r="D100" s="12" t="s">
        <v>231</v>
      </c>
      <c r="E100" s="103" t="s">
        <v>91</v>
      </c>
      <c r="F100" s="90" t="s">
        <v>219</v>
      </c>
      <c r="G100" s="65" t="s">
        <v>232</v>
      </c>
      <c r="H100" s="65" t="s">
        <v>232</v>
      </c>
      <c r="I100" s="65" t="s">
        <v>232</v>
      </c>
      <c r="J100" s="65" t="s">
        <v>232</v>
      </c>
      <c r="K100" s="65" t="s">
        <v>232</v>
      </c>
      <c r="L100" s="65" t="s">
        <v>232</v>
      </c>
      <c r="M100" s="65" t="s">
        <v>232</v>
      </c>
      <c r="N100" s="65" t="s">
        <v>232</v>
      </c>
      <c r="O100" s="65" t="s">
        <v>232</v>
      </c>
      <c r="P100" s="65" t="s">
        <v>232</v>
      </c>
      <c r="Q100" s="65" t="s">
        <v>232</v>
      </c>
      <c r="R100" s="65" t="s">
        <v>232</v>
      </c>
      <c r="S100" s="65" t="s">
        <v>232</v>
      </c>
      <c r="T100" s="65" t="s">
        <v>232</v>
      </c>
      <c r="U100" s="70" t="s">
        <v>91</v>
      </c>
      <c r="V100" s="70"/>
      <c r="W100" s="70"/>
      <c r="X100" s="33"/>
      <c r="Y100" s="71"/>
    </row>
    <row r="101" spans="2:25" ht="35.25" customHeight="1">
      <c r="B101" s="102"/>
      <c r="C101" s="10" t="s">
        <v>233</v>
      </c>
      <c r="D101" s="12" t="s">
        <v>234</v>
      </c>
      <c r="E101" s="103" t="s">
        <v>91</v>
      </c>
      <c r="F101" s="96">
        <v>1</v>
      </c>
      <c r="G101" s="237"/>
      <c r="H101" s="237"/>
      <c r="I101" s="237"/>
      <c r="J101" s="237"/>
      <c r="K101" s="238"/>
      <c r="L101" s="238"/>
      <c r="M101" s="238"/>
      <c r="N101" s="238"/>
      <c r="O101" s="238"/>
      <c r="P101" s="238"/>
      <c r="Q101" s="238"/>
      <c r="R101" s="238"/>
      <c r="S101" s="238"/>
      <c r="T101" s="239"/>
      <c r="U101" s="239"/>
      <c r="V101" s="239"/>
      <c r="W101" s="239"/>
      <c r="X101" s="33"/>
      <c r="Y101" s="71"/>
    </row>
    <row r="102" spans="2:25" ht="30">
      <c r="B102" s="102"/>
      <c r="C102" s="10"/>
      <c r="D102" s="12" t="s">
        <v>234</v>
      </c>
      <c r="E102" s="103" t="s">
        <v>91</v>
      </c>
      <c r="F102" s="90">
        <v>2</v>
      </c>
      <c r="G102" s="192">
        <v>2338.0517045454549</v>
      </c>
      <c r="H102" s="192">
        <v>2580.4232954545455</v>
      </c>
      <c r="I102" s="192">
        <v>2626.2068181818181</v>
      </c>
      <c r="J102" s="192">
        <v>2617.4988636363632</v>
      </c>
      <c r="K102" s="192">
        <v>2428.9647727272727</v>
      </c>
      <c r="L102" s="192">
        <v>1008.8301136363636</v>
      </c>
      <c r="M102" s="192">
        <v>884.29715909090896</v>
      </c>
      <c r="N102" s="192">
        <v>625.82821969696977</v>
      </c>
      <c r="O102" s="192">
        <v>149.97367424242424</v>
      </c>
      <c r="P102" s="192">
        <v>993.01893939393938</v>
      </c>
      <c r="Q102" s="192">
        <v>875.28787878787887</v>
      </c>
      <c r="R102" s="192">
        <v>1066.4715151515152</v>
      </c>
      <c r="S102" s="192">
        <v>872.67969696969692</v>
      </c>
      <c r="T102" s="220">
        <v>1499.1</v>
      </c>
      <c r="U102" s="302">
        <v>980.58</v>
      </c>
      <c r="V102" s="70"/>
      <c r="W102" s="70"/>
      <c r="X102" s="33"/>
      <c r="Y102" s="71"/>
    </row>
    <row r="103" spans="2:25" ht="30">
      <c r="B103" s="102"/>
      <c r="C103" s="10"/>
      <c r="D103" s="12" t="s">
        <v>234</v>
      </c>
      <c r="E103" s="103" t="s">
        <v>91</v>
      </c>
      <c r="F103" s="90">
        <v>3</v>
      </c>
      <c r="G103" s="192">
        <v>2675.2020833333336</v>
      </c>
      <c r="H103" s="192">
        <v>2372.5282196969697</v>
      </c>
      <c r="I103" s="192">
        <v>2416.9136363636367</v>
      </c>
      <c r="J103" s="192">
        <v>3002.1759469696972</v>
      </c>
      <c r="K103" s="192">
        <v>2695.915606060606</v>
      </c>
      <c r="L103" s="192">
        <v>1974.0010227272726</v>
      </c>
      <c r="M103" s="192">
        <v>1709.5242803030305</v>
      </c>
      <c r="N103" s="192">
        <v>972.20018939393947</v>
      </c>
      <c r="O103" s="192">
        <v>220.35507575757578</v>
      </c>
      <c r="P103" s="192">
        <v>1353.8960227272728</v>
      </c>
      <c r="Q103" s="192">
        <v>878.07708333333335</v>
      </c>
      <c r="R103" s="192">
        <v>501.01420454545456</v>
      </c>
      <c r="S103" s="192">
        <v>220.77962121212121</v>
      </c>
      <c r="T103" s="220">
        <v>1469.8</v>
      </c>
      <c r="U103" s="302">
        <v>602.19000000000005</v>
      </c>
      <c r="V103" s="70"/>
      <c r="W103" s="70"/>
      <c r="X103" s="33"/>
      <c r="Y103" s="71"/>
    </row>
    <row r="104" spans="2:25" ht="30">
      <c r="B104" s="102"/>
      <c r="C104" s="10"/>
      <c r="D104" s="12" t="s">
        <v>234</v>
      </c>
      <c r="E104" s="103" t="s">
        <v>91</v>
      </c>
      <c r="F104" s="90" t="s">
        <v>219</v>
      </c>
      <c r="G104" s="192">
        <v>4002.0573863636359</v>
      </c>
      <c r="H104" s="192">
        <v>3920.2482954545449</v>
      </c>
      <c r="I104" s="192">
        <v>3878.8407196969692</v>
      </c>
      <c r="J104" s="192">
        <v>3806.0107954545451</v>
      </c>
      <c r="K104" s="192">
        <v>3807.2071969696963</v>
      </c>
      <c r="L104" s="192">
        <v>1186.4335227272727</v>
      </c>
      <c r="M104" s="192">
        <v>1221.1850378787879</v>
      </c>
      <c r="N104" s="192">
        <v>966.71799242424231</v>
      </c>
      <c r="O104" s="192">
        <v>468.83712121212125</v>
      </c>
      <c r="P104" s="192">
        <v>1075.0664772727273</v>
      </c>
      <c r="Q104" s="192">
        <v>1196.7</v>
      </c>
      <c r="R104" s="192">
        <v>1112.2941287878789</v>
      </c>
      <c r="S104" s="192">
        <v>332.81003787878785</v>
      </c>
      <c r="T104" s="220">
        <v>1258.5999999999999</v>
      </c>
      <c r="U104" s="302">
        <v>1161.3800000000001</v>
      </c>
      <c r="V104" s="70"/>
      <c r="W104" s="70"/>
      <c r="X104" s="33"/>
      <c r="Y104" s="71"/>
    </row>
    <row r="105" spans="2:25" ht="51" customHeight="1">
      <c r="B105" s="12" t="s">
        <v>235</v>
      </c>
      <c r="C105" s="10" t="s">
        <v>144</v>
      </c>
      <c r="D105" s="12" t="s">
        <v>236</v>
      </c>
      <c r="E105" s="103" t="s">
        <v>91</v>
      </c>
      <c r="F105" s="96">
        <v>1</v>
      </c>
      <c r="G105" s="187"/>
      <c r="H105" s="187"/>
      <c r="I105" s="187"/>
      <c r="J105" s="187"/>
      <c r="K105" s="187"/>
      <c r="L105" s="188"/>
      <c r="M105" s="188"/>
      <c r="N105" s="188"/>
      <c r="O105" s="188"/>
      <c r="P105" s="189"/>
      <c r="Q105" s="189"/>
      <c r="R105" s="189"/>
      <c r="S105" s="189"/>
      <c r="T105" s="189"/>
      <c r="U105" s="189"/>
      <c r="V105" s="189"/>
      <c r="W105" s="189"/>
      <c r="X105" s="33"/>
      <c r="Y105" s="71"/>
    </row>
    <row r="106" spans="2:25" ht="30">
      <c r="B106" s="12"/>
      <c r="C106" s="10"/>
      <c r="D106" s="12" t="s">
        <v>236</v>
      </c>
      <c r="E106" s="103" t="s">
        <v>91</v>
      </c>
      <c r="F106" s="90">
        <v>2</v>
      </c>
      <c r="G106" s="64">
        <v>0</v>
      </c>
      <c r="H106" s="64">
        <v>0</v>
      </c>
      <c r="I106" s="64">
        <v>0</v>
      </c>
      <c r="J106" s="64">
        <v>2</v>
      </c>
      <c r="K106" s="64">
        <v>0</v>
      </c>
      <c r="L106" s="79">
        <v>0</v>
      </c>
      <c r="M106" s="79">
        <v>0</v>
      </c>
      <c r="N106" s="79">
        <v>0</v>
      </c>
      <c r="O106" s="79">
        <v>0</v>
      </c>
      <c r="P106" s="70">
        <v>0</v>
      </c>
      <c r="Q106" s="70">
        <v>0</v>
      </c>
      <c r="R106" s="70">
        <v>0</v>
      </c>
      <c r="S106" s="70">
        <v>0</v>
      </c>
      <c r="T106" s="70">
        <v>0</v>
      </c>
      <c r="U106" s="70">
        <v>0</v>
      </c>
      <c r="V106" s="70"/>
      <c r="W106" s="70"/>
      <c r="X106" s="33"/>
      <c r="Y106" s="71"/>
    </row>
    <row r="107" spans="2:25" ht="30">
      <c r="B107" s="12"/>
      <c r="C107" s="10"/>
      <c r="D107" s="12" t="s">
        <v>236</v>
      </c>
      <c r="E107" s="103" t="s">
        <v>91</v>
      </c>
      <c r="F107" s="90">
        <v>3</v>
      </c>
      <c r="G107" s="64">
        <v>0</v>
      </c>
      <c r="H107" s="64">
        <v>0</v>
      </c>
      <c r="I107" s="64">
        <v>0</v>
      </c>
      <c r="J107" s="64">
        <v>0</v>
      </c>
      <c r="K107" s="64">
        <v>0</v>
      </c>
      <c r="L107" s="79">
        <v>0</v>
      </c>
      <c r="M107" s="79">
        <v>0</v>
      </c>
      <c r="N107" s="79">
        <v>0</v>
      </c>
      <c r="O107" s="79">
        <v>1</v>
      </c>
      <c r="P107" s="70">
        <v>0</v>
      </c>
      <c r="Q107" s="70">
        <v>0</v>
      </c>
      <c r="R107" s="70">
        <v>0</v>
      </c>
      <c r="S107" s="70">
        <v>0</v>
      </c>
      <c r="T107" s="70">
        <v>0</v>
      </c>
      <c r="U107" s="70">
        <v>0</v>
      </c>
      <c r="V107" s="70"/>
      <c r="W107" s="70"/>
      <c r="X107" s="33"/>
      <c r="Y107" s="71"/>
    </row>
    <row r="108" spans="2:25" ht="30">
      <c r="B108" s="12"/>
      <c r="C108" s="10"/>
      <c r="D108" s="12" t="s">
        <v>236</v>
      </c>
      <c r="E108" s="103" t="s">
        <v>91</v>
      </c>
      <c r="F108" s="90" t="s">
        <v>219</v>
      </c>
      <c r="G108" s="64">
        <v>4</v>
      </c>
      <c r="H108" s="64">
        <v>1</v>
      </c>
      <c r="I108" s="64">
        <v>3</v>
      </c>
      <c r="J108" s="64">
        <v>6</v>
      </c>
      <c r="K108" s="64">
        <v>2</v>
      </c>
      <c r="L108" s="79">
        <v>0</v>
      </c>
      <c r="M108" s="79">
        <v>0</v>
      </c>
      <c r="N108" s="79">
        <v>0</v>
      </c>
      <c r="O108" s="79">
        <v>0</v>
      </c>
      <c r="P108" s="70">
        <v>0</v>
      </c>
      <c r="Q108" s="70">
        <v>0</v>
      </c>
      <c r="R108" s="70">
        <v>0</v>
      </c>
      <c r="S108" s="70">
        <v>0</v>
      </c>
      <c r="T108" s="70">
        <v>0</v>
      </c>
      <c r="U108" s="70">
        <v>0</v>
      </c>
      <c r="V108" s="70"/>
      <c r="W108" s="70"/>
      <c r="X108" s="33"/>
      <c r="Y108" s="71"/>
    </row>
    <row r="109" spans="2:25" ht="30">
      <c r="B109" s="12"/>
      <c r="C109" s="10" t="s">
        <v>150</v>
      </c>
      <c r="D109" s="12" t="s">
        <v>237</v>
      </c>
      <c r="E109" s="103" t="s">
        <v>91</v>
      </c>
      <c r="F109" s="96">
        <v>1</v>
      </c>
      <c r="G109" s="187"/>
      <c r="H109" s="187"/>
      <c r="I109" s="187"/>
      <c r="J109" s="187"/>
      <c r="K109" s="187"/>
      <c r="L109" s="188"/>
      <c r="M109" s="188"/>
      <c r="N109" s="188"/>
      <c r="O109" s="188"/>
      <c r="P109" s="189"/>
      <c r="Q109" s="189"/>
      <c r="R109" s="189"/>
      <c r="S109" s="189"/>
      <c r="T109" s="189"/>
      <c r="U109" s="189"/>
      <c r="V109" s="189"/>
      <c r="W109" s="189"/>
      <c r="X109" s="33"/>
      <c r="Y109" s="71"/>
    </row>
    <row r="110" spans="2:25" ht="30">
      <c r="B110" s="12"/>
      <c r="C110" s="10"/>
      <c r="D110" s="12" t="s">
        <v>237</v>
      </c>
      <c r="E110" s="103" t="s">
        <v>91</v>
      </c>
      <c r="F110" s="90">
        <v>2</v>
      </c>
      <c r="G110" s="64">
        <v>194</v>
      </c>
      <c r="H110" s="64">
        <v>81</v>
      </c>
      <c r="I110" s="64">
        <v>127</v>
      </c>
      <c r="J110" s="64">
        <v>342</v>
      </c>
      <c r="K110" s="64">
        <v>304</v>
      </c>
      <c r="L110" s="79">
        <v>170</v>
      </c>
      <c r="M110" s="79">
        <v>117</v>
      </c>
      <c r="N110" s="79">
        <v>40</v>
      </c>
      <c r="O110" s="79">
        <v>36</v>
      </c>
      <c r="P110" s="70">
        <v>65</v>
      </c>
      <c r="Q110" s="70">
        <v>65</v>
      </c>
      <c r="R110" s="70">
        <v>80</v>
      </c>
      <c r="S110" s="70">
        <v>58</v>
      </c>
      <c r="T110" s="191">
        <v>109</v>
      </c>
      <c r="U110" s="70">
        <v>29</v>
      </c>
      <c r="V110" s="70"/>
      <c r="W110" s="70"/>
      <c r="X110" s="33"/>
      <c r="Y110" s="71"/>
    </row>
    <row r="111" spans="2:25" ht="30">
      <c r="B111" s="12"/>
      <c r="C111" s="10"/>
      <c r="D111" s="12" t="s">
        <v>237</v>
      </c>
      <c r="E111" s="103" t="s">
        <v>91</v>
      </c>
      <c r="F111" s="90">
        <v>3</v>
      </c>
      <c r="G111" s="64">
        <v>153</v>
      </c>
      <c r="H111" s="64">
        <v>38</v>
      </c>
      <c r="I111" s="64">
        <v>76</v>
      </c>
      <c r="J111" s="64">
        <v>53</v>
      </c>
      <c r="K111" s="64">
        <v>66</v>
      </c>
      <c r="L111" s="78">
        <v>0</v>
      </c>
      <c r="M111" s="78">
        <v>12</v>
      </c>
      <c r="N111" s="78">
        <v>9</v>
      </c>
      <c r="O111" s="78">
        <f>25-1</f>
        <v>24</v>
      </c>
      <c r="P111" s="70">
        <v>18</v>
      </c>
      <c r="Q111" s="70">
        <v>1</v>
      </c>
      <c r="R111" s="70">
        <v>0</v>
      </c>
      <c r="S111" s="70">
        <v>0</v>
      </c>
      <c r="T111" s="191">
        <v>33</v>
      </c>
      <c r="U111" s="70">
        <v>38</v>
      </c>
      <c r="V111" s="70"/>
      <c r="W111" s="70"/>
      <c r="X111" s="33"/>
      <c r="Y111" s="71"/>
    </row>
    <row r="112" spans="2:25" ht="30">
      <c r="B112" s="12"/>
      <c r="C112" s="10"/>
      <c r="D112" s="12" t="s">
        <v>237</v>
      </c>
      <c r="E112" s="103" t="s">
        <v>91</v>
      </c>
      <c r="F112" s="90" t="s">
        <v>219</v>
      </c>
      <c r="G112" s="64">
        <v>792</v>
      </c>
      <c r="H112" s="64">
        <v>280</v>
      </c>
      <c r="I112" s="64">
        <v>315</v>
      </c>
      <c r="J112" s="64">
        <v>551</v>
      </c>
      <c r="K112" s="64">
        <v>439</v>
      </c>
      <c r="L112" s="78">
        <v>229</v>
      </c>
      <c r="M112" s="78">
        <v>129</v>
      </c>
      <c r="N112" s="78">
        <v>69</v>
      </c>
      <c r="O112" s="78">
        <f>64-19</f>
        <v>45</v>
      </c>
      <c r="P112" s="70">
        <f>89-1</f>
        <v>88</v>
      </c>
      <c r="Q112" s="70">
        <f>194-1</f>
        <v>193</v>
      </c>
      <c r="R112" s="70">
        <v>130</v>
      </c>
      <c r="S112" s="70">
        <v>140</v>
      </c>
      <c r="T112" s="191">
        <v>96</v>
      </c>
      <c r="U112" s="70">
        <v>69</v>
      </c>
      <c r="V112" s="70"/>
      <c r="W112" s="70"/>
      <c r="X112" s="33"/>
      <c r="Y112" s="71"/>
    </row>
    <row r="113" spans="2:25" ht="30">
      <c r="B113" s="102"/>
      <c r="C113" s="10" t="s">
        <v>238</v>
      </c>
      <c r="D113" s="12" t="s">
        <v>239</v>
      </c>
      <c r="E113" s="103" t="s">
        <v>91</v>
      </c>
      <c r="F113" s="96">
        <v>1</v>
      </c>
      <c r="G113" s="187"/>
      <c r="H113" s="187"/>
      <c r="I113" s="187"/>
      <c r="J113" s="187"/>
      <c r="K113" s="187"/>
      <c r="L113" s="190"/>
      <c r="M113" s="190"/>
      <c r="N113" s="190"/>
      <c r="O113" s="190"/>
      <c r="P113" s="189"/>
      <c r="Q113" s="189"/>
      <c r="R113" s="189"/>
      <c r="S113" s="189"/>
      <c r="T113" s="189"/>
      <c r="U113" s="189"/>
      <c r="V113" s="189"/>
      <c r="W113" s="189"/>
      <c r="X113" s="33"/>
      <c r="Y113" s="71"/>
    </row>
    <row r="114" spans="2:25" ht="30">
      <c r="B114" s="102"/>
      <c r="C114" s="10"/>
      <c r="D114" s="12" t="s">
        <v>239</v>
      </c>
      <c r="E114" s="103" t="s">
        <v>91</v>
      </c>
      <c r="F114" s="90">
        <v>2</v>
      </c>
      <c r="G114" s="64">
        <v>23</v>
      </c>
      <c r="H114" s="64">
        <v>34</v>
      </c>
      <c r="I114" s="64">
        <v>25</v>
      </c>
      <c r="J114" s="64">
        <v>31</v>
      </c>
      <c r="K114" s="64">
        <v>22</v>
      </c>
      <c r="L114" s="78">
        <v>0</v>
      </c>
      <c r="M114" s="78">
        <v>8</v>
      </c>
      <c r="N114" s="78">
        <v>0</v>
      </c>
      <c r="O114" s="78">
        <v>3</v>
      </c>
      <c r="P114" s="70">
        <v>1</v>
      </c>
      <c r="Q114" s="70">
        <v>8</v>
      </c>
      <c r="R114" s="70">
        <v>2</v>
      </c>
      <c r="S114" s="70">
        <v>0</v>
      </c>
      <c r="T114" s="191">
        <v>12</v>
      </c>
      <c r="U114" s="70">
        <v>0</v>
      </c>
      <c r="V114" s="70"/>
      <c r="W114" s="70"/>
      <c r="X114" s="33"/>
      <c r="Y114" s="71"/>
    </row>
    <row r="115" spans="2:25" ht="30">
      <c r="B115" s="102"/>
      <c r="C115" s="10"/>
      <c r="D115" s="12" t="s">
        <v>239</v>
      </c>
      <c r="E115" s="103" t="s">
        <v>91</v>
      </c>
      <c r="F115" s="90">
        <v>3</v>
      </c>
      <c r="G115" s="64">
        <v>3</v>
      </c>
      <c r="H115" s="64">
        <v>2</v>
      </c>
      <c r="I115" s="64">
        <v>16</v>
      </c>
      <c r="J115" s="64">
        <v>0</v>
      </c>
      <c r="K115" s="64">
        <v>5</v>
      </c>
      <c r="L115" s="78">
        <v>0</v>
      </c>
      <c r="M115" s="78">
        <v>0</v>
      </c>
      <c r="N115" s="78">
        <v>0</v>
      </c>
      <c r="O115" s="78">
        <v>0</v>
      </c>
      <c r="P115" s="70">
        <v>0</v>
      </c>
      <c r="Q115" s="70">
        <v>0</v>
      </c>
      <c r="R115" s="70">
        <v>0</v>
      </c>
      <c r="S115" s="70">
        <v>0</v>
      </c>
      <c r="T115" s="191">
        <v>0</v>
      </c>
      <c r="U115" s="70">
        <v>3</v>
      </c>
      <c r="V115" s="70"/>
      <c r="W115" s="70"/>
      <c r="X115" s="33"/>
      <c r="Y115" s="71"/>
    </row>
    <row r="116" spans="2:25" ht="30">
      <c r="B116" s="102"/>
      <c r="C116" s="10"/>
      <c r="D116" s="12" t="s">
        <v>239</v>
      </c>
      <c r="E116" s="103" t="s">
        <v>91</v>
      </c>
      <c r="F116" s="90" t="s">
        <v>219</v>
      </c>
      <c r="G116" s="65">
        <v>34</v>
      </c>
      <c r="H116" s="65">
        <v>33</v>
      </c>
      <c r="I116" s="65">
        <v>25</v>
      </c>
      <c r="J116" s="65">
        <v>35</v>
      </c>
      <c r="K116" s="65">
        <v>28</v>
      </c>
      <c r="L116" s="78">
        <v>10</v>
      </c>
      <c r="M116" s="78">
        <v>1</v>
      </c>
      <c r="N116" s="78">
        <v>1</v>
      </c>
      <c r="O116" s="78">
        <v>16</v>
      </c>
      <c r="P116" s="67">
        <v>3</v>
      </c>
      <c r="Q116" s="67">
        <v>22</v>
      </c>
      <c r="R116" s="67">
        <v>1</v>
      </c>
      <c r="S116" s="67">
        <v>4</v>
      </c>
      <c r="T116" s="191">
        <v>2</v>
      </c>
      <c r="U116" s="67">
        <v>1</v>
      </c>
      <c r="V116" s="67"/>
      <c r="W116" s="67"/>
      <c r="X116" s="12"/>
      <c r="Y116" s="69"/>
    </row>
    <row r="117" spans="2:25" ht="30">
      <c r="B117" s="102"/>
      <c r="C117" s="10" t="s">
        <v>240</v>
      </c>
      <c r="D117" s="12" t="s">
        <v>241</v>
      </c>
      <c r="E117" s="103" t="s">
        <v>91</v>
      </c>
      <c r="F117" s="96">
        <v>1</v>
      </c>
      <c r="G117" s="187"/>
      <c r="H117" s="187"/>
      <c r="I117" s="187"/>
      <c r="J117" s="187"/>
      <c r="K117" s="187"/>
      <c r="L117" s="188"/>
      <c r="M117" s="188"/>
      <c r="N117" s="188"/>
      <c r="O117" s="188"/>
      <c r="P117" s="189"/>
      <c r="Q117" s="189"/>
      <c r="R117" s="189"/>
      <c r="S117" s="189"/>
      <c r="T117" s="189"/>
      <c r="U117" s="189"/>
      <c r="V117" s="189"/>
      <c r="W117" s="189"/>
      <c r="X117" s="33"/>
      <c r="Y117" s="71"/>
    </row>
    <row r="118" spans="2:25" ht="16.5" customHeight="1">
      <c r="B118" s="102"/>
      <c r="C118" s="10"/>
      <c r="D118" s="12" t="s">
        <v>241</v>
      </c>
      <c r="E118" s="103" t="s">
        <v>91</v>
      </c>
      <c r="F118" s="90">
        <v>2</v>
      </c>
      <c r="G118" s="191">
        <v>1666.78</v>
      </c>
      <c r="H118" s="191">
        <v>1606.27</v>
      </c>
      <c r="I118" s="191">
        <v>1631.75</v>
      </c>
      <c r="J118" s="191">
        <v>1668.72</v>
      </c>
      <c r="K118" s="191">
        <v>1606.11</v>
      </c>
      <c r="L118" s="191">
        <v>605.1739</v>
      </c>
      <c r="M118" s="191">
        <v>225.04259999999999</v>
      </c>
      <c r="N118" s="191">
        <v>353.29759999999999</v>
      </c>
      <c r="O118" s="191">
        <v>470.91899999999998</v>
      </c>
      <c r="P118" s="191">
        <v>475.13550000000004</v>
      </c>
      <c r="Q118" s="191">
        <v>337.61789999999996</v>
      </c>
      <c r="R118" s="191">
        <v>805.13120000000004</v>
      </c>
      <c r="S118" s="191">
        <v>151.50469999999999</v>
      </c>
      <c r="T118" s="191">
        <f>203.26+35.63</f>
        <v>238.89</v>
      </c>
      <c r="U118" s="144">
        <v>590.78</v>
      </c>
      <c r="V118" s="70"/>
      <c r="W118" s="70"/>
      <c r="X118" s="33"/>
      <c r="Y118" s="71"/>
    </row>
    <row r="119" spans="2:25" ht="39.75" customHeight="1">
      <c r="B119" s="102"/>
      <c r="C119" s="10"/>
      <c r="D119" s="12" t="s">
        <v>241</v>
      </c>
      <c r="E119" s="103" t="s">
        <v>91</v>
      </c>
      <c r="F119" s="90">
        <v>3</v>
      </c>
      <c r="G119" s="191">
        <v>592.1</v>
      </c>
      <c r="H119" s="191">
        <v>586.88120000000004</v>
      </c>
      <c r="I119" s="191">
        <v>627.49879999999996</v>
      </c>
      <c r="J119" s="191">
        <v>618.26250000000005</v>
      </c>
      <c r="K119" s="191">
        <v>665.48149999999998</v>
      </c>
      <c r="L119" s="191">
        <v>172.11330000000001</v>
      </c>
      <c r="M119" s="191">
        <v>70.171689999999998</v>
      </c>
      <c r="N119" s="191">
        <v>298.67399999999998</v>
      </c>
      <c r="O119" s="191">
        <v>309.15300000000002</v>
      </c>
      <c r="P119" s="191">
        <v>148.78899999999999</v>
      </c>
      <c r="Q119" s="191">
        <v>103.79470000000001</v>
      </c>
      <c r="R119" s="191">
        <v>320.68720000000002</v>
      </c>
      <c r="S119" s="191">
        <v>15.47724</v>
      </c>
      <c r="T119" s="191">
        <f>151.23+0.08</f>
        <v>151.31</v>
      </c>
      <c r="U119" s="144">
        <v>118.88</v>
      </c>
      <c r="V119" s="70"/>
      <c r="W119" s="70"/>
      <c r="X119" s="33"/>
      <c r="Y119" s="71"/>
    </row>
    <row r="120" spans="2:25" ht="39.75" customHeight="1">
      <c r="B120" s="102"/>
      <c r="C120" s="10"/>
      <c r="D120" s="12" t="s">
        <v>241</v>
      </c>
      <c r="E120" s="103" t="s">
        <v>91</v>
      </c>
      <c r="F120" s="90" t="s">
        <v>219</v>
      </c>
      <c r="G120" s="191">
        <v>2070.52</v>
      </c>
      <c r="H120" s="191">
        <v>2096.92</v>
      </c>
      <c r="I120" s="191">
        <v>2101.1999999999998</v>
      </c>
      <c r="J120" s="191">
        <v>2078.4499999999998</v>
      </c>
      <c r="K120" s="191">
        <v>2103.39</v>
      </c>
      <c r="L120" s="191">
        <v>618.29459999999995</v>
      </c>
      <c r="M120" s="191">
        <v>529.03120000000001</v>
      </c>
      <c r="N120" s="191">
        <v>670.39689999999996</v>
      </c>
      <c r="O120" s="191">
        <v>353.75979999999998</v>
      </c>
      <c r="P120" s="191">
        <v>594.33219999999994</v>
      </c>
      <c r="Q120" s="191">
        <v>528.19600000000003</v>
      </c>
      <c r="R120" s="191">
        <v>853.57920000000001</v>
      </c>
      <c r="S120" s="191">
        <v>149.6403</v>
      </c>
      <c r="T120" s="191">
        <v>239.39</v>
      </c>
      <c r="U120" s="144">
        <v>798.16</v>
      </c>
      <c r="V120" s="70"/>
      <c r="W120" s="70"/>
      <c r="X120" s="33"/>
      <c r="Y120" s="71" t="s">
        <v>242</v>
      </c>
    </row>
    <row r="121" spans="2:25" ht="39.75" customHeight="1">
      <c r="B121" s="12"/>
      <c r="C121" s="10" t="s">
        <v>153</v>
      </c>
      <c r="D121" s="12" t="s">
        <v>243</v>
      </c>
      <c r="E121" s="103" t="s">
        <v>91</v>
      </c>
      <c r="F121" s="103" t="s">
        <v>91</v>
      </c>
      <c r="G121" s="64">
        <v>0</v>
      </c>
      <c r="H121" s="64">
        <v>0</v>
      </c>
      <c r="I121" s="64">
        <v>0</v>
      </c>
      <c r="J121" s="64">
        <v>0</v>
      </c>
      <c r="K121" s="64">
        <v>0</v>
      </c>
      <c r="L121" s="64">
        <v>0</v>
      </c>
      <c r="M121" s="64">
        <v>0</v>
      </c>
      <c r="N121" s="64">
        <v>0</v>
      </c>
      <c r="O121" s="64">
        <v>0</v>
      </c>
      <c r="P121" s="64">
        <v>0</v>
      </c>
      <c r="Q121" s="64">
        <v>0</v>
      </c>
      <c r="R121" s="64">
        <v>0</v>
      </c>
      <c r="S121" s="64">
        <v>0</v>
      </c>
      <c r="T121" s="70">
        <v>0</v>
      </c>
      <c r="U121" s="70">
        <v>0</v>
      </c>
      <c r="V121" s="70"/>
      <c r="W121" s="70"/>
    </row>
    <row r="122" spans="2:25" ht="30">
      <c r="B122" s="102"/>
      <c r="C122" s="10" t="s">
        <v>157</v>
      </c>
      <c r="D122" s="12" t="s">
        <v>244</v>
      </c>
      <c r="E122" s="103" t="s">
        <v>91</v>
      </c>
      <c r="F122" s="103" t="s">
        <v>91</v>
      </c>
      <c r="G122" s="64">
        <v>0</v>
      </c>
      <c r="H122" s="64">
        <v>0</v>
      </c>
      <c r="I122" s="64">
        <v>0</v>
      </c>
      <c r="J122" s="64">
        <v>0</v>
      </c>
      <c r="K122" s="64">
        <v>0</v>
      </c>
      <c r="L122" s="64">
        <v>0</v>
      </c>
      <c r="M122" s="64">
        <v>0</v>
      </c>
      <c r="N122" s="64">
        <v>0</v>
      </c>
      <c r="O122" s="64">
        <v>0</v>
      </c>
      <c r="P122" s="64">
        <v>0</v>
      </c>
      <c r="Q122" s="64">
        <v>0</v>
      </c>
      <c r="R122" s="64">
        <v>0</v>
      </c>
      <c r="S122" s="64">
        <v>0</v>
      </c>
      <c r="T122" s="70">
        <v>0</v>
      </c>
      <c r="U122" s="70">
        <v>0</v>
      </c>
      <c r="V122" s="70"/>
      <c r="W122" s="70"/>
    </row>
    <row r="123" spans="2:25" ht="27" customHeight="1">
      <c r="B123" s="12" t="s">
        <v>245</v>
      </c>
      <c r="C123" s="10" t="s">
        <v>164</v>
      </c>
      <c r="D123" s="12" t="s">
        <v>246</v>
      </c>
      <c r="E123" s="103" t="s">
        <v>91</v>
      </c>
      <c r="F123" s="103" t="s">
        <v>91</v>
      </c>
      <c r="G123" s="65">
        <v>0</v>
      </c>
      <c r="H123" s="65">
        <v>0</v>
      </c>
      <c r="I123" s="65">
        <v>0</v>
      </c>
      <c r="J123" s="65">
        <v>2900</v>
      </c>
      <c r="K123" s="65">
        <v>0</v>
      </c>
      <c r="L123" s="65">
        <v>0</v>
      </c>
      <c r="M123" s="65">
        <v>0</v>
      </c>
      <c r="N123" s="65">
        <v>0</v>
      </c>
      <c r="O123" s="65">
        <v>0</v>
      </c>
      <c r="P123" s="78">
        <v>0</v>
      </c>
      <c r="Q123" s="120">
        <v>0</v>
      </c>
      <c r="R123" s="120">
        <v>0</v>
      </c>
      <c r="S123" s="120">
        <v>0</v>
      </c>
      <c r="T123" s="120">
        <v>0</v>
      </c>
      <c r="U123" s="70">
        <v>0</v>
      </c>
      <c r="V123" s="70"/>
      <c r="W123" s="70"/>
    </row>
    <row r="124" spans="2:25" ht="28.5" customHeight="1">
      <c r="B124" s="12" t="s">
        <v>247</v>
      </c>
      <c r="C124" s="10" t="s">
        <v>248</v>
      </c>
      <c r="D124" s="12" t="s">
        <v>249</v>
      </c>
      <c r="E124" s="103" t="s">
        <v>91</v>
      </c>
      <c r="F124" s="103" t="s">
        <v>91</v>
      </c>
      <c r="G124" s="65">
        <v>0</v>
      </c>
      <c r="H124" s="65">
        <v>0</v>
      </c>
      <c r="I124" s="65">
        <v>0</v>
      </c>
      <c r="J124" s="121">
        <v>1</v>
      </c>
      <c r="K124" s="65">
        <v>0</v>
      </c>
      <c r="L124" s="65">
        <v>0</v>
      </c>
      <c r="M124" s="65">
        <v>0</v>
      </c>
      <c r="N124" s="65">
        <v>0</v>
      </c>
      <c r="O124" s="65">
        <v>0</v>
      </c>
      <c r="P124" s="78">
        <v>0</v>
      </c>
      <c r="Q124" s="120">
        <v>0</v>
      </c>
      <c r="R124" s="120">
        <v>0</v>
      </c>
      <c r="S124" s="120">
        <v>0</v>
      </c>
      <c r="T124" s="120">
        <v>0</v>
      </c>
      <c r="U124" s="70">
        <v>0</v>
      </c>
      <c r="V124" s="70"/>
      <c r="W124" s="70"/>
    </row>
    <row r="125" spans="2:25" ht="24.75" customHeight="1">
      <c r="B125" s="12"/>
      <c r="C125" s="10" t="s">
        <v>250</v>
      </c>
      <c r="D125" s="12" t="s">
        <v>251</v>
      </c>
      <c r="E125" s="103" t="s">
        <v>91</v>
      </c>
      <c r="F125" s="103" t="s">
        <v>91</v>
      </c>
      <c r="G125" s="65"/>
      <c r="H125" s="65"/>
      <c r="I125" s="65"/>
      <c r="J125" s="65"/>
      <c r="K125" s="65"/>
      <c r="L125" s="78"/>
      <c r="M125" s="78"/>
      <c r="N125" s="78"/>
      <c r="O125" s="78"/>
      <c r="P125" s="78">
        <v>1.21E-2</v>
      </c>
      <c r="Q125" s="120">
        <v>0.34810000000000002</v>
      </c>
      <c r="R125" s="120">
        <v>0</v>
      </c>
      <c r="S125" s="120">
        <v>0</v>
      </c>
      <c r="T125" s="120">
        <v>0</v>
      </c>
      <c r="U125" s="70">
        <v>0</v>
      </c>
      <c r="V125" s="70"/>
      <c r="W125" s="70"/>
      <c r="Y125" s="8" t="s">
        <v>252</v>
      </c>
    </row>
    <row r="126" spans="2:25" ht="27" customHeight="1">
      <c r="B126" s="12" t="s">
        <v>253</v>
      </c>
      <c r="C126" s="10" t="s">
        <v>254</v>
      </c>
      <c r="D126" s="193" t="s">
        <v>255</v>
      </c>
      <c r="E126" s="103" t="s">
        <v>91</v>
      </c>
      <c r="F126" s="103" t="s">
        <v>91</v>
      </c>
      <c r="G126" s="122">
        <v>211.6</v>
      </c>
      <c r="H126" s="122">
        <v>18.79</v>
      </c>
      <c r="I126" s="122">
        <v>29.6</v>
      </c>
      <c r="J126" s="122">
        <v>38.5</v>
      </c>
      <c r="K126" s="122">
        <v>14.8</v>
      </c>
      <c r="L126" s="122">
        <v>0.25</v>
      </c>
      <c r="M126" s="122">
        <v>0.26</v>
      </c>
      <c r="N126" s="122">
        <v>7.69</v>
      </c>
      <c r="O126" s="122">
        <v>4.37</v>
      </c>
      <c r="P126" s="122">
        <v>1.21E-2</v>
      </c>
      <c r="Q126" s="123">
        <v>0.34810000000000002</v>
      </c>
      <c r="R126" s="123">
        <v>1.0086999999999999</v>
      </c>
      <c r="S126" s="123">
        <v>0.64710000000000001</v>
      </c>
      <c r="T126" s="123">
        <v>0.01</v>
      </c>
      <c r="U126" s="70">
        <v>0.82</v>
      </c>
      <c r="V126" s="70"/>
      <c r="W126" s="70"/>
      <c r="Y126" s="1" t="s">
        <v>256</v>
      </c>
    </row>
    <row r="127" spans="2:25" ht="24.75" customHeight="1">
      <c r="B127" s="12" t="s">
        <v>257</v>
      </c>
      <c r="C127" s="10" t="s">
        <v>258</v>
      </c>
      <c r="D127" s="12" t="s">
        <v>259</v>
      </c>
      <c r="E127" s="103" t="s">
        <v>91</v>
      </c>
      <c r="F127" s="109" t="s">
        <v>91</v>
      </c>
      <c r="G127" s="121">
        <v>32</v>
      </c>
      <c r="H127" s="121">
        <v>30</v>
      </c>
      <c r="I127" s="121">
        <v>23</v>
      </c>
      <c r="J127" s="121">
        <v>26</v>
      </c>
      <c r="K127" s="121">
        <v>21</v>
      </c>
      <c r="L127" s="120">
        <v>3</v>
      </c>
      <c r="M127" s="120">
        <v>5</v>
      </c>
      <c r="N127" s="120">
        <v>16</v>
      </c>
      <c r="O127" s="78">
        <v>5</v>
      </c>
      <c r="P127" s="78">
        <v>3</v>
      </c>
      <c r="Q127" s="120">
        <v>9</v>
      </c>
      <c r="R127" s="120">
        <v>9</v>
      </c>
      <c r="S127" s="120">
        <v>4</v>
      </c>
      <c r="T127" s="120">
        <v>2</v>
      </c>
      <c r="U127" s="70">
        <v>7</v>
      </c>
      <c r="V127" s="70"/>
      <c r="W127" s="70"/>
    </row>
    <row r="128" spans="2:25">
      <c r="B128" s="33"/>
      <c r="C128" s="34" t="s">
        <v>260</v>
      </c>
      <c r="D128" s="12" t="s">
        <v>261</v>
      </c>
      <c r="E128" s="96" t="s">
        <v>213</v>
      </c>
      <c r="F128" s="96">
        <v>1</v>
      </c>
      <c r="G128" s="110"/>
      <c r="H128" s="110"/>
      <c r="I128" s="110"/>
      <c r="J128" s="110"/>
      <c r="K128" s="110"/>
      <c r="L128" s="111"/>
      <c r="M128" s="111"/>
      <c r="N128" s="111"/>
      <c r="O128" s="111"/>
      <c r="P128" s="112"/>
      <c r="Q128" s="112"/>
      <c r="R128" s="112"/>
      <c r="S128" s="112"/>
      <c r="T128" s="112"/>
      <c r="U128" s="112"/>
      <c r="V128" s="112"/>
      <c r="W128" s="112"/>
    </row>
    <row r="129" spans="2:23">
      <c r="B129" s="33"/>
      <c r="C129" s="34"/>
      <c r="D129" s="12" t="s">
        <v>261</v>
      </c>
      <c r="E129" s="90" t="s">
        <v>215</v>
      </c>
      <c r="F129" s="90">
        <v>1</v>
      </c>
      <c r="G129" s="110"/>
      <c r="H129" s="110"/>
      <c r="I129" s="110"/>
      <c r="J129" s="110"/>
      <c r="K129" s="110"/>
      <c r="L129" s="111"/>
      <c r="M129" s="111"/>
      <c r="N129" s="111"/>
      <c r="O129" s="111"/>
      <c r="P129" s="112"/>
      <c r="Q129" s="112"/>
      <c r="R129" s="112"/>
      <c r="S129" s="112"/>
      <c r="T129" s="112"/>
      <c r="U129" s="112"/>
      <c r="V129" s="112"/>
      <c r="W129" s="112"/>
    </row>
    <row r="130" spans="2:23">
      <c r="B130" s="33"/>
      <c r="C130" s="34"/>
      <c r="D130" s="12" t="s">
        <v>261</v>
      </c>
      <c r="E130" s="90" t="s">
        <v>216</v>
      </c>
      <c r="F130" s="90">
        <v>1</v>
      </c>
      <c r="G130" s="110"/>
      <c r="H130" s="110"/>
      <c r="I130" s="110"/>
      <c r="J130" s="110"/>
      <c r="K130" s="110"/>
      <c r="L130" s="111"/>
      <c r="M130" s="111"/>
      <c r="N130" s="111"/>
      <c r="O130" s="111"/>
      <c r="P130" s="112"/>
      <c r="Q130" s="112"/>
      <c r="R130" s="112"/>
      <c r="S130" s="112"/>
      <c r="T130" s="112"/>
      <c r="U130" s="112"/>
      <c r="V130" s="112"/>
      <c r="W130" s="112"/>
    </row>
    <row r="131" spans="2:23" ht="30">
      <c r="B131" s="33"/>
      <c r="C131" s="34"/>
      <c r="D131" s="12" t="s">
        <v>261</v>
      </c>
      <c r="E131" s="90" t="s">
        <v>217</v>
      </c>
      <c r="F131" s="90">
        <v>1</v>
      </c>
      <c r="G131" s="110"/>
      <c r="H131" s="110"/>
      <c r="I131" s="110"/>
      <c r="J131" s="110"/>
      <c r="K131" s="110"/>
      <c r="L131" s="111"/>
      <c r="M131" s="111"/>
      <c r="N131" s="111"/>
      <c r="O131" s="111"/>
      <c r="P131" s="112"/>
      <c r="Q131" s="112"/>
      <c r="R131" s="112"/>
      <c r="S131" s="112"/>
      <c r="T131" s="112"/>
      <c r="U131" s="112"/>
      <c r="V131" s="112"/>
      <c r="W131" s="112"/>
    </row>
    <row r="132" spans="2:23" ht="19.5" customHeight="1">
      <c r="B132" s="33"/>
      <c r="C132" s="34"/>
      <c r="D132" s="12" t="s">
        <v>261</v>
      </c>
      <c r="E132" s="90" t="s">
        <v>218</v>
      </c>
      <c r="F132" s="90">
        <v>1</v>
      </c>
      <c r="G132" s="110"/>
      <c r="H132" s="110"/>
      <c r="I132" s="110"/>
      <c r="J132" s="110"/>
      <c r="K132" s="110"/>
      <c r="L132" s="111"/>
      <c r="M132" s="111"/>
      <c r="N132" s="111"/>
      <c r="O132" s="111"/>
      <c r="P132" s="112"/>
      <c r="Q132" s="112"/>
      <c r="R132" s="112"/>
      <c r="S132" s="112"/>
      <c r="T132" s="112"/>
      <c r="U132" s="112"/>
      <c r="V132" s="112"/>
      <c r="W132" s="112"/>
    </row>
    <row r="133" spans="2:23">
      <c r="B133" s="33"/>
      <c r="C133" s="34"/>
      <c r="D133" s="12" t="s">
        <v>261</v>
      </c>
      <c r="E133" s="96" t="s">
        <v>213</v>
      </c>
      <c r="F133" s="96">
        <v>2</v>
      </c>
      <c r="G133" s="64">
        <v>13</v>
      </c>
      <c r="H133" s="64">
        <v>11</v>
      </c>
      <c r="I133" s="64">
        <v>7</v>
      </c>
      <c r="J133" s="64">
        <v>7</v>
      </c>
      <c r="K133" s="64">
        <v>8</v>
      </c>
      <c r="L133" s="79">
        <v>1</v>
      </c>
      <c r="M133" s="79">
        <v>2</v>
      </c>
      <c r="N133" s="79">
        <v>5</v>
      </c>
      <c r="O133" s="79">
        <v>3</v>
      </c>
      <c r="P133" s="70">
        <v>2</v>
      </c>
      <c r="Q133" s="70">
        <v>2</v>
      </c>
      <c r="R133" s="70">
        <v>3</v>
      </c>
      <c r="S133" s="70">
        <v>2</v>
      </c>
      <c r="T133" s="70">
        <v>1</v>
      </c>
      <c r="U133" s="70">
        <v>2</v>
      </c>
      <c r="V133" s="70"/>
      <c r="W133" s="70"/>
    </row>
    <row r="134" spans="2:23">
      <c r="B134" s="33"/>
      <c r="C134" s="34"/>
      <c r="D134" s="12" t="s">
        <v>261</v>
      </c>
      <c r="E134" s="90" t="s">
        <v>215</v>
      </c>
      <c r="F134" s="90">
        <v>2</v>
      </c>
      <c r="G134" s="64">
        <v>0</v>
      </c>
      <c r="H134" s="64">
        <v>0</v>
      </c>
      <c r="I134" s="64">
        <v>2</v>
      </c>
      <c r="J134" s="64">
        <v>1</v>
      </c>
      <c r="K134" s="64">
        <v>1</v>
      </c>
      <c r="L134" s="79">
        <v>0</v>
      </c>
      <c r="M134" s="79">
        <v>0</v>
      </c>
      <c r="N134" s="79">
        <v>1</v>
      </c>
      <c r="O134" s="79">
        <v>1</v>
      </c>
      <c r="P134" s="70">
        <v>0</v>
      </c>
      <c r="Q134" s="70">
        <v>0</v>
      </c>
      <c r="R134" s="70">
        <v>0</v>
      </c>
      <c r="S134" s="70">
        <v>0</v>
      </c>
      <c r="T134" s="70">
        <v>0</v>
      </c>
      <c r="U134" s="70">
        <v>0</v>
      </c>
      <c r="V134" s="70"/>
      <c r="W134" s="70"/>
    </row>
    <row r="135" spans="2:23">
      <c r="B135" s="33"/>
      <c r="C135" s="34"/>
      <c r="D135" s="12" t="s">
        <v>261</v>
      </c>
      <c r="E135" s="90" t="s">
        <v>216</v>
      </c>
      <c r="F135" s="90">
        <v>2</v>
      </c>
      <c r="G135" s="64">
        <v>2</v>
      </c>
      <c r="H135" s="64">
        <v>0</v>
      </c>
      <c r="I135" s="64">
        <v>0</v>
      </c>
      <c r="J135" s="64">
        <v>0</v>
      </c>
      <c r="K135" s="64">
        <v>1</v>
      </c>
      <c r="L135" s="79">
        <v>0</v>
      </c>
      <c r="M135" s="79">
        <v>0</v>
      </c>
      <c r="N135" s="79">
        <v>0</v>
      </c>
      <c r="O135" s="79">
        <v>1</v>
      </c>
      <c r="P135" s="70">
        <v>1</v>
      </c>
      <c r="Q135" s="70">
        <v>0</v>
      </c>
      <c r="R135" s="70">
        <v>0</v>
      </c>
      <c r="S135" s="70">
        <v>0</v>
      </c>
      <c r="T135" s="70">
        <v>0</v>
      </c>
      <c r="U135" s="70">
        <v>0</v>
      </c>
      <c r="V135" s="70"/>
      <c r="W135" s="70"/>
    </row>
    <row r="136" spans="2:23" ht="30">
      <c r="B136" s="33"/>
      <c r="C136" s="34"/>
      <c r="D136" s="12" t="s">
        <v>261</v>
      </c>
      <c r="E136" s="90" t="s">
        <v>217</v>
      </c>
      <c r="F136" s="90">
        <v>2</v>
      </c>
      <c r="G136" s="64">
        <v>0</v>
      </c>
      <c r="H136" s="64">
        <v>0</v>
      </c>
      <c r="I136" s="64">
        <v>0</v>
      </c>
      <c r="J136" s="64">
        <v>0</v>
      </c>
      <c r="K136" s="64">
        <v>1</v>
      </c>
      <c r="L136" s="79">
        <v>0</v>
      </c>
      <c r="M136" s="79">
        <v>0</v>
      </c>
      <c r="N136" s="79">
        <v>0</v>
      </c>
      <c r="O136" s="79">
        <v>1</v>
      </c>
      <c r="P136" s="70">
        <v>0</v>
      </c>
      <c r="Q136" s="70">
        <v>0</v>
      </c>
      <c r="R136" s="70">
        <v>0</v>
      </c>
      <c r="S136" s="70">
        <v>0</v>
      </c>
      <c r="T136" s="70">
        <v>0</v>
      </c>
      <c r="U136" s="70">
        <v>0</v>
      </c>
      <c r="V136" s="70"/>
      <c r="W136" s="70"/>
    </row>
    <row r="137" spans="2:23" ht="19.5" customHeight="1">
      <c r="B137" s="33"/>
      <c r="C137" s="34"/>
      <c r="D137" s="12" t="s">
        <v>261</v>
      </c>
      <c r="E137" s="90" t="s">
        <v>218</v>
      </c>
      <c r="F137" s="90">
        <v>2</v>
      </c>
      <c r="G137" s="64">
        <v>2</v>
      </c>
      <c r="H137" s="64">
        <v>0</v>
      </c>
      <c r="I137" s="64">
        <v>0</v>
      </c>
      <c r="J137" s="64">
        <v>0</v>
      </c>
      <c r="K137" s="64">
        <v>0</v>
      </c>
      <c r="L137" s="79">
        <v>0</v>
      </c>
      <c r="M137" s="79">
        <v>0</v>
      </c>
      <c r="N137" s="79">
        <v>0</v>
      </c>
      <c r="O137" s="79">
        <v>0</v>
      </c>
      <c r="P137" s="70">
        <v>1</v>
      </c>
      <c r="Q137" s="70">
        <v>0</v>
      </c>
      <c r="R137" s="70">
        <v>0</v>
      </c>
      <c r="S137" s="70">
        <v>0</v>
      </c>
      <c r="T137" s="70">
        <v>0</v>
      </c>
      <c r="U137" s="70">
        <v>0</v>
      </c>
      <c r="V137" s="70"/>
      <c r="W137" s="70"/>
    </row>
    <row r="138" spans="2:23">
      <c r="B138" s="33"/>
      <c r="C138" s="34"/>
      <c r="D138" s="12" t="s">
        <v>261</v>
      </c>
      <c r="E138" s="96" t="s">
        <v>213</v>
      </c>
      <c r="F138" s="96">
        <v>3</v>
      </c>
      <c r="G138" s="64">
        <v>6</v>
      </c>
      <c r="H138" s="64">
        <v>7</v>
      </c>
      <c r="I138" s="64">
        <v>8</v>
      </c>
      <c r="J138" s="64">
        <v>6</v>
      </c>
      <c r="K138" s="64">
        <v>3</v>
      </c>
      <c r="L138" s="79">
        <v>1</v>
      </c>
      <c r="M138" s="79">
        <v>2</v>
      </c>
      <c r="N138" s="79">
        <v>7</v>
      </c>
      <c r="O138" s="79">
        <v>2</v>
      </c>
      <c r="P138" s="70">
        <v>0</v>
      </c>
      <c r="Q138" s="70">
        <v>3</v>
      </c>
      <c r="R138" s="70">
        <v>3</v>
      </c>
      <c r="S138" s="70">
        <v>2</v>
      </c>
      <c r="T138" s="70">
        <v>0</v>
      </c>
      <c r="U138" s="70">
        <v>3</v>
      </c>
      <c r="V138" s="70"/>
      <c r="W138" s="70"/>
    </row>
    <row r="139" spans="2:23">
      <c r="B139" s="33"/>
      <c r="C139" s="34"/>
      <c r="D139" s="12" t="s">
        <v>261</v>
      </c>
      <c r="E139" s="90" t="s">
        <v>215</v>
      </c>
      <c r="F139" s="90">
        <v>3</v>
      </c>
      <c r="G139" s="64">
        <v>0</v>
      </c>
      <c r="H139" s="64">
        <v>0</v>
      </c>
      <c r="I139" s="64">
        <v>2</v>
      </c>
      <c r="J139" s="64">
        <v>0</v>
      </c>
      <c r="K139" s="64">
        <v>1</v>
      </c>
      <c r="L139" s="79">
        <v>0</v>
      </c>
      <c r="M139" s="79">
        <v>0</v>
      </c>
      <c r="N139" s="79">
        <v>0</v>
      </c>
      <c r="O139" s="79">
        <v>0</v>
      </c>
      <c r="P139" s="70">
        <v>0</v>
      </c>
      <c r="Q139" s="70">
        <v>0</v>
      </c>
      <c r="R139" s="70">
        <v>0</v>
      </c>
      <c r="S139" s="70">
        <v>0</v>
      </c>
      <c r="T139" s="70">
        <v>0</v>
      </c>
      <c r="U139" s="70">
        <v>0</v>
      </c>
      <c r="V139" s="70"/>
      <c r="W139" s="70"/>
    </row>
    <row r="140" spans="2:23">
      <c r="B140" s="33"/>
      <c r="C140" s="34"/>
      <c r="D140" s="12" t="s">
        <v>261</v>
      </c>
      <c r="E140" s="90" t="s">
        <v>216</v>
      </c>
      <c r="F140" s="90">
        <v>3</v>
      </c>
      <c r="G140" s="64">
        <v>0</v>
      </c>
      <c r="H140" s="64">
        <v>0</v>
      </c>
      <c r="I140" s="64">
        <v>2</v>
      </c>
      <c r="J140" s="64">
        <v>0</v>
      </c>
      <c r="K140" s="64">
        <v>1</v>
      </c>
      <c r="L140" s="79">
        <v>1</v>
      </c>
      <c r="M140" s="79">
        <v>0</v>
      </c>
      <c r="N140" s="79">
        <v>0</v>
      </c>
      <c r="O140" s="79">
        <v>0</v>
      </c>
      <c r="P140" s="70">
        <v>0</v>
      </c>
      <c r="Q140" s="70">
        <v>0</v>
      </c>
      <c r="R140" s="70">
        <v>0</v>
      </c>
      <c r="S140" s="70">
        <v>0</v>
      </c>
      <c r="T140" s="70">
        <v>0</v>
      </c>
      <c r="U140" s="70">
        <v>0</v>
      </c>
      <c r="V140" s="70"/>
      <c r="W140" s="70"/>
    </row>
    <row r="141" spans="2:23" ht="30">
      <c r="B141" s="33"/>
      <c r="C141" s="34"/>
      <c r="D141" s="12" t="s">
        <v>261</v>
      </c>
      <c r="E141" s="90" t="s">
        <v>217</v>
      </c>
      <c r="F141" s="90">
        <v>3</v>
      </c>
      <c r="G141" s="64">
        <v>0</v>
      </c>
      <c r="H141" s="64">
        <v>0</v>
      </c>
      <c r="I141" s="64">
        <v>2</v>
      </c>
      <c r="J141" s="64">
        <v>0</v>
      </c>
      <c r="K141" s="64">
        <v>1</v>
      </c>
      <c r="L141" s="79">
        <v>0</v>
      </c>
      <c r="M141" s="79">
        <v>0</v>
      </c>
      <c r="N141" s="79">
        <v>0</v>
      </c>
      <c r="O141" s="79">
        <v>0</v>
      </c>
      <c r="P141" s="70">
        <v>0</v>
      </c>
      <c r="Q141" s="70">
        <v>0</v>
      </c>
      <c r="R141" s="70">
        <v>0</v>
      </c>
      <c r="S141" s="70">
        <v>0</v>
      </c>
      <c r="T141" s="70">
        <v>0</v>
      </c>
      <c r="U141" s="70">
        <v>0</v>
      </c>
      <c r="V141" s="70"/>
      <c r="W141" s="70"/>
    </row>
    <row r="142" spans="2:23" ht="21" customHeight="1">
      <c r="B142" s="33"/>
      <c r="C142" s="34"/>
      <c r="D142" s="12" t="s">
        <v>261</v>
      </c>
      <c r="E142" s="90" t="s">
        <v>218</v>
      </c>
      <c r="F142" s="90">
        <v>3</v>
      </c>
      <c r="G142" s="64">
        <v>0</v>
      </c>
      <c r="H142" s="64">
        <v>0</v>
      </c>
      <c r="I142" s="64">
        <v>0</v>
      </c>
      <c r="J142" s="64">
        <v>0</v>
      </c>
      <c r="K142" s="64">
        <v>0</v>
      </c>
      <c r="L142" s="79">
        <v>1</v>
      </c>
      <c r="M142" s="79">
        <v>0</v>
      </c>
      <c r="N142" s="79">
        <v>0</v>
      </c>
      <c r="O142" s="79">
        <v>0</v>
      </c>
      <c r="P142" s="70">
        <v>0</v>
      </c>
      <c r="Q142" s="70">
        <v>0</v>
      </c>
      <c r="R142" s="70">
        <v>0</v>
      </c>
      <c r="S142" s="70">
        <v>0</v>
      </c>
      <c r="T142" s="70">
        <v>0</v>
      </c>
      <c r="U142" s="70">
        <v>0</v>
      </c>
      <c r="V142" s="70"/>
      <c r="W142" s="70"/>
    </row>
    <row r="143" spans="2:23" ht="21" customHeight="1">
      <c r="B143" s="33"/>
      <c r="C143" s="34"/>
      <c r="D143" s="12" t="s">
        <v>261</v>
      </c>
      <c r="E143" s="96" t="s">
        <v>213</v>
      </c>
      <c r="F143" s="96" t="s">
        <v>219</v>
      </c>
      <c r="G143" s="64">
        <v>13</v>
      </c>
      <c r="H143" s="64">
        <v>12</v>
      </c>
      <c r="I143" s="64">
        <v>8</v>
      </c>
      <c r="J143" s="64">
        <v>13</v>
      </c>
      <c r="K143" s="64">
        <v>10</v>
      </c>
      <c r="L143" s="79">
        <v>1</v>
      </c>
      <c r="M143" s="79">
        <v>1</v>
      </c>
      <c r="N143" s="79">
        <v>4</v>
      </c>
      <c r="O143" s="79">
        <v>0</v>
      </c>
      <c r="P143" s="70">
        <v>1</v>
      </c>
      <c r="Q143" s="70">
        <v>4</v>
      </c>
      <c r="R143" s="70">
        <v>3</v>
      </c>
      <c r="S143" s="70">
        <v>0</v>
      </c>
      <c r="T143" s="282">
        <v>1</v>
      </c>
      <c r="U143" s="70">
        <v>2</v>
      </c>
      <c r="V143" s="70"/>
      <c r="W143" s="70"/>
    </row>
    <row r="144" spans="2:23" ht="30">
      <c r="B144" s="33"/>
      <c r="C144" s="34"/>
      <c r="D144" s="12" t="s">
        <v>261</v>
      </c>
      <c r="E144" s="90" t="s">
        <v>215</v>
      </c>
      <c r="F144" s="96" t="s">
        <v>219</v>
      </c>
      <c r="G144" s="64">
        <v>0</v>
      </c>
      <c r="H144" s="64">
        <v>0</v>
      </c>
      <c r="I144" s="64">
        <v>0</v>
      </c>
      <c r="J144" s="64">
        <v>0</v>
      </c>
      <c r="K144" s="64">
        <v>0</v>
      </c>
      <c r="L144" s="79">
        <v>0</v>
      </c>
      <c r="M144" s="79">
        <v>0</v>
      </c>
      <c r="N144" s="79">
        <v>1</v>
      </c>
      <c r="O144" s="79">
        <v>0</v>
      </c>
      <c r="P144" s="70">
        <v>0</v>
      </c>
      <c r="Q144" s="70">
        <v>0</v>
      </c>
      <c r="R144" s="70">
        <v>0</v>
      </c>
      <c r="S144" s="70">
        <v>0</v>
      </c>
      <c r="T144" s="282">
        <v>0</v>
      </c>
      <c r="U144" s="70">
        <v>0</v>
      </c>
      <c r="V144" s="70"/>
      <c r="W144" s="70"/>
    </row>
    <row r="145" spans="2:23" ht="30">
      <c r="B145" s="33"/>
      <c r="C145" s="34"/>
      <c r="D145" s="12" t="s">
        <v>261</v>
      </c>
      <c r="E145" s="90" t="s">
        <v>216</v>
      </c>
      <c r="F145" s="96" t="s">
        <v>219</v>
      </c>
      <c r="G145" s="64">
        <v>0</v>
      </c>
      <c r="H145" s="64">
        <v>0</v>
      </c>
      <c r="I145" s="64">
        <v>1</v>
      </c>
      <c r="J145" s="64">
        <v>0</v>
      </c>
      <c r="K145" s="64">
        <v>0</v>
      </c>
      <c r="L145" s="79">
        <v>0</v>
      </c>
      <c r="M145" s="79">
        <v>0</v>
      </c>
      <c r="N145" s="79">
        <v>0</v>
      </c>
      <c r="O145" s="79">
        <v>0</v>
      </c>
      <c r="P145" s="70">
        <v>0</v>
      </c>
      <c r="Q145" s="70">
        <v>0</v>
      </c>
      <c r="R145" s="70">
        <v>0</v>
      </c>
      <c r="S145" s="70">
        <v>0</v>
      </c>
      <c r="T145" s="282">
        <v>0</v>
      </c>
      <c r="U145" s="70">
        <v>0</v>
      </c>
      <c r="V145" s="70"/>
      <c r="W145" s="70"/>
    </row>
    <row r="146" spans="2:23" ht="30">
      <c r="B146" s="33"/>
      <c r="C146" s="34"/>
      <c r="D146" s="12" t="s">
        <v>261</v>
      </c>
      <c r="E146" s="90" t="s">
        <v>217</v>
      </c>
      <c r="F146" s="96" t="s">
        <v>219</v>
      </c>
      <c r="G146" s="64">
        <v>0</v>
      </c>
      <c r="H146" s="64">
        <v>0</v>
      </c>
      <c r="I146" s="64">
        <v>0</v>
      </c>
      <c r="J146" s="64">
        <v>0</v>
      </c>
      <c r="K146" s="64">
        <v>0</v>
      </c>
      <c r="L146" s="79">
        <v>0</v>
      </c>
      <c r="M146" s="79">
        <v>0</v>
      </c>
      <c r="N146" s="79">
        <v>0</v>
      </c>
      <c r="O146" s="79">
        <v>0</v>
      </c>
      <c r="P146" s="70">
        <v>0</v>
      </c>
      <c r="Q146" s="70">
        <v>0</v>
      </c>
      <c r="R146" s="70">
        <v>0</v>
      </c>
      <c r="S146" s="70">
        <v>0</v>
      </c>
      <c r="T146" s="282">
        <v>0</v>
      </c>
      <c r="U146" s="70">
        <v>0</v>
      </c>
      <c r="V146" s="70"/>
      <c r="W146" s="70"/>
    </row>
    <row r="147" spans="2:23" ht="18" customHeight="1">
      <c r="B147" s="33"/>
      <c r="C147" s="34"/>
      <c r="D147" s="12" t="s">
        <v>261</v>
      </c>
      <c r="E147" s="90" t="s">
        <v>218</v>
      </c>
      <c r="F147" s="96" t="s">
        <v>219</v>
      </c>
      <c r="G147" s="64">
        <v>0</v>
      </c>
      <c r="H147" s="64">
        <v>0</v>
      </c>
      <c r="I147" s="64">
        <v>1</v>
      </c>
      <c r="J147" s="64">
        <v>0</v>
      </c>
      <c r="K147" s="64">
        <v>0</v>
      </c>
      <c r="L147" s="79">
        <v>0</v>
      </c>
      <c r="M147" s="79">
        <v>0</v>
      </c>
      <c r="N147" s="79">
        <v>0</v>
      </c>
      <c r="O147" s="79">
        <v>0</v>
      </c>
      <c r="P147" s="70">
        <v>0</v>
      </c>
      <c r="Q147" s="70">
        <v>0</v>
      </c>
      <c r="R147" s="70">
        <v>0</v>
      </c>
      <c r="S147" s="70">
        <v>0</v>
      </c>
      <c r="T147" s="282">
        <v>0</v>
      </c>
      <c r="U147" s="70">
        <v>0</v>
      </c>
      <c r="V147" s="70"/>
      <c r="W147" s="70"/>
    </row>
    <row r="148" spans="2:23" ht="34.5" customHeight="1">
      <c r="B148" s="12" t="s">
        <v>262</v>
      </c>
      <c r="C148" s="10" t="s">
        <v>263</v>
      </c>
      <c r="D148" s="12" t="s">
        <v>264</v>
      </c>
      <c r="E148" s="103" t="s">
        <v>91</v>
      </c>
      <c r="F148" s="103" t="s">
        <v>91</v>
      </c>
      <c r="G148" s="64">
        <v>1</v>
      </c>
      <c r="H148" s="64">
        <v>0</v>
      </c>
      <c r="I148" s="64">
        <v>0</v>
      </c>
      <c r="J148" s="64">
        <v>0</v>
      </c>
      <c r="K148" s="64">
        <v>0</v>
      </c>
      <c r="L148" s="79">
        <v>0</v>
      </c>
      <c r="M148" s="79">
        <v>0</v>
      </c>
      <c r="N148" s="79">
        <v>0</v>
      </c>
      <c r="O148" s="79">
        <v>0</v>
      </c>
      <c r="P148" s="70">
        <v>0</v>
      </c>
      <c r="Q148" s="70">
        <v>0</v>
      </c>
      <c r="R148" s="70">
        <v>0</v>
      </c>
      <c r="S148" s="70">
        <v>0</v>
      </c>
      <c r="T148" s="79">
        <f>SUM('Table 4'!R8:R22)</f>
        <v>0</v>
      </c>
      <c r="U148" s="70">
        <v>0</v>
      </c>
      <c r="V148" s="70"/>
      <c r="W148" s="70"/>
    </row>
    <row r="149" spans="2:23" ht="36.75" customHeight="1">
      <c r="B149" s="12" t="s">
        <v>265</v>
      </c>
      <c r="C149" s="10" t="s">
        <v>266</v>
      </c>
      <c r="D149" s="12" t="s">
        <v>267</v>
      </c>
      <c r="E149" s="103" t="s">
        <v>91</v>
      </c>
      <c r="F149" s="103" t="s">
        <v>91</v>
      </c>
      <c r="G149" s="64">
        <v>0</v>
      </c>
      <c r="H149" s="64">
        <v>1</v>
      </c>
      <c r="I149" s="64">
        <v>0</v>
      </c>
      <c r="J149" s="64">
        <v>0</v>
      </c>
      <c r="K149" s="64">
        <v>0</v>
      </c>
      <c r="L149" s="79">
        <v>0</v>
      </c>
      <c r="M149" s="79">
        <v>0</v>
      </c>
      <c r="N149" s="79">
        <v>0</v>
      </c>
      <c r="O149" s="79">
        <v>0</v>
      </c>
      <c r="P149" s="70">
        <v>0</v>
      </c>
      <c r="Q149" s="70">
        <v>0</v>
      </c>
      <c r="R149" s="70">
        <v>0</v>
      </c>
      <c r="S149" s="70">
        <v>0</v>
      </c>
      <c r="T149" s="79">
        <f>SUM('Table 5'!R8:R22)</f>
        <v>1</v>
      </c>
      <c r="U149" s="70">
        <v>0</v>
      </c>
      <c r="V149" s="70"/>
      <c r="W149" s="70"/>
    </row>
  </sheetData>
  <autoFilter ref="B8:Y120" xr:uid="{238EF17B-6646-4E66-B5CA-51E6616481D7}"/>
  <dataValidations count="1">
    <dataValidation type="custom" operator="greaterThanOrEqual" allowBlank="1" showInputMessage="1" showErrorMessage="1" error="This cell only accepts a number of &quot;NA&quot;_x000a_" sqref="B71:C88 G9:S149 T49:T122 T9:T33 T128:T149 U9:W149" xr:uid="{1268DE2B-7551-4174-BA70-0D0C3323EE4D}">
      <formula1>OR(AND(ISNUMBER(B9), B9&gt;=0), B9 ="NA")</formula1>
    </dataValidation>
  </dataValidations>
  <pageMargins left="0.7" right="0.7" top="0.75" bottom="0.75" header="0.3" footer="0.3"/>
  <pageSetup scale="31" fitToHeight="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2:Z64"/>
  <sheetViews>
    <sheetView zoomScale="70" zoomScaleNormal="70" zoomScalePageLayoutView="85" workbookViewId="0">
      <pane xSplit="7" ySplit="7" topLeftCell="W11" activePane="bottomRight" state="frozen"/>
      <selection pane="bottomRight" activeCell="Z21" sqref="Z21"/>
      <selection pane="bottomLeft"/>
      <selection pane="topRight"/>
    </sheetView>
  </sheetViews>
  <sheetFormatPr defaultColWidth="9.140625" defaultRowHeight="15" outlineLevelCol="1"/>
  <cols>
    <col min="1" max="1" width="5.5703125" style="8" customWidth="1"/>
    <col min="2" max="2" width="17.42578125" style="1" customWidth="1"/>
    <col min="3" max="3" width="7.42578125" style="1" customWidth="1"/>
    <col min="4" max="4" width="40.28515625" style="8" customWidth="1"/>
    <col min="5" max="5" width="13" style="8" customWidth="1"/>
    <col min="6" max="6" width="11.42578125" style="8" customWidth="1"/>
    <col min="7" max="7" width="10.28515625" style="8" customWidth="1"/>
    <col min="8" max="11" width="9.42578125" style="8" customWidth="1"/>
    <col min="12" max="12" width="10.140625" style="8" customWidth="1"/>
    <col min="13" max="15" width="9.140625" style="8"/>
    <col min="16" max="16" width="9.140625" style="8" customWidth="1"/>
    <col min="17" max="24" width="9.140625" style="8" customWidth="1" outlineLevel="1"/>
    <col min="25" max="25" width="12" style="1" customWidth="1"/>
    <col min="26" max="26" width="52.28515625" style="8" customWidth="1"/>
    <col min="27" max="16383" width="9.140625" style="8"/>
    <col min="16384" max="16384" width="9.140625" style="8" customWidth="1"/>
  </cols>
  <sheetData>
    <row r="2" spans="2:26">
      <c r="B2" s="291" t="s">
        <v>47</v>
      </c>
      <c r="C2" s="297"/>
      <c r="D2" s="292" t="s">
        <v>48</v>
      </c>
    </row>
    <row r="3" spans="2:26">
      <c r="B3" s="293" t="s">
        <v>55</v>
      </c>
      <c r="C3" s="100"/>
      <c r="D3" s="294">
        <v>3</v>
      </c>
    </row>
    <row r="4" spans="2:26">
      <c r="B4" s="295" t="s">
        <v>53</v>
      </c>
      <c r="C4" s="298"/>
      <c r="D4" s="296">
        <v>44774</v>
      </c>
    </row>
    <row r="5" spans="2:26">
      <c r="P5" s="53"/>
      <c r="Q5" s="53" t="s">
        <v>57</v>
      </c>
    </row>
    <row r="6" spans="2:26" ht="18" customHeight="1">
      <c r="B6" s="3" t="s">
        <v>268</v>
      </c>
      <c r="C6" s="3"/>
      <c r="D6" s="2"/>
      <c r="E6" s="2"/>
      <c r="F6" s="2"/>
      <c r="G6" s="2"/>
      <c r="H6" s="2"/>
      <c r="I6" s="2"/>
      <c r="J6" s="2"/>
      <c r="K6" s="2"/>
      <c r="L6" s="2"/>
      <c r="M6" s="4">
        <v>1</v>
      </c>
      <c r="N6" s="4">
        <v>2</v>
      </c>
      <c r="O6" s="4">
        <v>3</v>
      </c>
      <c r="P6" s="4">
        <v>4</v>
      </c>
      <c r="Q6" s="4">
        <v>1</v>
      </c>
      <c r="R6" s="4">
        <v>2</v>
      </c>
      <c r="S6" s="4">
        <v>3</v>
      </c>
      <c r="T6" s="4">
        <v>4</v>
      </c>
      <c r="U6" s="4">
        <v>1</v>
      </c>
      <c r="V6" s="4">
        <v>2</v>
      </c>
      <c r="W6" s="4">
        <v>3</v>
      </c>
      <c r="X6" s="4">
        <v>4</v>
      </c>
      <c r="Y6" s="7"/>
      <c r="Z6" s="2"/>
    </row>
    <row r="7" spans="2:26">
      <c r="B7" s="5" t="s">
        <v>269</v>
      </c>
      <c r="C7" s="5" t="s">
        <v>60</v>
      </c>
      <c r="D7" s="6" t="s">
        <v>270</v>
      </c>
      <c r="E7" s="6" t="s">
        <v>271</v>
      </c>
      <c r="F7" s="6" t="s">
        <v>272</v>
      </c>
      <c r="G7" s="6" t="s">
        <v>273</v>
      </c>
      <c r="H7" s="6">
        <v>2015</v>
      </c>
      <c r="I7" s="6">
        <v>2016</v>
      </c>
      <c r="J7" s="6">
        <v>2017</v>
      </c>
      <c r="K7" s="6">
        <v>2018</v>
      </c>
      <c r="L7" s="6">
        <v>2019</v>
      </c>
      <c r="M7" s="6">
        <v>2020</v>
      </c>
      <c r="N7" s="6">
        <v>2020</v>
      </c>
      <c r="O7" s="6">
        <v>2020</v>
      </c>
      <c r="P7" s="6">
        <v>2020</v>
      </c>
      <c r="Q7" s="6">
        <v>2021</v>
      </c>
      <c r="R7" s="6">
        <v>2021</v>
      </c>
      <c r="S7" s="6">
        <v>2021</v>
      </c>
      <c r="T7" s="6">
        <v>2021</v>
      </c>
      <c r="U7" s="6">
        <v>2022</v>
      </c>
      <c r="V7" s="6">
        <v>2022</v>
      </c>
      <c r="W7" s="6">
        <v>2022</v>
      </c>
      <c r="X7" s="6">
        <v>2022</v>
      </c>
      <c r="Y7" s="5" t="s">
        <v>62</v>
      </c>
      <c r="Z7" s="6" t="s">
        <v>63</v>
      </c>
    </row>
    <row r="8" spans="2:26" ht="24" customHeight="1">
      <c r="B8" s="11" t="s">
        <v>274</v>
      </c>
      <c r="C8" s="35" t="s">
        <v>65</v>
      </c>
      <c r="D8" s="9" t="s">
        <v>275</v>
      </c>
      <c r="E8" s="74"/>
      <c r="F8" s="75" t="s">
        <v>276</v>
      </c>
      <c r="G8" s="9" t="s">
        <v>1</v>
      </c>
      <c r="H8" s="126">
        <v>108</v>
      </c>
      <c r="I8" s="126">
        <v>138</v>
      </c>
      <c r="J8" s="126">
        <v>169</v>
      </c>
      <c r="K8" s="126">
        <v>182</v>
      </c>
      <c r="L8" s="126">
        <v>137</v>
      </c>
      <c r="M8" s="126">
        <v>0</v>
      </c>
      <c r="N8" s="126">
        <v>13</v>
      </c>
      <c r="O8" s="126">
        <v>92</v>
      </c>
      <c r="P8" s="66">
        <v>59</v>
      </c>
      <c r="Q8" s="67">
        <v>7</v>
      </c>
      <c r="R8" s="67">
        <v>27</v>
      </c>
      <c r="S8" s="67">
        <v>91</v>
      </c>
      <c r="T8" s="67">
        <v>44</v>
      </c>
      <c r="U8" s="66">
        <v>1</v>
      </c>
      <c r="V8" s="66">
        <v>30</v>
      </c>
      <c r="W8" s="66"/>
      <c r="X8" s="66"/>
      <c r="Y8" s="74" t="s">
        <v>277</v>
      </c>
      <c r="Z8" s="68"/>
    </row>
    <row r="9" spans="2:26" ht="30" customHeight="1">
      <c r="B9" s="12"/>
      <c r="C9" s="36" t="s">
        <v>68</v>
      </c>
      <c r="D9" s="10" t="s">
        <v>278</v>
      </c>
      <c r="E9" s="75"/>
      <c r="F9" s="75" t="s">
        <v>279</v>
      </c>
      <c r="G9" s="10" t="s">
        <v>1</v>
      </c>
      <c r="H9" s="127">
        <v>4</v>
      </c>
      <c r="I9" s="127">
        <v>19</v>
      </c>
      <c r="J9" s="127">
        <v>22</v>
      </c>
      <c r="K9" s="127">
        <v>12</v>
      </c>
      <c r="L9" s="127">
        <v>10</v>
      </c>
      <c r="M9" s="99">
        <v>0</v>
      </c>
      <c r="N9" s="99">
        <v>0</v>
      </c>
      <c r="O9" s="99">
        <v>6</v>
      </c>
      <c r="P9" s="67">
        <v>13</v>
      </c>
      <c r="Q9" s="67">
        <v>5</v>
      </c>
      <c r="R9" s="67">
        <v>0</v>
      </c>
      <c r="S9" s="67">
        <v>0</v>
      </c>
      <c r="T9" s="67">
        <v>4</v>
      </c>
      <c r="U9" s="67">
        <v>0</v>
      </c>
      <c r="V9" s="67">
        <v>0</v>
      </c>
      <c r="W9" s="67"/>
      <c r="X9" s="67"/>
      <c r="Y9" s="75" t="s">
        <v>277</v>
      </c>
      <c r="Z9" s="69" t="s">
        <v>280</v>
      </c>
    </row>
    <row r="10" spans="2:26">
      <c r="B10" s="12" t="s">
        <v>281</v>
      </c>
      <c r="C10" s="36" t="s">
        <v>226</v>
      </c>
      <c r="D10" s="10" t="s">
        <v>282</v>
      </c>
      <c r="E10" s="75"/>
      <c r="F10" s="75"/>
      <c r="G10" s="10" t="s">
        <v>1</v>
      </c>
      <c r="H10" s="127">
        <v>3</v>
      </c>
      <c r="I10" s="127">
        <v>1</v>
      </c>
      <c r="J10" s="127">
        <v>2</v>
      </c>
      <c r="K10" s="127">
        <v>0</v>
      </c>
      <c r="L10" s="128">
        <v>0</v>
      </c>
      <c r="M10" s="67">
        <v>0</v>
      </c>
      <c r="N10" s="128">
        <v>0</v>
      </c>
      <c r="O10" s="67">
        <v>1</v>
      </c>
      <c r="P10" s="128">
        <v>0</v>
      </c>
      <c r="Q10" s="67">
        <v>0</v>
      </c>
      <c r="R10" s="67">
        <v>0</v>
      </c>
      <c r="S10" s="67">
        <v>0</v>
      </c>
      <c r="T10" s="67">
        <v>0</v>
      </c>
      <c r="U10" s="67">
        <v>0</v>
      </c>
      <c r="V10" s="67">
        <v>0</v>
      </c>
      <c r="W10" s="67"/>
      <c r="X10" s="67"/>
      <c r="Y10" s="75" t="s">
        <v>283</v>
      </c>
      <c r="Z10" s="69"/>
    </row>
    <row r="11" spans="2:26">
      <c r="B11" s="12"/>
      <c r="C11" s="36" t="s">
        <v>228</v>
      </c>
      <c r="D11" s="10" t="s">
        <v>284</v>
      </c>
      <c r="E11" s="75"/>
      <c r="F11" s="75"/>
      <c r="G11" s="10" t="s">
        <v>1</v>
      </c>
      <c r="H11" s="127">
        <v>0</v>
      </c>
      <c r="I11" s="127">
        <v>0</v>
      </c>
      <c r="J11" s="127">
        <v>1</v>
      </c>
      <c r="K11" s="127">
        <v>0</v>
      </c>
      <c r="L11" s="127">
        <v>0</v>
      </c>
      <c r="M11" s="67">
        <v>0</v>
      </c>
      <c r="N11" s="127">
        <v>0</v>
      </c>
      <c r="O11" s="67">
        <v>1</v>
      </c>
      <c r="P11" s="127">
        <v>0</v>
      </c>
      <c r="Q11" s="67">
        <v>0</v>
      </c>
      <c r="R11" s="67">
        <v>0</v>
      </c>
      <c r="S11" s="67">
        <v>0</v>
      </c>
      <c r="T11" s="67">
        <v>0</v>
      </c>
      <c r="U11" s="67">
        <v>0</v>
      </c>
      <c r="V11" s="67">
        <v>0</v>
      </c>
      <c r="W11" s="67"/>
      <c r="X11" s="67"/>
      <c r="Y11" s="75" t="s">
        <v>283</v>
      </c>
      <c r="Z11" s="69"/>
    </row>
    <row r="12" spans="2:26">
      <c r="B12" s="102"/>
      <c r="C12" s="36" t="s">
        <v>230</v>
      </c>
      <c r="D12" s="10" t="s">
        <v>285</v>
      </c>
      <c r="E12" s="75"/>
      <c r="F12" s="75"/>
      <c r="G12" s="10" t="s">
        <v>1</v>
      </c>
      <c r="H12" s="128">
        <v>2</v>
      </c>
      <c r="I12" s="128">
        <v>6</v>
      </c>
      <c r="J12" s="128">
        <v>4</v>
      </c>
      <c r="K12" s="128">
        <v>2</v>
      </c>
      <c r="L12" s="128">
        <v>4</v>
      </c>
      <c r="M12" s="67">
        <v>0</v>
      </c>
      <c r="N12" s="67">
        <v>0</v>
      </c>
      <c r="O12" s="67">
        <v>9</v>
      </c>
      <c r="P12" s="67">
        <v>3</v>
      </c>
      <c r="Q12" s="67">
        <v>0</v>
      </c>
      <c r="R12" s="67">
        <v>2</v>
      </c>
      <c r="S12" s="67">
        <v>2</v>
      </c>
      <c r="T12" s="67">
        <v>1</v>
      </c>
      <c r="U12" s="67">
        <v>0</v>
      </c>
      <c r="V12" s="67">
        <v>0</v>
      </c>
      <c r="W12" s="67"/>
      <c r="X12" s="67"/>
      <c r="Y12" s="75" t="s">
        <v>283</v>
      </c>
      <c r="Z12" s="69"/>
    </row>
    <row r="13" spans="2:26">
      <c r="B13" s="102"/>
      <c r="C13" s="36" t="s">
        <v>233</v>
      </c>
      <c r="D13" s="10" t="s">
        <v>286</v>
      </c>
      <c r="E13" s="75"/>
      <c r="F13" s="75"/>
      <c r="G13" s="10" t="s">
        <v>1</v>
      </c>
      <c r="H13" s="128">
        <v>0</v>
      </c>
      <c r="I13" s="128">
        <v>0</v>
      </c>
      <c r="J13" s="128">
        <v>2</v>
      </c>
      <c r="K13" s="128">
        <v>1</v>
      </c>
      <c r="L13" s="128">
        <v>2</v>
      </c>
      <c r="M13" s="67">
        <v>0</v>
      </c>
      <c r="N13" s="67">
        <v>0</v>
      </c>
      <c r="O13" s="67">
        <v>1</v>
      </c>
      <c r="P13" s="67">
        <v>1</v>
      </c>
      <c r="Q13" s="67">
        <v>0</v>
      </c>
      <c r="R13" s="67">
        <v>0</v>
      </c>
      <c r="S13" s="67">
        <v>0</v>
      </c>
      <c r="T13" s="67">
        <v>0</v>
      </c>
      <c r="U13" s="67">
        <v>0</v>
      </c>
      <c r="V13" s="67">
        <v>0</v>
      </c>
      <c r="W13" s="67"/>
      <c r="X13" s="67"/>
      <c r="Y13" s="75" t="s">
        <v>283</v>
      </c>
      <c r="Z13" s="69"/>
    </row>
    <row r="14" spans="2:26">
      <c r="B14" s="102"/>
      <c r="C14" s="36" t="s">
        <v>287</v>
      </c>
      <c r="D14" s="10" t="s">
        <v>288</v>
      </c>
      <c r="E14" s="75"/>
      <c r="F14" s="75"/>
      <c r="G14" s="10" t="s">
        <v>1</v>
      </c>
      <c r="H14" s="128">
        <v>1</v>
      </c>
      <c r="I14" s="128">
        <v>0</v>
      </c>
      <c r="J14" s="128">
        <v>3</v>
      </c>
      <c r="K14" s="128">
        <v>3</v>
      </c>
      <c r="L14" s="128">
        <v>0</v>
      </c>
      <c r="M14" s="67">
        <v>0</v>
      </c>
      <c r="N14" s="67">
        <v>0</v>
      </c>
      <c r="O14" s="67">
        <v>0</v>
      </c>
      <c r="P14" s="67">
        <v>0</v>
      </c>
      <c r="Q14" s="67">
        <v>0</v>
      </c>
      <c r="R14" s="67">
        <v>1</v>
      </c>
      <c r="S14" s="67">
        <v>0</v>
      </c>
      <c r="T14" s="67">
        <v>1</v>
      </c>
      <c r="U14" s="67">
        <v>0</v>
      </c>
      <c r="V14" s="67">
        <v>0</v>
      </c>
      <c r="W14" s="67"/>
      <c r="X14" s="67"/>
      <c r="Y14" s="75" t="s">
        <v>283</v>
      </c>
      <c r="Z14" s="69"/>
    </row>
    <row r="15" spans="2:26">
      <c r="B15" s="102"/>
      <c r="C15" s="36" t="s">
        <v>289</v>
      </c>
      <c r="D15" s="10" t="s">
        <v>290</v>
      </c>
      <c r="E15" s="75"/>
      <c r="F15" s="75"/>
      <c r="G15" s="10" t="s">
        <v>1</v>
      </c>
      <c r="H15" s="128">
        <v>0</v>
      </c>
      <c r="I15" s="128">
        <v>0</v>
      </c>
      <c r="J15" s="128">
        <v>0</v>
      </c>
      <c r="K15" s="128">
        <v>0</v>
      </c>
      <c r="L15" s="128">
        <v>0</v>
      </c>
      <c r="M15" s="67">
        <v>0</v>
      </c>
      <c r="N15" s="67">
        <v>0</v>
      </c>
      <c r="O15" s="67">
        <v>0</v>
      </c>
      <c r="P15" s="67">
        <v>0</v>
      </c>
      <c r="Q15" s="67">
        <v>0</v>
      </c>
      <c r="R15" s="67">
        <v>0</v>
      </c>
      <c r="S15" s="67">
        <v>0</v>
      </c>
      <c r="T15" s="67">
        <v>0</v>
      </c>
      <c r="U15" s="67">
        <v>0</v>
      </c>
      <c r="V15" s="67">
        <v>0</v>
      </c>
      <c r="W15" s="67"/>
      <c r="X15" s="67"/>
      <c r="Y15" s="75" t="s">
        <v>283</v>
      </c>
      <c r="Z15" s="69"/>
    </row>
    <row r="16" spans="2:26">
      <c r="B16" s="102"/>
      <c r="C16" s="36" t="s">
        <v>291</v>
      </c>
      <c r="D16" s="10" t="s">
        <v>292</v>
      </c>
      <c r="E16" s="75"/>
      <c r="F16" s="75"/>
      <c r="G16" s="10" t="s">
        <v>1</v>
      </c>
      <c r="H16" s="128">
        <v>0</v>
      </c>
      <c r="I16" s="128">
        <v>0</v>
      </c>
      <c r="J16" s="128">
        <v>1</v>
      </c>
      <c r="K16" s="128">
        <v>2</v>
      </c>
      <c r="L16" s="128">
        <v>0</v>
      </c>
      <c r="M16" s="67">
        <v>0</v>
      </c>
      <c r="N16" s="67">
        <v>0</v>
      </c>
      <c r="O16" s="67">
        <v>2</v>
      </c>
      <c r="P16" s="67">
        <v>0</v>
      </c>
      <c r="Q16" s="67">
        <v>0</v>
      </c>
      <c r="R16" s="67">
        <v>0</v>
      </c>
      <c r="S16" s="67">
        <v>0</v>
      </c>
      <c r="T16" s="67">
        <v>0</v>
      </c>
      <c r="U16" s="67">
        <v>0</v>
      </c>
      <c r="V16" s="67">
        <v>0</v>
      </c>
      <c r="W16" s="67"/>
      <c r="X16" s="67"/>
      <c r="Y16" s="75" t="s">
        <v>283</v>
      </c>
      <c r="Z16" s="69"/>
    </row>
    <row r="17" spans="2:26">
      <c r="B17" s="102"/>
      <c r="C17" s="36" t="s">
        <v>293</v>
      </c>
      <c r="D17" s="10" t="s">
        <v>294</v>
      </c>
      <c r="E17" s="75"/>
      <c r="F17" s="75"/>
      <c r="G17" s="10" t="s">
        <v>1</v>
      </c>
      <c r="H17" s="128">
        <v>0</v>
      </c>
      <c r="I17" s="128">
        <v>0</v>
      </c>
      <c r="J17" s="128">
        <v>0</v>
      </c>
      <c r="K17" s="128">
        <v>0</v>
      </c>
      <c r="L17" s="128">
        <v>0</v>
      </c>
      <c r="M17" s="67">
        <v>0</v>
      </c>
      <c r="N17" s="67">
        <v>0</v>
      </c>
      <c r="O17" s="67">
        <v>0</v>
      </c>
      <c r="P17" s="67">
        <v>0</v>
      </c>
      <c r="Q17" s="67">
        <v>0</v>
      </c>
      <c r="R17" s="67">
        <v>0</v>
      </c>
      <c r="S17" s="67">
        <v>0</v>
      </c>
      <c r="T17" s="67">
        <v>0</v>
      </c>
      <c r="U17" s="67">
        <v>0</v>
      </c>
      <c r="V17" s="67">
        <v>0</v>
      </c>
      <c r="W17" s="67"/>
      <c r="X17" s="67"/>
      <c r="Y17" s="75" t="s">
        <v>283</v>
      </c>
      <c r="Z17" s="69"/>
    </row>
    <row r="18" spans="2:26" ht="30">
      <c r="B18" s="12" t="s">
        <v>295</v>
      </c>
      <c r="C18" s="36" t="s">
        <v>153</v>
      </c>
      <c r="D18" s="10" t="s">
        <v>296</v>
      </c>
      <c r="E18" s="75"/>
      <c r="F18" s="75"/>
      <c r="G18" s="10" t="s">
        <v>1</v>
      </c>
      <c r="H18" s="128">
        <v>3</v>
      </c>
      <c r="I18" s="128">
        <v>5</v>
      </c>
      <c r="J18" s="128">
        <v>8</v>
      </c>
      <c r="K18" s="128">
        <v>5</v>
      </c>
      <c r="L18" s="128">
        <v>2</v>
      </c>
      <c r="M18" s="67">
        <v>0</v>
      </c>
      <c r="N18" s="67">
        <v>0</v>
      </c>
      <c r="O18" s="67">
        <v>1</v>
      </c>
      <c r="P18" s="67">
        <v>2</v>
      </c>
      <c r="Q18" s="67">
        <v>0</v>
      </c>
      <c r="R18" s="67">
        <v>1</v>
      </c>
      <c r="S18" s="67">
        <v>3</v>
      </c>
      <c r="T18" s="67">
        <v>0</v>
      </c>
      <c r="U18" s="67">
        <v>1</v>
      </c>
      <c r="V18" s="67">
        <v>1</v>
      </c>
      <c r="W18" s="67"/>
      <c r="X18" s="67"/>
      <c r="Y18" s="75" t="s">
        <v>297</v>
      </c>
      <c r="Z18" s="69"/>
    </row>
    <row r="19" spans="2:26">
      <c r="B19" s="12"/>
      <c r="C19" s="36" t="s">
        <v>157</v>
      </c>
      <c r="D19" s="10" t="s">
        <v>298</v>
      </c>
      <c r="E19" s="75"/>
      <c r="F19" s="75"/>
      <c r="G19" s="10" t="s">
        <v>1</v>
      </c>
      <c r="H19" s="128">
        <v>0</v>
      </c>
      <c r="I19" s="128">
        <v>0</v>
      </c>
      <c r="J19" s="128">
        <v>2</v>
      </c>
      <c r="K19" s="128">
        <v>4</v>
      </c>
      <c r="L19" s="128">
        <v>0</v>
      </c>
      <c r="M19" s="67">
        <v>0</v>
      </c>
      <c r="N19" s="67">
        <v>0</v>
      </c>
      <c r="O19" s="67">
        <v>1</v>
      </c>
      <c r="P19" s="67">
        <v>0</v>
      </c>
      <c r="Q19" s="67">
        <v>0</v>
      </c>
      <c r="R19" s="67">
        <v>0</v>
      </c>
      <c r="S19" s="67">
        <v>0</v>
      </c>
      <c r="T19" s="67">
        <v>0</v>
      </c>
      <c r="U19" s="67">
        <v>0</v>
      </c>
      <c r="V19" s="67">
        <v>0</v>
      </c>
      <c r="W19" s="67"/>
      <c r="X19" s="67"/>
      <c r="Y19" s="75" t="s">
        <v>297</v>
      </c>
    </row>
    <row r="20" spans="2:26" ht="15.75" customHeight="1">
      <c r="B20" s="102"/>
      <c r="C20" s="36" t="s">
        <v>160</v>
      </c>
      <c r="D20" s="10" t="s">
        <v>299</v>
      </c>
      <c r="E20" s="75"/>
      <c r="F20" s="75"/>
      <c r="G20" s="10" t="s">
        <v>1</v>
      </c>
      <c r="H20" s="128">
        <v>102</v>
      </c>
      <c r="I20" s="128">
        <v>87</v>
      </c>
      <c r="J20" s="128">
        <v>116</v>
      </c>
      <c r="K20" s="128">
        <v>107</v>
      </c>
      <c r="L20" s="128">
        <v>119</v>
      </c>
      <c r="M20" s="129">
        <v>0</v>
      </c>
      <c r="N20" s="129">
        <v>7</v>
      </c>
      <c r="O20" s="129">
        <v>94</v>
      </c>
      <c r="P20" s="129">
        <v>49</v>
      </c>
      <c r="Q20" s="129">
        <v>22</v>
      </c>
      <c r="R20" s="67">
        <v>15</v>
      </c>
      <c r="S20" s="67">
        <v>85</v>
      </c>
      <c r="T20" s="129">
        <v>32</v>
      </c>
      <c r="U20" s="67">
        <v>1</v>
      </c>
      <c r="V20" s="67">
        <v>9</v>
      </c>
      <c r="W20" s="67"/>
      <c r="X20" s="67"/>
      <c r="Y20" s="75" t="s">
        <v>297</v>
      </c>
      <c r="Z20" s="75" t="s">
        <v>300</v>
      </c>
    </row>
    <row r="21" spans="2:26">
      <c r="B21" s="102"/>
      <c r="C21" s="36" t="s">
        <v>301</v>
      </c>
      <c r="D21" s="10" t="s">
        <v>302</v>
      </c>
      <c r="E21" s="75"/>
      <c r="F21" s="75"/>
      <c r="G21" s="10" t="s">
        <v>1</v>
      </c>
      <c r="H21" s="128">
        <v>1</v>
      </c>
      <c r="I21" s="128">
        <v>2</v>
      </c>
      <c r="J21" s="128">
        <v>18</v>
      </c>
      <c r="K21" s="128">
        <v>21</v>
      </c>
      <c r="L21" s="128">
        <v>11</v>
      </c>
      <c r="M21" s="129">
        <v>0</v>
      </c>
      <c r="N21" s="129">
        <v>0</v>
      </c>
      <c r="O21" s="129">
        <v>24</v>
      </c>
      <c r="P21" s="129">
        <v>16</v>
      </c>
      <c r="Q21" s="129">
        <v>0</v>
      </c>
      <c r="R21" s="67">
        <v>0</v>
      </c>
      <c r="S21" s="67">
        <v>0</v>
      </c>
      <c r="T21" s="129">
        <v>5</v>
      </c>
      <c r="U21" s="67">
        <v>0</v>
      </c>
      <c r="V21" s="67">
        <v>0</v>
      </c>
      <c r="W21" s="67"/>
      <c r="X21" s="67"/>
      <c r="Y21" s="75" t="s">
        <v>297</v>
      </c>
      <c r="Z21" s="69"/>
    </row>
    <row r="22" spans="2:26">
      <c r="B22" s="12"/>
      <c r="C22" s="36" t="s">
        <v>303</v>
      </c>
      <c r="D22" s="10" t="s">
        <v>304</v>
      </c>
      <c r="E22" s="75"/>
      <c r="F22" s="75"/>
      <c r="G22" s="10" t="s">
        <v>1</v>
      </c>
      <c r="H22" s="128">
        <v>5</v>
      </c>
      <c r="I22" s="128">
        <v>8</v>
      </c>
      <c r="J22" s="128">
        <v>12</v>
      </c>
      <c r="K22" s="128">
        <v>7</v>
      </c>
      <c r="L22" s="128">
        <v>9</v>
      </c>
      <c r="M22" s="129">
        <v>0</v>
      </c>
      <c r="N22" s="129">
        <v>0</v>
      </c>
      <c r="O22" s="129">
        <v>8</v>
      </c>
      <c r="P22" s="129">
        <v>3</v>
      </c>
      <c r="Q22" s="129">
        <v>0</v>
      </c>
      <c r="R22" s="67">
        <v>4</v>
      </c>
      <c r="S22" s="67">
        <v>4</v>
      </c>
      <c r="T22" s="67">
        <v>1</v>
      </c>
      <c r="U22" s="67">
        <v>1</v>
      </c>
      <c r="V22" s="67">
        <v>0</v>
      </c>
      <c r="W22" s="67"/>
      <c r="X22" s="67"/>
      <c r="Y22" s="75" t="s">
        <v>297</v>
      </c>
      <c r="Z22" s="69" t="s">
        <v>305</v>
      </c>
    </row>
    <row r="23" spans="2:26">
      <c r="B23" s="102"/>
      <c r="C23" s="36" t="s">
        <v>306</v>
      </c>
      <c r="D23" s="10" t="s">
        <v>307</v>
      </c>
      <c r="E23" s="75"/>
      <c r="F23" s="75"/>
      <c r="G23" s="10" t="s">
        <v>1</v>
      </c>
      <c r="H23" s="128">
        <v>0</v>
      </c>
      <c r="I23" s="128">
        <v>0</v>
      </c>
      <c r="J23" s="128">
        <v>0</v>
      </c>
      <c r="K23" s="128">
        <v>1</v>
      </c>
      <c r="L23" s="128">
        <v>1</v>
      </c>
      <c r="M23" s="129">
        <v>0</v>
      </c>
      <c r="N23" s="129">
        <v>0</v>
      </c>
      <c r="O23" s="129">
        <v>2</v>
      </c>
      <c r="P23" s="129">
        <v>2</v>
      </c>
      <c r="Q23" s="129">
        <v>0</v>
      </c>
      <c r="R23" s="67">
        <v>0</v>
      </c>
      <c r="S23" s="67">
        <v>0</v>
      </c>
      <c r="T23" s="67">
        <v>0</v>
      </c>
      <c r="U23" s="67">
        <v>0</v>
      </c>
      <c r="V23" s="67">
        <v>0</v>
      </c>
      <c r="W23" s="67"/>
      <c r="X23" s="67"/>
      <c r="Y23" s="75" t="s">
        <v>297</v>
      </c>
      <c r="Z23" s="69"/>
    </row>
    <row r="24" spans="2:26">
      <c r="B24" s="12"/>
      <c r="C24" s="36" t="s">
        <v>308</v>
      </c>
      <c r="D24" s="10" t="s">
        <v>309</v>
      </c>
      <c r="E24" s="75"/>
      <c r="F24" s="75"/>
      <c r="G24" s="10" t="s">
        <v>1</v>
      </c>
      <c r="H24" s="130">
        <v>64</v>
      </c>
      <c r="I24" s="130">
        <v>61</v>
      </c>
      <c r="J24" s="130">
        <v>69</v>
      </c>
      <c r="K24" s="130">
        <f>80-13</f>
        <v>67</v>
      </c>
      <c r="L24" s="130">
        <f>64-12</f>
        <v>52</v>
      </c>
      <c r="M24" s="131">
        <v>0</v>
      </c>
      <c r="N24" s="131">
        <f>5-1</f>
        <v>4</v>
      </c>
      <c r="O24" s="131">
        <f>49-22</f>
        <v>27</v>
      </c>
      <c r="P24" s="131">
        <f>31-8</f>
        <v>23</v>
      </c>
      <c r="Q24" s="131">
        <f>9-5</f>
        <v>4</v>
      </c>
      <c r="R24" s="67">
        <f>7-4</f>
        <v>3</v>
      </c>
      <c r="S24" s="67">
        <f>65-51</f>
        <v>14</v>
      </c>
      <c r="T24" s="67">
        <f>21-15</f>
        <v>6</v>
      </c>
      <c r="U24" s="67">
        <v>0</v>
      </c>
      <c r="V24" s="67">
        <v>3</v>
      </c>
      <c r="W24" s="67"/>
      <c r="X24" s="67"/>
      <c r="Y24" s="75" t="s">
        <v>297</v>
      </c>
      <c r="Z24" s="69"/>
    </row>
    <row r="25" spans="2:26">
      <c r="B25" s="12"/>
      <c r="C25" s="36" t="s">
        <v>310</v>
      </c>
      <c r="D25" s="10" t="s">
        <v>311</v>
      </c>
      <c r="E25" s="75"/>
      <c r="F25" s="75"/>
      <c r="G25" s="10" t="s">
        <v>1</v>
      </c>
      <c r="H25" s="130">
        <v>0</v>
      </c>
      <c r="I25" s="130">
        <v>3</v>
      </c>
      <c r="J25" s="130">
        <v>9</v>
      </c>
      <c r="K25" s="130">
        <v>10</v>
      </c>
      <c r="L25" s="130">
        <v>2</v>
      </c>
      <c r="M25" s="131">
        <v>0</v>
      </c>
      <c r="N25" s="131">
        <v>0</v>
      </c>
      <c r="O25" s="131">
        <v>1</v>
      </c>
      <c r="P25" s="131">
        <v>7</v>
      </c>
      <c r="Q25" s="131">
        <v>0</v>
      </c>
      <c r="R25" s="67">
        <v>0</v>
      </c>
      <c r="S25" s="67">
        <v>0</v>
      </c>
      <c r="T25" s="67">
        <v>0</v>
      </c>
      <c r="U25" s="67">
        <v>0</v>
      </c>
      <c r="V25" s="67">
        <v>0</v>
      </c>
      <c r="W25" s="67"/>
      <c r="X25" s="67"/>
      <c r="Y25" s="75" t="s">
        <v>297</v>
      </c>
      <c r="Z25" s="69"/>
    </row>
    <row r="26" spans="2:26">
      <c r="B26" s="75"/>
      <c r="C26" s="75"/>
      <c r="D26" s="69"/>
      <c r="E26" s="75"/>
      <c r="F26" s="75"/>
      <c r="G26" s="75"/>
      <c r="H26" s="65"/>
      <c r="I26" s="65"/>
      <c r="J26" s="65"/>
      <c r="K26" s="65"/>
      <c r="L26" s="65"/>
      <c r="M26" s="67"/>
      <c r="N26" s="67"/>
      <c r="O26" s="67"/>
      <c r="P26" s="67"/>
      <c r="Q26" s="67"/>
      <c r="R26" s="67"/>
      <c r="S26" s="67"/>
      <c r="T26" s="67"/>
      <c r="U26" s="67"/>
      <c r="V26" s="67"/>
      <c r="W26" s="67"/>
      <c r="X26" s="67"/>
      <c r="Y26" s="75"/>
      <c r="Z26" s="69"/>
    </row>
    <row r="27" spans="2:26">
      <c r="B27" s="75"/>
      <c r="C27" s="75"/>
      <c r="D27" s="69"/>
      <c r="E27" s="75"/>
      <c r="F27" s="75"/>
      <c r="G27" s="75"/>
      <c r="H27" s="65"/>
      <c r="I27" s="65"/>
      <c r="J27" s="65"/>
      <c r="K27" s="65"/>
      <c r="L27" s="65"/>
      <c r="M27" s="67"/>
      <c r="N27" s="67"/>
      <c r="O27" s="67"/>
      <c r="P27" s="67"/>
      <c r="Q27" s="67"/>
      <c r="R27" s="67"/>
      <c r="S27" s="67"/>
      <c r="T27" s="67"/>
      <c r="U27" s="67"/>
      <c r="V27" s="67"/>
      <c r="W27" s="67"/>
      <c r="X27" s="67"/>
      <c r="Y27" s="75"/>
      <c r="Z27" s="69"/>
    </row>
    <row r="28" spans="2:26">
      <c r="B28" s="75"/>
      <c r="C28" s="75"/>
      <c r="D28" s="69"/>
      <c r="E28" s="75"/>
      <c r="F28" s="75"/>
      <c r="G28" s="75"/>
      <c r="H28" s="65"/>
      <c r="I28" s="65"/>
      <c r="J28" s="65"/>
      <c r="K28" s="65"/>
      <c r="L28" s="65"/>
      <c r="M28" s="67"/>
      <c r="N28" s="67"/>
      <c r="O28" s="67"/>
      <c r="P28" s="67"/>
      <c r="Q28" s="67"/>
      <c r="R28" s="67"/>
      <c r="S28" s="67"/>
      <c r="T28" s="67"/>
      <c r="U28" s="67"/>
      <c r="V28" s="67"/>
      <c r="W28" s="67"/>
      <c r="X28" s="67"/>
      <c r="Y28" s="75"/>
      <c r="Z28" s="69"/>
    </row>
    <row r="29" spans="2:26">
      <c r="B29" s="75"/>
      <c r="C29" s="75"/>
      <c r="D29" s="69"/>
      <c r="E29" s="75"/>
      <c r="F29" s="75"/>
      <c r="G29" s="75"/>
      <c r="H29" s="65"/>
      <c r="I29" s="65"/>
      <c r="J29" s="65"/>
      <c r="K29" s="65"/>
      <c r="L29" s="65"/>
      <c r="M29" s="67"/>
      <c r="N29" s="67"/>
      <c r="O29" s="67"/>
      <c r="P29" s="67"/>
      <c r="Q29" s="67"/>
      <c r="R29" s="67"/>
      <c r="S29" s="67"/>
      <c r="T29" s="67"/>
      <c r="U29" s="67"/>
      <c r="V29" s="67"/>
      <c r="W29" s="67"/>
      <c r="X29" s="67"/>
      <c r="Y29" s="75"/>
      <c r="Z29" s="69"/>
    </row>
    <row r="30" spans="2:26">
      <c r="B30" s="75"/>
      <c r="C30" s="75"/>
      <c r="D30" s="69"/>
      <c r="E30" s="75"/>
      <c r="F30" s="75"/>
      <c r="G30" s="75"/>
      <c r="H30" s="65"/>
      <c r="I30" s="65"/>
      <c r="J30" s="65"/>
      <c r="K30" s="65"/>
      <c r="L30" s="65"/>
      <c r="M30" s="67"/>
      <c r="N30" s="67"/>
      <c r="O30" s="67"/>
      <c r="P30" s="67"/>
      <c r="Q30" s="67"/>
      <c r="R30" s="67"/>
      <c r="S30" s="67"/>
      <c r="T30" s="67"/>
      <c r="U30" s="67"/>
      <c r="V30" s="67"/>
      <c r="W30" s="67"/>
      <c r="X30" s="67"/>
      <c r="Y30" s="75"/>
      <c r="Z30" s="69"/>
    </row>
    <row r="31" spans="2:26">
      <c r="B31" s="76"/>
      <c r="C31" s="76"/>
      <c r="D31" s="77"/>
      <c r="E31" s="76"/>
      <c r="F31" s="76"/>
      <c r="G31" s="76"/>
      <c r="H31" s="76"/>
      <c r="I31" s="76"/>
      <c r="J31" s="76"/>
      <c r="K31" s="76"/>
      <c r="L31" s="76"/>
      <c r="M31" s="76"/>
      <c r="N31" s="76"/>
      <c r="O31" s="76"/>
      <c r="P31" s="76"/>
      <c r="Q31" s="76"/>
      <c r="R31" s="76"/>
      <c r="S31" s="76"/>
      <c r="T31" s="76"/>
      <c r="U31" s="76"/>
      <c r="V31" s="76"/>
      <c r="W31" s="76"/>
      <c r="X31" s="76"/>
      <c r="Y31" s="76"/>
      <c r="Z31" s="77"/>
    </row>
    <row r="32" spans="2:26">
      <c r="B32" s="72"/>
      <c r="C32" s="72"/>
      <c r="D32" s="73"/>
      <c r="E32" s="73"/>
      <c r="F32" s="73"/>
      <c r="G32" s="73"/>
      <c r="H32" s="73"/>
      <c r="I32" s="73"/>
      <c r="J32" s="73"/>
      <c r="K32" s="73"/>
      <c r="L32" s="73"/>
      <c r="M32" s="73"/>
      <c r="N32" s="73"/>
      <c r="O32" s="73"/>
      <c r="P32" s="73"/>
      <c r="Q32" s="73"/>
      <c r="R32" s="73"/>
      <c r="S32" s="73"/>
      <c r="T32" s="73"/>
      <c r="U32" s="73"/>
      <c r="V32" s="73"/>
      <c r="W32" s="73"/>
      <c r="X32" s="73"/>
      <c r="Y32" s="72"/>
      <c r="Z32" s="73"/>
    </row>
    <row r="33" spans="2:26">
      <c r="B33" s="72"/>
      <c r="C33" s="72"/>
      <c r="D33" s="73"/>
      <c r="E33" s="73"/>
      <c r="F33" s="73"/>
      <c r="G33" s="73"/>
      <c r="H33" s="73"/>
      <c r="I33" s="73"/>
      <c r="J33" s="73"/>
      <c r="K33" s="73"/>
      <c r="L33" s="73"/>
      <c r="M33" s="73"/>
      <c r="N33" s="73"/>
      <c r="O33" s="73"/>
      <c r="P33" s="73"/>
      <c r="Q33" s="73"/>
      <c r="R33" s="73"/>
      <c r="S33" s="73"/>
      <c r="T33" s="73"/>
      <c r="U33" s="73"/>
      <c r="V33" s="73"/>
      <c r="W33" s="73"/>
      <c r="X33" s="73"/>
      <c r="Y33" s="72"/>
      <c r="Z33" s="73"/>
    </row>
    <row r="34" spans="2:26">
      <c r="B34" s="72"/>
      <c r="C34" s="72"/>
      <c r="D34" s="73"/>
      <c r="E34" s="73"/>
      <c r="F34" s="73"/>
      <c r="G34" s="73"/>
      <c r="H34" s="73"/>
      <c r="I34" s="73"/>
      <c r="J34" s="73"/>
      <c r="K34" s="73"/>
      <c r="L34" s="73"/>
      <c r="M34" s="73"/>
      <c r="N34" s="73"/>
      <c r="O34" s="73"/>
      <c r="P34" s="73"/>
      <c r="Q34" s="73"/>
      <c r="R34" s="73"/>
      <c r="S34" s="73"/>
      <c r="T34" s="73"/>
      <c r="U34" s="73"/>
      <c r="V34" s="73"/>
      <c r="W34" s="73"/>
      <c r="X34" s="73"/>
      <c r="Y34" s="72"/>
      <c r="Z34" s="73"/>
    </row>
    <row r="35" spans="2:26">
      <c r="B35" s="72"/>
      <c r="C35" s="72"/>
      <c r="D35" s="73"/>
      <c r="E35" s="73"/>
      <c r="F35" s="73"/>
      <c r="G35" s="73"/>
      <c r="H35" s="73"/>
      <c r="I35" s="73"/>
      <c r="J35" s="73"/>
      <c r="K35" s="73"/>
      <c r="L35" s="73"/>
      <c r="M35" s="73"/>
      <c r="N35" s="73"/>
      <c r="O35" s="73"/>
      <c r="P35" s="73"/>
      <c r="Q35" s="73"/>
      <c r="R35" s="73"/>
      <c r="S35" s="73"/>
      <c r="T35" s="73"/>
      <c r="U35" s="73"/>
      <c r="V35" s="73"/>
      <c r="W35" s="73"/>
      <c r="X35" s="73"/>
      <c r="Y35" s="72"/>
      <c r="Z35" s="73"/>
    </row>
    <row r="36" spans="2:26">
      <c r="B36" s="72"/>
      <c r="C36" s="72"/>
      <c r="D36" s="73"/>
      <c r="E36" s="73"/>
      <c r="F36" s="73"/>
      <c r="G36" s="73"/>
      <c r="H36" s="73"/>
      <c r="I36" s="73"/>
      <c r="J36" s="73"/>
      <c r="K36" s="73"/>
      <c r="L36" s="73"/>
      <c r="M36" s="73"/>
      <c r="N36" s="73"/>
      <c r="O36" s="73"/>
      <c r="P36" s="73"/>
      <c r="Q36" s="73"/>
      <c r="R36" s="73"/>
      <c r="S36" s="73"/>
      <c r="T36" s="73"/>
      <c r="U36" s="73"/>
      <c r="V36" s="73"/>
      <c r="W36" s="73"/>
      <c r="X36" s="73"/>
      <c r="Y36" s="72"/>
      <c r="Z36" s="73"/>
    </row>
    <row r="37" spans="2:26">
      <c r="B37" s="72"/>
      <c r="C37" s="72"/>
      <c r="D37" s="73"/>
      <c r="E37" s="73"/>
      <c r="F37" s="73"/>
      <c r="G37" s="73"/>
      <c r="H37" s="73"/>
      <c r="I37" s="73"/>
      <c r="J37" s="73"/>
      <c r="K37" s="73"/>
      <c r="L37" s="73"/>
      <c r="M37" s="73"/>
      <c r="N37" s="73"/>
      <c r="O37" s="73"/>
      <c r="P37" s="73"/>
      <c r="Q37" s="73"/>
      <c r="R37" s="73"/>
      <c r="S37" s="73"/>
      <c r="T37" s="73"/>
      <c r="U37" s="73"/>
      <c r="V37" s="73"/>
      <c r="W37" s="73"/>
      <c r="X37" s="73"/>
      <c r="Y37" s="72"/>
      <c r="Z37" s="73"/>
    </row>
    <row r="38" spans="2:26">
      <c r="B38" s="72"/>
      <c r="C38" s="72"/>
      <c r="D38" s="73"/>
      <c r="E38" s="73"/>
      <c r="F38" s="73"/>
      <c r="G38" s="73"/>
      <c r="H38" s="73"/>
      <c r="I38" s="73"/>
      <c r="J38" s="73"/>
      <c r="K38" s="73"/>
      <c r="L38" s="73"/>
      <c r="M38" s="73"/>
      <c r="N38" s="73"/>
      <c r="O38" s="73"/>
      <c r="P38" s="73"/>
      <c r="Q38" s="73"/>
      <c r="R38" s="73"/>
      <c r="S38" s="73"/>
      <c r="T38" s="73"/>
      <c r="U38" s="73"/>
      <c r="V38" s="73"/>
      <c r="W38" s="73"/>
      <c r="X38" s="73"/>
      <c r="Y38" s="72"/>
      <c r="Z38" s="73"/>
    </row>
    <row r="39" spans="2:26">
      <c r="B39" s="72"/>
      <c r="C39" s="72"/>
      <c r="D39" s="73"/>
      <c r="E39" s="73"/>
      <c r="F39" s="73"/>
      <c r="G39" s="73"/>
      <c r="H39" s="73"/>
      <c r="I39" s="73"/>
      <c r="J39" s="73"/>
      <c r="K39" s="73"/>
      <c r="L39" s="73"/>
      <c r="M39" s="73"/>
      <c r="N39" s="73"/>
      <c r="O39" s="73"/>
      <c r="P39" s="73"/>
      <c r="Q39" s="73"/>
      <c r="R39" s="73"/>
      <c r="S39" s="73"/>
      <c r="T39" s="73"/>
      <c r="U39" s="73"/>
      <c r="V39" s="73"/>
      <c r="W39" s="73"/>
      <c r="X39" s="73"/>
      <c r="Y39" s="72"/>
      <c r="Z39" s="73"/>
    </row>
    <row r="40" spans="2:26">
      <c r="B40" s="72"/>
      <c r="C40" s="72"/>
      <c r="D40" s="73"/>
      <c r="E40" s="73"/>
      <c r="F40" s="73"/>
      <c r="G40" s="73"/>
      <c r="H40" s="73"/>
      <c r="I40" s="73"/>
      <c r="J40" s="73"/>
      <c r="K40" s="73"/>
      <c r="L40" s="73"/>
      <c r="M40" s="73"/>
      <c r="N40" s="73"/>
      <c r="O40" s="73"/>
      <c r="P40" s="73"/>
      <c r="Q40" s="73"/>
      <c r="R40" s="73"/>
      <c r="S40" s="73"/>
      <c r="T40" s="73"/>
      <c r="U40" s="73"/>
      <c r="V40" s="73"/>
      <c r="W40" s="73"/>
      <c r="X40" s="73"/>
      <c r="Y40" s="72"/>
      <c r="Z40" s="73"/>
    </row>
    <row r="41" spans="2:26">
      <c r="B41" s="72"/>
      <c r="C41" s="72"/>
      <c r="D41" s="73"/>
      <c r="E41" s="73"/>
      <c r="F41" s="73"/>
      <c r="G41" s="73"/>
      <c r="H41" s="73"/>
      <c r="I41" s="73"/>
      <c r="J41" s="73"/>
      <c r="K41" s="73"/>
      <c r="L41" s="73"/>
      <c r="M41" s="73"/>
      <c r="N41" s="73"/>
      <c r="O41" s="73"/>
      <c r="P41" s="73"/>
      <c r="Q41" s="73"/>
      <c r="R41" s="73"/>
      <c r="S41" s="73"/>
      <c r="T41" s="73"/>
      <c r="U41" s="73"/>
      <c r="V41" s="73"/>
      <c r="W41" s="73"/>
      <c r="X41" s="73"/>
      <c r="Y41" s="72"/>
      <c r="Z41" s="73"/>
    </row>
    <row r="42" spans="2:26">
      <c r="B42" s="72"/>
      <c r="C42" s="72"/>
      <c r="D42" s="73"/>
      <c r="E42" s="73"/>
      <c r="F42" s="73"/>
      <c r="G42" s="73"/>
      <c r="H42" s="73"/>
      <c r="I42" s="73"/>
      <c r="J42" s="73"/>
      <c r="K42" s="73"/>
      <c r="L42" s="73"/>
      <c r="M42" s="73"/>
      <c r="N42" s="73"/>
      <c r="O42" s="73"/>
      <c r="P42" s="73"/>
      <c r="Q42" s="73"/>
      <c r="R42" s="73"/>
      <c r="S42" s="73"/>
      <c r="T42" s="73"/>
      <c r="U42" s="73"/>
      <c r="V42" s="73"/>
      <c r="W42" s="73"/>
      <c r="X42" s="73"/>
      <c r="Y42" s="72"/>
      <c r="Z42" s="73"/>
    </row>
    <row r="43" spans="2:26">
      <c r="B43" s="72"/>
      <c r="C43" s="72"/>
      <c r="D43" s="73"/>
      <c r="E43" s="73"/>
      <c r="F43" s="73"/>
      <c r="G43" s="73"/>
      <c r="H43" s="73"/>
      <c r="I43" s="73"/>
      <c r="J43" s="73"/>
      <c r="K43" s="73"/>
      <c r="L43" s="73"/>
      <c r="M43" s="73"/>
      <c r="N43" s="73"/>
      <c r="O43" s="73"/>
      <c r="P43" s="73"/>
      <c r="Q43" s="73"/>
      <c r="R43" s="73"/>
      <c r="S43" s="73"/>
      <c r="T43" s="73"/>
      <c r="U43" s="73"/>
      <c r="V43" s="73"/>
      <c r="W43" s="73"/>
      <c r="X43" s="73"/>
      <c r="Y43" s="72"/>
      <c r="Z43" s="73"/>
    </row>
    <row r="44" spans="2:26">
      <c r="B44" s="72"/>
      <c r="C44" s="72"/>
      <c r="D44" s="73"/>
      <c r="E44" s="73"/>
      <c r="F44" s="73"/>
      <c r="G44" s="73"/>
      <c r="H44" s="73"/>
      <c r="I44" s="73"/>
      <c r="J44" s="73"/>
      <c r="K44" s="73"/>
      <c r="L44" s="73"/>
      <c r="M44" s="73"/>
      <c r="N44" s="73"/>
      <c r="O44" s="73"/>
      <c r="P44" s="73"/>
      <c r="Q44" s="73"/>
      <c r="R44" s="73"/>
      <c r="S44" s="73"/>
      <c r="T44" s="73"/>
      <c r="U44" s="73"/>
      <c r="V44" s="73"/>
      <c r="W44" s="73"/>
      <c r="X44" s="73"/>
      <c r="Y44" s="72"/>
      <c r="Z44" s="73"/>
    </row>
    <row r="45" spans="2:26">
      <c r="B45" s="72"/>
      <c r="C45" s="72"/>
      <c r="D45" s="73"/>
      <c r="E45" s="73"/>
      <c r="F45" s="73"/>
      <c r="G45" s="73"/>
      <c r="H45" s="73"/>
      <c r="I45" s="73"/>
      <c r="J45" s="73"/>
      <c r="K45" s="73"/>
      <c r="L45" s="73"/>
      <c r="M45" s="73"/>
      <c r="N45" s="73"/>
      <c r="O45" s="73"/>
      <c r="P45" s="73"/>
      <c r="Q45" s="73"/>
      <c r="R45" s="73"/>
      <c r="S45" s="73"/>
      <c r="T45" s="73"/>
      <c r="U45" s="73"/>
      <c r="V45" s="73"/>
      <c r="W45" s="73"/>
      <c r="X45" s="73"/>
      <c r="Y45" s="72"/>
      <c r="Z45" s="73"/>
    </row>
    <row r="46" spans="2:26">
      <c r="B46" s="72"/>
      <c r="C46" s="72"/>
      <c r="D46" s="73"/>
      <c r="E46" s="73"/>
      <c r="F46" s="73"/>
      <c r="G46" s="73"/>
      <c r="H46" s="73"/>
      <c r="I46" s="73"/>
      <c r="J46" s="73"/>
      <c r="K46" s="73"/>
      <c r="L46" s="73"/>
      <c r="M46" s="73"/>
      <c r="N46" s="73"/>
      <c r="O46" s="73"/>
      <c r="P46" s="73"/>
      <c r="Q46" s="73"/>
      <c r="R46" s="73"/>
      <c r="S46" s="73"/>
      <c r="T46" s="73"/>
      <c r="U46" s="73"/>
      <c r="V46" s="73"/>
      <c r="W46" s="73"/>
      <c r="X46" s="73"/>
      <c r="Y46" s="72"/>
      <c r="Z46" s="73"/>
    </row>
    <row r="47" spans="2:26">
      <c r="B47" s="72"/>
      <c r="C47" s="72"/>
      <c r="D47" s="73"/>
      <c r="E47" s="73"/>
      <c r="F47" s="73"/>
      <c r="G47" s="73"/>
      <c r="H47" s="73"/>
      <c r="I47" s="73"/>
      <c r="J47" s="73"/>
      <c r="K47" s="73"/>
      <c r="L47" s="73"/>
      <c r="M47" s="73"/>
      <c r="N47" s="73"/>
      <c r="O47" s="73"/>
      <c r="P47" s="73"/>
      <c r="Q47" s="73"/>
      <c r="R47" s="73"/>
      <c r="S47" s="73"/>
      <c r="T47" s="73"/>
      <c r="U47" s="73"/>
      <c r="V47" s="73"/>
      <c r="W47" s="73"/>
      <c r="X47" s="73"/>
      <c r="Y47" s="72"/>
      <c r="Z47" s="73"/>
    </row>
    <row r="48" spans="2:26">
      <c r="B48" s="72"/>
      <c r="C48" s="72"/>
      <c r="D48" s="73"/>
      <c r="E48" s="73"/>
      <c r="F48" s="73"/>
      <c r="G48" s="73"/>
      <c r="H48" s="73"/>
      <c r="I48" s="73"/>
      <c r="J48" s="73"/>
      <c r="K48" s="73"/>
      <c r="L48" s="73"/>
      <c r="M48" s="73"/>
      <c r="N48" s="73"/>
      <c r="O48" s="73"/>
      <c r="P48" s="73"/>
      <c r="Q48" s="73"/>
      <c r="R48" s="73"/>
      <c r="S48" s="73"/>
      <c r="T48" s="73"/>
      <c r="U48" s="73"/>
      <c r="V48" s="73"/>
      <c r="W48" s="73"/>
      <c r="X48" s="73"/>
      <c r="Y48" s="72"/>
      <c r="Z48" s="73"/>
    </row>
    <row r="49" spans="2:26">
      <c r="B49" s="72"/>
      <c r="C49" s="72"/>
      <c r="D49" s="73"/>
      <c r="E49" s="73"/>
      <c r="F49" s="73"/>
      <c r="G49" s="73"/>
      <c r="H49" s="73"/>
      <c r="I49" s="73"/>
      <c r="J49" s="73"/>
      <c r="K49" s="73"/>
      <c r="L49" s="73"/>
      <c r="M49" s="73"/>
      <c r="N49" s="73"/>
      <c r="O49" s="73"/>
      <c r="P49" s="73"/>
      <c r="Q49" s="73"/>
      <c r="R49" s="73"/>
      <c r="S49" s="73"/>
      <c r="T49" s="73"/>
      <c r="U49" s="73"/>
      <c r="V49" s="73"/>
      <c r="W49" s="73"/>
      <c r="X49" s="73"/>
      <c r="Y49" s="72"/>
      <c r="Z49" s="73"/>
    </row>
    <row r="50" spans="2:26">
      <c r="B50" s="72"/>
      <c r="C50" s="72"/>
      <c r="D50" s="73"/>
      <c r="E50" s="73"/>
      <c r="F50" s="73"/>
      <c r="G50" s="73"/>
      <c r="H50" s="73"/>
      <c r="I50" s="73"/>
      <c r="J50" s="73"/>
      <c r="K50" s="73"/>
      <c r="L50" s="73"/>
      <c r="M50" s="73"/>
      <c r="N50" s="73"/>
      <c r="O50" s="73"/>
      <c r="P50" s="73"/>
      <c r="Q50" s="73"/>
      <c r="R50" s="73"/>
      <c r="S50" s="73"/>
      <c r="T50" s="73"/>
      <c r="U50" s="73"/>
      <c r="V50" s="73"/>
      <c r="W50" s="73"/>
      <c r="X50" s="73"/>
      <c r="Y50" s="72"/>
      <c r="Z50" s="73"/>
    </row>
    <row r="51" spans="2:26">
      <c r="B51" s="72"/>
      <c r="C51" s="72"/>
      <c r="D51" s="73"/>
      <c r="E51" s="73"/>
      <c r="F51" s="73"/>
      <c r="G51" s="73"/>
      <c r="H51" s="73"/>
      <c r="I51" s="73"/>
      <c r="J51" s="73"/>
      <c r="K51" s="73"/>
      <c r="L51" s="73"/>
      <c r="M51" s="73"/>
      <c r="N51" s="73"/>
      <c r="O51" s="73"/>
      <c r="P51" s="73"/>
      <c r="Q51" s="73"/>
      <c r="R51" s="73"/>
      <c r="S51" s="73"/>
      <c r="T51" s="73"/>
      <c r="U51" s="73"/>
      <c r="V51" s="73"/>
      <c r="W51" s="73"/>
      <c r="X51" s="73"/>
      <c r="Y51" s="72"/>
      <c r="Z51" s="73"/>
    </row>
    <row r="52" spans="2:26">
      <c r="B52" s="72"/>
      <c r="C52" s="72"/>
      <c r="D52" s="73"/>
      <c r="E52" s="73"/>
      <c r="F52" s="73"/>
      <c r="G52" s="73"/>
      <c r="H52" s="73"/>
      <c r="I52" s="73"/>
      <c r="J52" s="73"/>
      <c r="K52" s="73"/>
      <c r="L52" s="73"/>
      <c r="M52" s="73"/>
      <c r="N52" s="73"/>
      <c r="O52" s="73"/>
      <c r="P52" s="73"/>
      <c r="Q52" s="73"/>
      <c r="R52" s="73"/>
      <c r="S52" s="73"/>
      <c r="T52" s="73"/>
      <c r="U52" s="73"/>
      <c r="V52" s="73"/>
      <c r="W52" s="73"/>
      <c r="X52" s="73"/>
      <c r="Y52" s="72"/>
      <c r="Z52" s="73"/>
    </row>
    <row r="53" spans="2:26">
      <c r="B53" s="72"/>
      <c r="C53" s="72"/>
      <c r="D53" s="73"/>
      <c r="E53" s="73"/>
      <c r="F53" s="73"/>
      <c r="G53" s="73"/>
      <c r="H53" s="73"/>
      <c r="I53" s="73"/>
      <c r="J53" s="73"/>
      <c r="K53" s="73"/>
      <c r="L53" s="73"/>
      <c r="M53" s="73"/>
      <c r="N53" s="73"/>
      <c r="O53" s="73"/>
      <c r="P53" s="73"/>
      <c r="Q53" s="73"/>
      <c r="R53" s="73"/>
      <c r="S53" s="73"/>
      <c r="T53" s="73"/>
      <c r="U53" s="73"/>
      <c r="V53" s="73"/>
      <c r="W53" s="73"/>
      <c r="X53" s="73"/>
      <c r="Y53" s="72"/>
      <c r="Z53" s="73"/>
    </row>
    <row r="54" spans="2:26">
      <c r="B54" s="72"/>
      <c r="C54" s="72"/>
      <c r="D54" s="73"/>
      <c r="E54" s="73"/>
      <c r="F54" s="73"/>
      <c r="G54" s="73"/>
      <c r="H54" s="73"/>
      <c r="I54" s="73"/>
      <c r="J54" s="73"/>
      <c r="K54" s="73"/>
      <c r="L54" s="73"/>
      <c r="M54" s="73"/>
      <c r="N54" s="73"/>
      <c r="O54" s="73"/>
      <c r="P54" s="73"/>
      <c r="Q54" s="73"/>
      <c r="R54" s="73"/>
      <c r="S54" s="73"/>
      <c r="T54" s="73"/>
      <c r="U54" s="73"/>
      <c r="V54" s="73"/>
      <c r="W54" s="73"/>
      <c r="X54" s="73"/>
      <c r="Y54" s="72"/>
      <c r="Z54" s="73"/>
    </row>
    <row r="55" spans="2:26">
      <c r="B55" s="72"/>
      <c r="C55" s="72"/>
      <c r="D55" s="73"/>
      <c r="E55" s="73"/>
      <c r="F55" s="73"/>
      <c r="G55" s="73"/>
      <c r="H55" s="73"/>
      <c r="I55" s="73"/>
      <c r="J55" s="73"/>
      <c r="K55" s="73"/>
      <c r="L55" s="73"/>
      <c r="M55" s="73"/>
      <c r="N55" s="73"/>
      <c r="O55" s="73"/>
      <c r="P55" s="73"/>
      <c r="Q55" s="73"/>
      <c r="R55" s="73"/>
      <c r="S55" s="73"/>
      <c r="T55" s="73"/>
      <c r="U55" s="73"/>
      <c r="V55" s="73"/>
      <c r="W55" s="73"/>
      <c r="X55" s="73"/>
      <c r="Y55" s="72"/>
      <c r="Z55" s="73"/>
    </row>
    <row r="56" spans="2:26">
      <c r="B56" s="72"/>
      <c r="C56" s="72"/>
      <c r="D56" s="73"/>
      <c r="E56" s="73"/>
      <c r="F56" s="73"/>
      <c r="G56" s="73"/>
      <c r="H56" s="73"/>
      <c r="I56" s="73"/>
      <c r="J56" s="73"/>
      <c r="K56" s="73"/>
      <c r="L56" s="73"/>
      <c r="M56" s="73"/>
      <c r="N56" s="73"/>
      <c r="O56" s="73"/>
      <c r="P56" s="73"/>
      <c r="Q56" s="73"/>
      <c r="R56" s="73"/>
      <c r="S56" s="73"/>
      <c r="T56" s="73"/>
      <c r="U56" s="73"/>
      <c r="V56" s="73"/>
      <c r="W56" s="73"/>
      <c r="X56" s="73"/>
      <c r="Y56" s="72"/>
      <c r="Z56" s="73"/>
    </row>
    <row r="57" spans="2:26">
      <c r="B57" s="72"/>
      <c r="C57" s="72"/>
      <c r="D57" s="73"/>
      <c r="E57" s="73"/>
      <c r="F57" s="73"/>
      <c r="G57" s="73"/>
      <c r="H57" s="73"/>
      <c r="I57" s="73"/>
      <c r="J57" s="73"/>
      <c r="K57" s="73"/>
      <c r="L57" s="73"/>
      <c r="M57" s="73"/>
      <c r="N57" s="73"/>
      <c r="O57" s="73"/>
      <c r="P57" s="73"/>
      <c r="Q57" s="73"/>
      <c r="R57" s="73"/>
      <c r="S57" s="73"/>
      <c r="T57" s="73"/>
      <c r="U57" s="73"/>
      <c r="V57" s="73"/>
      <c r="W57" s="73"/>
      <c r="X57" s="73"/>
      <c r="Y57" s="72"/>
      <c r="Z57" s="73"/>
    </row>
    <row r="58" spans="2:26">
      <c r="B58" s="72"/>
      <c r="C58" s="72"/>
      <c r="D58" s="73"/>
      <c r="E58" s="73"/>
      <c r="F58" s="73"/>
      <c r="G58" s="73"/>
      <c r="H58" s="73"/>
      <c r="I58" s="73"/>
      <c r="J58" s="73"/>
      <c r="K58" s="73"/>
      <c r="L58" s="73"/>
      <c r="M58" s="73"/>
      <c r="N58" s="73"/>
      <c r="O58" s="73"/>
      <c r="P58" s="73"/>
      <c r="Q58" s="73"/>
      <c r="R58" s="73"/>
      <c r="S58" s="73"/>
      <c r="T58" s="73"/>
      <c r="U58" s="73"/>
      <c r="V58" s="73"/>
      <c r="W58" s="73"/>
      <c r="X58" s="73"/>
      <c r="Y58" s="72"/>
      <c r="Z58" s="73"/>
    </row>
    <row r="59" spans="2:26">
      <c r="B59" s="72"/>
      <c r="C59" s="72"/>
      <c r="D59" s="73"/>
      <c r="E59" s="73"/>
      <c r="F59" s="73"/>
      <c r="G59" s="73"/>
      <c r="H59" s="73"/>
      <c r="I59" s="73"/>
      <c r="J59" s="73"/>
      <c r="K59" s="73"/>
      <c r="L59" s="73"/>
      <c r="M59" s="73"/>
      <c r="N59" s="73"/>
      <c r="O59" s="73"/>
      <c r="P59" s="73"/>
      <c r="Q59" s="73"/>
      <c r="R59" s="73"/>
      <c r="S59" s="73"/>
      <c r="T59" s="73"/>
      <c r="U59" s="73"/>
      <c r="V59" s="73"/>
      <c r="W59" s="73"/>
      <c r="X59" s="73"/>
      <c r="Y59" s="72"/>
      <c r="Z59" s="73"/>
    </row>
    <row r="60" spans="2:26">
      <c r="B60" s="72"/>
      <c r="C60" s="72"/>
      <c r="D60" s="73"/>
      <c r="E60" s="73"/>
      <c r="F60" s="73"/>
      <c r="G60" s="73"/>
      <c r="H60" s="73"/>
      <c r="I60" s="73"/>
      <c r="J60" s="73"/>
      <c r="K60" s="73"/>
      <c r="L60" s="73"/>
      <c r="M60" s="73"/>
      <c r="N60" s="73"/>
      <c r="O60" s="73"/>
      <c r="P60" s="73"/>
      <c r="Q60" s="73"/>
      <c r="R60" s="73"/>
      <c r="S60" s="73"/>
      <c r="T60" s="73"/>
      <c r="U60" s="73"/>
      <c r="V60" s="73"/>
      <c r="W60" s="73"/>
      <c r="X60" s="73"/>
      <c r="Y60" s="72"/>
      <c r="Z60" s="73"/>
    </row>
    <row r="61" spans="2:26">
      <c r="B61" s="72"/>
      <c r="C61" s="72"/>
      <c r="D61" s="73"/>
      <c r="E61" s="73"/>
      <c r="F61" s="73"/>
      <c r="G61" s="73"/>
      <c r="H61" s="73"/>
      <c r="I61" s="73"/>
      <c r="J61" s="73"/>
      <c r="K61" s="73"/>
      <c r="L61" s="73"/>
      <c r="M61" s="73"/>
      <c r="N61" s="73"/>
      <c r="O61" s="73"/>
      <c r="P61" s="73"/>
      <c r="Q61" s="73"/>
      <c r="R61" s="73"/>
      <c r="S61" s="73"/>
      <c r="T61" s="73"/>
      <c r="U61" s="73"/>
      <c r="V61" s="73"/>
      <c r="W61" s="73"/>
      <c r="X61" s="73"/>
      <c r="Y61" s="72"/>
      <c r="Z61" s="73"/>
    </row>
    <row r="62" spans="2:26">
      <c r="B62" s="72"/>
      <c r="C62" s="72"/>
      <c r="D62" s="73"/>
      <c r="E62" s="73"/>
      <c r="F62" s="73"/>
      <c r="G62" s="73"/>
      <c r="H62" s="73"/>
      <c r="I62" s="73"/>
      <c r="J62" s="73"/>
      <c r="K62" s="73"/>
      <c r="L62" s="73"/>
      <c r="M62" s="73"/>
      <c r="N62" s="73"/>
      <c r="O62" s="73"/>
      <c r="P62" s="73"/>
      <c r="Q62" s="73"/>
      <c r="R62" s="73"/>
      <c r="S62" s="73"/>
      <c r="T62" s="73"/>
      <c r="U62" s="73"/>
      <c r="V62" s="73"/>
      <c r="W62" s="73"/>
      <c r="X62" s="73"/>
      <c r="Y62" s="72"/>
      <c r="Z62" s="73"/>
    </row>
    <row r="63" spans="2:26">
      <c r="B63" s="72"/>
      <c r="C63" s="72"/>
      <c r="D63" s="73"/>
      <c r="E63" s="73"/>
      <c r="F63" s="73"/>
      <c r="G63" s="73"/>
      <c r="H63" s="73"/>
      <c r="I63" s="73"/>
      <c r="J63" s="73"/>
      <c r="K63" s="73"/>
      <c r="L63" s="73"/>
      <c r="M63" s="73"/>
      <c r="N63" s="73"/>
      <c r="O63" s="73"/>
      <c r="P63" s="73"/>
      <c r="Q63" s="73"/>
      <c r="R63" s="73"/>
      <c r="S63" s="73"/>
      <c r="T63" s="73"/>
      <c r="U63" s="73"/>
      <c r="V63" s="73"/>
      <c r="W63" s="73"/>
      <c r="X63" s="73"/>
      <c r="Y63" s="72"/>
      <c r="Z63" s="73"/>
    </row>
    <row r="64" spans="2:26">
      <c r="B64" s="72"/>
      <c r="C64" s="72"/>
      <c r="D64" s="73"/>
      <c r="E64" s="73"/>
      <c r="F64" s="73"/>
      <c r="G64" s="73"/>
      <c r="H64" s="73"/>
      <c r="I64" s="73"/>
      <c r="J64" s="73"/>
      <c r="K64" s="73"/>
      <c r="L64" s="73"/>
      <c r="M64" s="73"/>
      <c r="N64" s="73"/>
      <c r="O64" s="73"/>
      <c r="P64" s="73"/>
      <c r="Q64" s="73"/>
      <c r="R64" s="73"/>
      <c r="S64" s="73"/>
      <c r="T64" s="73"/>
      <c r="U64" s="73"/>
      <c r="V64" s="73"/>
      <c r="W64" s="73"/>
      <c r="X64" s="73"/>
      <c r="Y64" s="72"/>
      <c r="Z64" s="73"/>
    </row>
  </sheetData>
  <pageMargins left="0.7" right="0.7" top="0.75" bottom="0.75" header="0.3" footer="0.3"/>
  <pageSetup scale="3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2:W22"/>
  <sheetViews>
    <sheetView zoomScaleNormal="100" zoomScaleSheetLayoutView="85" zoomScalePageLayoutView="90" workbookViewId="0">
      <pane xSplit="4" ySplit="7" topLeftCell="K8" activePane="bottomRight" state="frozen"/>
      <selection pane="bottomRight" activeCell="B2" sqref="B2:C4"/>
      <selection pane="bottomLeft"/>
      <selection pane="topRight"/>
    </sheetView>
  </sheetViews>
  <sheetFormatPr defaultColWidth="9.140625" defaultRowHeight="15" outlineLevelCol="1"/>
  <cols>
    <col min="1" max="1" width="5.5703125" style="8" customWidth="1"/>
    <col min="2" max="2" width="28.85546875" style="1" customWidth="1"/>
    <col min="3" max="3" width="11.140625" style="8" bestFit="1" customWidth="1"/>
    <col min="4" max="4" width="45.4257812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2" spans="2:23">
      <c r="B2" s="291" t="s">
        <v>47</v>
      </c>
      <c r="C2" s="292" t="str">
        <f>IF('Quarterly Submission Guide'!$D$20 = "", "",'Quarterly Submission Guide'!$D$20)</f>
        <v>SDG&amp;E</v>
      </c>
    </row>
    <row r="3" spans="2:23">
      <c r="B3" s="293" t="s">
        <v>55</v>
      </c>
      <c r="C3" s="294">
        <v>4</v>
      </c>
    </row>
    <row r="4" spans="2:23">
      <c r="B4" s="295" t="s">
        <v>53</v>
      </c>
      <c r="C4" s="296">
        <v>44774</v>
      </c>
    </row>
    <row r="5" spans="2:23">
      <c r="N5" s="53" t="s">
        <v>57</v>
      </c>
    </row>
    <row r="6" spans="2:23" ht="18" customHeight="1">
      <c r="B6" s="3" t="s">
        <v>312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30">
      <c r="B8" s="35" t="s">
        <v>313</v>
      </c>
      <c r="C8" s="9" t="s">
        <v>65</v>
      </c>
      <c r="D8" s="12" t="s">
        <v>314</v>
      </c>
      <c r="E8" s="78">
        <v>0</v>
      </c>
      <c r="F8" s="78">
        <v>0</v>
      </c>
      <c r="G8" s="78">
        <v>0</v>
      </c>
      <c r="H8" s="78">
        <v>0</v>
      </c>
      <c r="I8" s="78">
        <v>0</v>
      </c>
      <c r="J8" s="78">
        <v>0</v>
      </c>
      <c r="K8" s="78">
        <v>0</v>
      </c>
      <c r="L8" s="78">
        <v>0</v>
      </c>
      <c r="M8" s="78">
        <v>0</v>
      </c>
      <c r="N8" s="78">
        <v>0</v>
      </c>
      <c r="O8" s="78">
        <v>0</v>
      </c>
      <c r="P8" s="78">
        <v>0</v>
      </c>
      <c r="Q8" s="78">
        <v>0</v>
      </c>
      <c r="R8" s="78">
        <v>0</v>
      </c>
      <c r="S8" s="78">
        <v>0</v>
      </c>
      <c r="T8" s="66"/>
      <c r="U8" s="66"/>
      <c r="V8" s="11" t="s">
        <v>315</v>
      </c>
      <c r="W8" s="68"/>
    </row>
    <row r="9" spans="2:23" ht="30">
      <c r="B9" s="36"/>
      <c r="C9" s="10" t="s">
        <v>68</v>
      </c>
      <c r="D9" s="12" t="s">
        <v>316</v>
      </c>
      <c r="E9" s="78">
        <v>0</v>
      </c>
      <c r="F9" s="78">
        <v>0</v>
      </c>
      <c r="G9" s="78">
        <v>0</v>
      </c>
      <c r="H9" s="78">
        <v>0</v>
      </c>
      <c r="I9" s="78">
        <v>0</v>
      </c>
      <c r="J9" s="78">
        <v>0</v>
      </c>
      <c r="K9" s="78">
        <v>0</v>
      </c>
      <c r="L9" s="78">
        <v>0</v>
      </c>
      <c r="M9" s="78">
        <v>0</v>
      </c>
      <c r="N9" s="78">
        <v>0</v>
      </c>
      <c r="O9" s="78">
        <v>0</v>
      </c>
      <c r="P9" s="78">
        <v>0</v>
      </c>
      <c r="Q9" s="78">
        <v>0</v>
      </c>
      <c r="R9" s="78">
        <v>0</v>
      </c>
      <c r="S9" s="78">
        <v>0</v>
      </c>
      <c r="T9" s="67"/>
      <c r="U9" s="67"/>
      <c r="V9" s="12" t="s">
        <v>315</v>
      </c>
      <c r="W9" s="69"/>
    </row>
    <row r="10" spans="2:23" ht="30">
      <c r="B10" s="36"/>
      <c r="C10" s="10" t="s">
        <v>71</v>
      </c>
      <c r="D10" s="12" t="s">
        <v>317</v>
      </c>
      <c r="E10" s="78">
        <v>0</v>
      </c>
      <c r="F10" s="78">
        <v>0</v>
      </c>
      <c r="G10" s="78">
        <v>0</v>
      </c>
      <c r="H10" s="78">
        <v>0</v>
      </c>
      <c r="I10" s="78">
        <v>0</v>
      </c>
      <c r="J10" s="78">
        <v>0</v>
      </c>
      <c r="K10" s="78">
        <v>0</v>
      </c>
      <c r="L10" s="78">
        <v>0</v>
      </c>
      <c r="M10" s="78">
        <v>0</v>
      </c>
      <c r="N10" s="78">
        <v>0</v>
      </c>
      <c r="O10" s="78">
        <v>0</v>
      </c>
      <c r="P10" s="78">
        <v>0</v>
      </c>
      <c r="Q10" s="78">
        <v>0</v>
      </c>
      <c r="R10" s="78">
        <v>0</v>
      </c>
      <c r="S10" s="78">
        <v>0</v>
      </c>
      <c r="T10" s="67"/>
      <c r="U10" s="67"/>
      <c r="V10" s="12" t="s">
        <v>315</v>
      </c>
      <c r="W10" s="69"/>
    </row>
    <row r="11" spans="2:23" ht="30">
      <c r="B11" s="36"/>
      <c r="C11" s="10" t="s">
        <v>74</v>
      </c>
      <c r="D11" s="12" t="s">
        <v>318</v>
      </c>
      <c r="E11" s="78">
        <v>0</v>
      </c>
      <c r="F11" s="78">
        <v>0</v>
      </c>
      <c r="G11" s="78">
        <v>0</v>
      </c>
      <c r="H11" s="78">
        <v>0</v>
      </c>
      <c r="I11" s="78">
        <v>0</v>
      </c>
      <c r="J11" s="78">
        <v>0</v>
      </c>
      <c r="K11" s="78">
        <v>0</v>
      </c>
      <c r="L11" s="78">
        <v>0</v>
      </c>
      <c r="M11" s="78">
        <v>0</v>
      </c>
      <c r="N11" s="78">
        <v>0</v>
      </c>
      <c r="O11" s="78">
        <v>0</v>
      </c>
      <c r="P11" s="78">
        <v>0</v>
      </c>
      <c r="Q11" s="78">
        <v>0</v>
      </c>
      <c r="R11" s="78">
        <v>0</v>
      </c>
      <c r="S11" s="78">
        <v>0</v>
      </c>
      <c r="T11" s="67"/>
      <c r="U11" s="67"/>
      <c r="V11" s="12" t="s">
        <v>315</v>
      </c>
      <c r="W11" s="69"/>
    </row>
    <row r="12" spans="2:23">
      <c r="B12" s="36"/>
      <c r="C12" s="10" t="s">
        <v>77</v>
      </c>
      <c r="D12" s="12" t="s">
        <v>319</v>
      </c>
      <c r="E12" s="78">
        <v>0</v>
      </c>
      <c r="F12" s="78">
        <v>0</v>
      </c>
      <c r="G12" s="78">
        <v>0</v>
      </c>
      <c r="H12" s="78">
        <v>0</v>
      </c>
      <c r="I12" s="78">
        <v>0</v>
      </c>
      <c r="J12" s="78">
        <v>0</v>
      </c>
      <c r="K12" s="78">
        <v>0</v>
      </c>
      <c r="L12" s="78">
        <v>0</v>
      </c>
      <c r="M12" s="78">
        <v>0</v>
      </c>
      <c r="N12" s="78">
        <v>0</v>
      </c>
      <c r="O12" s="78">
        <v>0</v>
      </c>
      <c r="P12" s="78">
        <v>0</v>
      </c>
      <c r="Q12" s="78">
        <v>0</v>
      </c>
      <c r="R12" s="78">
        <v>0</v>
      </c>
      <c r="S12" s="78">
        <v>0</v>
      </c>
      <c r="T12" s="67"/>
      <c r="U12" s="67"/>
      <c r="V12" s="12" t="s">
        <v>315</v>
      </c>
      <c r="W12" s="69"/>
    </row>
    <row r="13" spans="2:23">
      <c r="B13" s="36" t="s">
        <v>320</v>
      </c>
      <c r="C13" s="10" t="s">
        <v>226</v>
      </c>
      <c r="D13" s="12" t="s">
        <v>321</v>
      </c>
      <c r="E13" s="78">
        <v>0</v>
      </c>
      <c r="F13" s="78">
        <v>0</v>
      </c>
      <c r="G13" s="78">
        <v>0</v>
      </c>
      <c r="H13" s="78">
        <v>0</v>
      </c>
      <c r="I13" s="78">
        <v>0</v>
      </c>
      <c r="J13" s="78">
        <v>0</v>
      </c>
      <c r="K13" s="78">
        <v>0</v>
      </c>
      <c r="L13" s="78">
        <v>0</v>
      </c>
      <c r="M13" s="78">
        <v>0</v>
      </c>
      <c r="N13" s="78">
        <v>0</v>
      </c>
      <c r="O13" s="78">
        <v>0</v>
      </c>
      <c r="P13" s="78">
        <v>0</v>
      </c>
      <c r="Q13" s="78">
        <v>0</v>
      </c>
      <c r="R13" s="78">
        <v>0</v>
      </c>
      <c r="S13" s="78">
        <v>0</v>
      </c>
      <c r="T13" s="67"/>
      <c r="U13" s="67"/>
      <c r="V13" s="12" t="s">
        <v>315</v>
      </c>
      <c r="W13" s="69"/>
    </row>
    <row r="14" spans="2:23" ht="30">
      <c r="B14" s="36"/>
      <c r="C14" s="10" t="s">
        <v>228</v>
      </c>
      <c r="D14" s="12" t="s">
        <v>322</v>
      </c>
      <c r="E14" s="78">
        <v>1</v>
      </c>
      <c r="F14" s="78">
        <v>0</v>
      </c>
      <c r="G14" s="78">
        <v>0</v>
      </c>
      <c r="H14" s="78">
        <v>0</v>
      </c>
      <c r="I14" s="78">
        <v>0</v>
      </c>
      <c r="J14" s="78">
        <v>0</v>
      </c>
      <c r="K14" s="78">
        <v>0</v>
      </c>
      <c r="L14" s="78">
        <v>0</v>
      </c>
      <c r="M14" s="78">
        <v>0</v>
      </c>
      <c r="N14" s="78">
        <v>0</v>
      </c>
      <c r="O14" s="78">
        <v>0</v>
      </c>
      <c r="P14" s="78">
        <v>0</v>
      </c>
      <c r="Q14" s="78">
        <v>0</v>
      </c>
      <c r="R14" s="78">
        <v>0</v>
      </c>
      <c r="S14" s="78">
        <v>0</v>
      </c>
      <c r="T14" s="67"/>
      <c r="U14" s="67"/>
      <c r="V14" s="12" t="s">
        <v>315</v>
      </c>
      <c r="W14" s="69"/>
    </row>
    <row r="15" spans="2:23" ht="30">
      <c r="B15" s="36"/>
      <c r="C15" s="10" t="s">
        <v>230</v>
      </c>
      <c r="D15" s="12" t="s">
        <v>323</v>
      </c>
      <c r="E15" s="78">
        <v>0</v>
      </c>
      <c r="F15" s="78">
        <v>0</v>
      </c>
      <c r="G15" s="78">
        <v>0</v>
      </c>
      <c r="H15" s="78">
        <v>0</v>
      </c>
      <c r="I15" s="78">
        <v>0</v>
      </c>
      <c r="J15" s="78">
        <v>0</v>
      </c>
      <c r="K15" s="78">
        <v>0</v>
      </c>
      <c r="L15" s="78">
        <v>0</v>
      </c>
      <c r="M15" s="78">
        <v>0</v>
      </c>
      <c r="N15" s="78">
        <v>0</v>
      </c>
      <c r="O15" s="78">
        <v>0</v>
      </c>
      <c r="P15" s="78">
        <v>0</v>
      </c>
      <c r="Q15" s="78">
        <v>0</v>
      </c>
      <c r="R15" s="78">
        <v>0</v>
      </c>
      <c r="S15" s="78">
        <v>0</v>
      </c>
      <c r="T15" s="67"/>
      <c r="U15" s="67"/>
      <c r="V15" s="12" t="s">
        <v>315</v>
      </c>
      <c r="W15" s="69"/>
    </row>
    <row r="16" spans="2:23">
      <c r="B16" s="36"/>
      <c r="C16" s="10" t="s">
        <v>233</v>
      </c>
      <c r="D16" s="12" t="s">
        <v>324</v>
      </c>
      <c r="E16" s="78">
        <v>0</v>
      </c>
      <c r="F16" s="78">
        <v>0</v>
      </c>
      <c r="G16" s="78">
        <v>0</v>
      </c>
      <c r="H16" s="78">
        <v>0</v>
      </c>
      <c r="I16" s="78">
        <v>0</v>
      </c>
      <c r="J16" s="78">
        <v>0</v>
      </c>
      <c r="K16" s="78">
        <v>0</v>
      </c>
      <c r="L16" s="78">
        <v>0</v>
      </c>
      <c r="M16" s="78">
        <v>0</v>
      </c>
      <c r="N16" s="78">
        <v>0</v>
      </c>
      <c r="O16" s="78">
        <v>0</v>
      </c>
      <c r="P16" s="78">
        <v>0</v>
      </c>
      <c r="Q16" s="78">
        <v>0</v>
      </c>
      <c r="R16" s="78">
        <v>0</v>
      </c>
      <c r="S16" s="78">
        <v>0</v>
      </c>
      <c r="T16" s="67"/>
      <c r="U16" s="67"/>
      <c r="V16" s="12" t="s">
        <v>315</v>
      </c>
      <c r="W16" s="69"/>
    </row>
    <row r="17" spans="2:23">
      <c r="B17" s="36"/>
      <c r="C17" s="10" t="s">
        <v>287</v>
      </c>
      <c r="D17" s="12" t="s">
        <v>325</v>
      </c>
      <c r="E17" s="78">
        <v>0</v>
      </c>
      <c r="F17" s="78">
        <v>0</v>
      </c>
      <c r="G17" s="78">
        <v>0</v>
      </c>
      <c r="H17" s="78">
        <v>0</v>
      </c>
      <c r="I17" s="78">
        <v>0</v>
      </c>
      <c r="J17" s="78">
        <v>0</v>
      </c>
      <c r="K17" s="78">
        <v>0</v>
      </c>
      <c r="L17" s="78">
        <v>0</v>
      </c>
      <c r="M17" s="78">
        <v>0</v>
      </c>
      <c r="N17" s="78">
        <v>0</v>
      </c>
      <c r="O17" s="78">
        <v>0</v>
      </c>
      <c r="P17" s="78">
        <v>0</v>
      </c>
      <c r="Q17" s="78">
        <v>0</v>
      </c>
      <c r="R17" s="78">
        <v>0</v>
      </c>
      <c r="S17" s="78">
        <v>0</v>
      </c>
      <c r="T17" s="67"/>
      <c r="U17" s="67"/>
      <c r="V17" s="12" t="s">
        <v>315</v>
      </c>
      <c r="W17" s="69"/>
    </row>
    <row r="18" spans="2:23" ht="30">
      <c r="B18" s="36" t="s">
        <v>326</v>
      </c>
      <c r="C18" s="10" t="s">
        <v>153</v>
      </c>
      <c r="D18" s="12" t="s">
        <v>327</v>
      </c>
      <c r="E18" s="78">
        <v>0</v>
      </c>
      <c r="F18" s="78">
        <v>0</v>
      </c>
      <c r="G18" s="78">
        <v>0</v>
      </c>
      <c r="H18" s="78">
        <v>0</v>
      </c>
      <c r="I18" s="78">
        <v>0</v>
      </c>
      <c r="J18" s="78">
        <v>0</v>
      </c>
      <c r="K18" s="78">
        <v>0</v>
      </c>
      <c r="L18" s="78">
        <v>0</v>
      </c>
      <c r="M18" s="78">
        <v>0</v>
      </c>
      <c r="N18" s="78">
        <v>0</v>
      </c>
      <c r="O18" s="78">
        <v>0</v>
      </c>
      <c r="P18" s="78">
        <v>0</v>
      </c>
      <c r="Q18" s="78">
        <v>0</v>
      </c>
      <c r="R18" s="78">
        <v>0</v>
      </c>
      <c r="S18" s="78">
        <v>0</v>
      </c>
      <c r="T18" s="67"/>
      <c r="U18" s="67"/>
      <c r="V18" s="12" t="s">
        <v>315</v>
      </c>
      <c r="W18" s="69"/>
    </row>
    <row r="19" spans="2:23" ht="30">
      <c r="B19" s="36"/>
      <c r="C19" s="10" t="s">
        <v>157</v>
      </c>
      <c r="D19" s="12" t="s">
        <v>328</v>
      </c>
      <c r="E19" s="78">
        <v>0</v>
      </c>
      <c r="F19" s="78">
        <v>0</v>
      </c>
      <c r="G19" s="78">
        <v>0</v>
      </c>
      <c r="H19" s="78">
        <v>0</v>
      </c>
      <c r="I19" s="78">
        <v>0</v>
      </c>
      <c r="J19" s="78">
        <v>0</v>
      </c>
      <c r="K19" s="78">
        <v>0</v>
      </c>
      <c r="L19" s="78">
        <v>0</v>
      </c>
      <c r="M19" s="78">
        <v>0</v>
      </c>
      <c r="N19" s="78">
        <v>0</v>
      </c>
      <c r="O19" s="78">
        <v>0</v>
      </c>
      <c r="P19" s="78">
        <v>0</v>
      </c>
      <c r="Q19" s="78">
        <v>0</v>
      </c>
      <c r="R19" s="78">
        <v>0</v>
      </c>
      <c r="S19" s="78">
        <v>0</v>
      </c>
      <c r="T19" s="67"/>
      <c r="U19" s="67"/>
      <c r="V19" s="12" t="s">
        <v>315</v>
      </c>
      <c r="W19" s="69"/>
    </row>
    <row r="20" spans="2:23">
      <c r="B20" s="36"/>
      <c r="C20" s="10" t="s">
        <v>160</v>
      </c>
      <c r="D20" s="12" t="s">
        <v>329</v>
      </c>
      <c r="E20" s="78">
        <v>0</v>
      </c>
      <c r="F20" s="78">
        <v>0</v>
      </c>
      <c r="G20" s="78">
        <v>0</v>
      </c>
      <c r="H20" s="78">
        <v>0</v>
      </c>
      <c r="I20" s="78">
        <v>0</v>
      </c>
      <c r="J20" s="78">
        <v>0</v>
      </c>
      <c r="K20" s="78">
        <v>0</v>
      </c>
      <c r="L20" s="78">
        <v>0</v>
      </c>
      <c r="M20" s="78">
        <v>0</v>
      </c>
      <c r="N20" s="78">
        <v>0</v>
      </c>
      <c r="O20" s="78">
        <v>0</v>
      </c>
      <c r="P20" s="78">
        <v>0</v>
      </c>
      <c r="Q20" s="78">
        <v>0</v>
      </c>
      <c r="R20" s="78">
        <v>0</v>
      </c>
      <c r="S20" s="78">
        <v>0</v>
      </c>
      <c r="T20" s="67"/>
      <c r="U20" s="67"/>
      <c r="V20" s="12" t="s">
        <v>315</v>
      </c>
      <c r="W20" s="69"/>
    </row>
    <row r="21" spans="2:23">
      <c r="B21" s="36"/>
      <c r="C21" s="10" t="s">
        <v>301</v>
      </c>
      <c r="D21" s="12" t="s">
        <v>330</v>
      </c>
      <c r="E21" s="78">
        <v>0</v>
      </c>
      <c r="F21" s="78">
        <v>0</v>
      </c>
      <c r="G21" s="78">
        <v>0</v>
      </c>
      <c r="H21" s="78">
        <v>0</v>
      </c>
      <c r="I21" s="78">
        <v>0</v>
      </c>
      <c r="J21" s="78">
        <v>0</v>
      </c>
      <c r="K21" s="78">
        <v>0</v>
      </c>
      <c r="L21" s="78">
        <v>0</v>
      </c>
      <c r="M21" s="78">
        <v>0</v>
      </c>
      <c r="N21" s="78">
        <v>0</v>
      </c>
      <c r="O21" s="78">
        <v>0</v>
      </c>
      <c r="P21" s="78">
        <v>0</v>
      </c>
      <c r="Q21" s="78">
        <v>0</v>
      </c>
      <c r="R21" s="78">
        <v>0</v>
      </c>
      <c r="S21" s="78">
        <v>0</v>
      </c>
      <c r="T21" s="67"/>
      <c r="U21" s="67"/>
      <c r="V21" s="12" t="s">
        <v>315</v>
      </c>
      <c r="W21" s="69"/>
    </row>
    <row r="22" spans="2:23">
      <c r="B22" s="36"/>
      <c r="C22" s="10" t="s">
        <v>303</v>
      </c>
      <c r="D22" s="12" t="s">
        <v>331</v>
      </c>
      <c r="E22" s="78">
        <v>0</v>
      </c>
      <c r="F22" s="78">
        <v>0</v>
      </c>
      <c r="G22" s="78">
        <v>0</v>
      </c>
      <c r="H22" s="78">
        <v>0</v>
      </c>
      <c r="I22" s="78">
        <v>0</v>
      </c>
      <c r="J22" s="78">
        <v>0</v>
      </c>
      <c r="K22" s="78">
        <v>0</v>
      </c>
      <c r="L22" s="78">
        <v>0</v>
      </c>
      <c r="M22" s="78">
        <v>0</v>
      </c>
      <c r="N22" s="78">
        <v>0</v>
      </c>
      <c r="O22" s="78">
        <v>0</v>
      </c>
      <c r="P22" s="78">
        <v>0</v>
      </c>
      <c r="Q22" s="78">
        <v>0</v>
      </c>
      <c r="R22" s="78">
        <v>0</v>
      </c>
      <c r="S22" s="78">
        <v>0</v>
      </c>
      <c r="T22" s="67"/>
      <c r="U22" s="67"/>
      <c r="V22" s="12" t="s">
        <v>315</v>
      </c>
      <c r="W22" s="6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2:W22"/>
  <sheetViews>
    <sheetView zoomScaleNormal="100" zoomScalePageLayoutView="70" workbookViewId="0">
      <pane xSplit="4" ySplit="7" topLeftCell="M8" activePane="bottomRight" state="frozen"/>
      <selection pane="bottomRight" activeCell="B2" sqref="B2:C4"/>
      <selection pane="bottomLeft"/>
      <selection pane="topRight"/>
    </sheetView>
  </sheetViews>
  <sheetFormatPr defaultColWidth="9.140625" defaultRowHeight="15" outlineLevelCol="1"/>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2" spans="2:23">
      <c r="B2" s="291" t="s">
        <v>47</v>
      </c>
      <c r="C2" s="292" t="str">
        <f>IF('Quarterly Submission Guide'!$D$20 = "", "",'Quarterly Submission Guide'!$D$20)</f>
        <v>SDG&amp;E</v>
      </c>
    </row>
    <row r="3" spans="2:23">
      <c r="B3" s="293" t="s">
        <v>55</v>
      </c>
      <c r="C3" s="294">
        <v>5</v>
      </c>
    </row>
    <row r="4" spans="2:23">
      <c r="B4" s="295" t="s">
        <v>53</v>
      </c>
      <c r="C4" s="296">
        <v>44774</v>
      </c>
    </row>
    <row r="5" spans="2:23">
      <c r="N5" s="53" t="s">
        <v>57</v>
      </c>
    </row>
    <row r="6" spans="2:23" ht="18" customHeight="1">
      <c r="B6" s="3" t="s">
        <v>332</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c r="B8" s="35" t="s">
        <v>333</v>
      </c>
      <c r="C8" s="9" t="s">
        <v>65</v>
      </c>
      <c r="D8" s="12" t="s">
        <v>334</v>
      </c>
      <c r="E8" s="78">
        <v>0</v>
      </c>
      <c r="F8" s="78">
        <v>0</v>
      </c>
      <c r="G8" s="78">
        <v>0</v>
      </c>
      <c r="H8" s="78">
        <v>0</v>
      </c>
      <c r="I8" s="78">
        <v>0</v>
      </c>
      <c r="J8" s="78">
        <v>0</v>
      </c>
      <c r="K8" s="78">
        <v>0</v>
      </c>
      <c r="L8" s="78">
        <v>0</v>
      </c>
      <c r="M8" s="78">
        <v>0</v>
      </c>
      <c r="N8" s="78">
        <v>0</v>
      </c>
      <c r="O8" s="78">
        <v>0</v>
      </c>
      <c r="P8" s="78">
        <v>0</v>
      </c>
      <c r="Q8" s="78">
        <v>0</v>
      </c>
      <c r="R8" s="78">
        <v>0</v>
      </c>
      <c r="S8" s="78">
        <v>0</v>
      </c>
      <c r="T8" s="66"/>
      <c r="U8" s="66"/>
      <c r="V8" s="11" t="s">
        <v>335</v>
      </c>
      <c r="W8" s="68"/>
    </row>
    <row r="9" spans="2:23">
      <c r="B9" s="36"/>
      <c r="C9" s="10" t="s">
        <v>68</v>
      </c>
      <c r="D9" s="12" t="s">
        <v>336</v>
      </c>
      <c r="E9" s="78">
        <v>0</v>
      </c>
      <c r="F9" s="78">
        <v>0</v>
      </c>
      <c r="G9" s="78">
        <v>0</v>
      </c>
      <c r="H9" s="78">
        <v>0</v>
      </c>
      <c r="I9" s="78">
        <v>0</v>
      </c>
      <c r="J9" s="78">
        <v>0</v>
      </c>
      <c r="K9" s="78">
        <v>0</v>
      </c>
      <c r="L9" s="78">
        <v>0</v>
      </c>
      <c r="M9" s="78">
        <v>0</v>
      </c>
      <c r="N9" s="78">
        <v>0</v>
      </c>
      <c r="O9" s="78">
        <v>0</v>
      </c>
      <c r="P9" s="78">
        <v>0</v>
      </c>
      <c r="Q9" s="78">
        <v>0</v>
      </c>
      <c r="R9" s="78">
        <v>0</v>
      </c>
      <c r="S9" s="78">
        <v>0</v>
      </c>
      <c r="T9" s="67"/>
      <c r="U9" s="67"/>
      <c r="V9" s="12" t="s">
        <v>335</v>
      </c>
      <c r="W9" s="69"/>
    </row>
    <row r="10" spans="2:23">
      <c r="B10" s="36"/>
      <c r="C10" s="10" t="s">
        <v>71</v>
      </c>
      <c r="D10" s="12" t="s">
        <v>337</v>
      </c>
      <c r="E10" s="78">
        <v>0</v>
      </c>
      <c r="F10" s="78">
        <v>0</v>
      </c>
      <c r="G10" s="78">
        <v>0</v>
      </c>
      <c r="H10" s="78">
        <v>0</v>
      </c>
      <c r="I10" s="78">
        <v>0</v>
      </c>
      <c r="J10" s="78">
        <v>0</v>
      </c>
      <c r="K10" s="78">
        <v>0</v>
      </c>
      <c r="L10" s="78">
        <v>0</v>
      </c>
      <c r="M10" s="78">
        <v>0</v>
      </c>
      <c r="N10" s="78">
        <v>0</v>
      </c>
      <c r="O10" s="78">
        <v>0</v>
      </c>
      <c r="P10" s="78">
        <v>0</v>
      </c>
      <c r="Q10" s="78">
        <v>0</v>
      </c>
      <c r="R10" s="78">
        <v>0</v>
      </c>
      <c r="S10" s="78">
        <v>0</v>
      </c>
      <c r="T10" s="67"/>
      <c r="U10" s="67"/>
      <c r="V10" s="12" t="s">
        <v>335</v>
      </c>
      <c r="W10" s="69"/>
    </row>
    <row r="11" spans="2:23">
      <c r="B11" s="36"/>
      <c r="C11" s="10" t="s">
        <v>74</v>
      </c>
      <c r="D11" s="12" t="s">
        <v>338</v>
      </c>
      <c r="E11" s="78">
        <v>0</v>
      </c>
      <c r="F11" s="78">
        <v>0</v>
      </c>
      <c r="G11" s="78">
        <v>0</v>
      </c>
      <c r="H11" s="78">
        <v>0</v>
      </c>
      <c r="I11" s="78">
        <v>0</v>
      </c>
      <c r="J11" s="78">
        <v>0</v>
      </c>
      <c r="K11" s="78">
        <v>0</v>
      </c>
      <c r="L11" s="78">
        <v>0</v>
      </c>
      <c r="M11" s="78">
        <v>0</v>
      </c>
      <c r="N11" s="78">
        <v>0</v>
      </c>
      <c r="O11" s="78">
        <v>0</v>
      </c>
      <c r="P11" s="78">
        <v>0</v>
      </c>
      <c r="Q11" s="78">
        <v>0</v>
      </c>
      <c r="R11" s="78">
        <v>1</v>
      </c>
      <c r="S11" s="78">
        <v>0</v>
      </c>
      <c r="T11" s="67"/>
      <c r="U11" s="67"/>
      <c r="V11" s="12" t="s">
        <v>335</v>
      </c>
      <c r="W11" s="69"/>
    </row>
    <row r="12" spans="2:23">
      <c r="B12" s="36"/>
      <c r="C12" s="10" t="s">
        <v>77</v>
      </c>
      <c r="D12" s="12" t="s">
        <v>339</v>
      </c>
      <c r="E12" s="78">
        <v>0</v>
      </c>
      <c r="F12" s="78">
        <v>0</v>
      </c>
      <c r="G12" s="78">
        <v>0</v>
      </c>
      <c r="H12" s="78">
        <v>0</v>
      </c>
      <c r="I12" s="78">
        <v>0</v>
      </c>
      <c r="J12" s="78">
        <v>0</v>
      </c>
      <c r="K12" s="78">
        <v>0</v>
      </c>
      <c r="L12" s="78">
        <v>0</v>
      </c>
      <c r="M12" s="78">
        <v>0</v>
      </c>
      <c r="N12" s="78">
        <v>0</v>
      </c>
      <c r="O12" s="78">
        <v>0</v>
      </c>
      <c r="P12" s="78">
        <v>0</v>
      </c>
      <c r="Q12" s="78">
        <v>0</v>
      </c>
      <c r="R12" s="78">
        <v>0</v>
      </c>
      <c r="S12" s="78">
        <v>0</v>
      </c>
      <c r="T12" s="67"/>
      <c r="U12" s="67"/>
      <c r="V12" s="12" t="s">
        <v>335</v>
      </c>
      <c r="W12" s="69"/>
    </row>
    <row r="13" spans="2:23">
      <c r="B13" s="36" t="s">
        <v>340</v>
      </c>
      <c r="C13" s="10" t="s">
        <v>226</v>
      </c>
      <c r="D13" s="12" t="s">
        <v>341</v>
      </c>
      <c r="E13" s="78">
        <v>0</v>
      </c>
      <c r="F13" s="78">
        <v>0</v>
      </c>
      <c r="G13" s="78">
        <v>0</v>
      </c>
      <c r="H13" s="78">
        <v>0</v>
      </c>
      <c r="I13" s="78">
        <v>0</v>
      </c>
      <c r="J13" s="78">
        <v>0</v>
      </c>
      <c r="K13" s="78">
        <v>0</v>
      </c>
      <c r="L13" s="78">
        <v>0</v>
      </c>
      <c r="M13" s="78">
        <v>0</v>
      </c>
      <c r="N13" s="78">
        <v>0</v>
      </c>
      <c r="O13" s="78">
        <v>0</v>
      </c>
      <c r="P13" s="78">
        <v>0</v>
      </c>
      <c r="Q13" s="78">
        <v>0</v>
      </c>
      <c r="R13" s="78">
        <v>0</v>
      </c>
      <c r="S13" s="78">
        <v>0</v>
      </c>
      <c r="T13" s="67"/>
      <c r="U13" s="67"/>
      <c r="V13" s="12" t="s">
        <v>335</v>
      </c>
      <c r="W13" s="69"/>
    </row>
    <row r="14" spans="2:23">
      <c r="B14" s="36"/>
      <c r="C14" s="10" t="s">
        <v>228</v>
      </c>
      <c r="D14" s="12" t="s">
        <v>342</v>
      </c>
      <c r="E14" s="78">
        <v>0</v>
      </c>
      <c r="F14" s="78">
        <v>1</v>
      </c>
      <c r="G14" s="78">
        <v>0</v>
      </c>
      <c r="H14" s="78">
        <v>0</v>
      </c>
      <c r="I14" s="78">
        <v>0</v>
      </c>
      <c r="J14" s="78">
        <v>0</v>
      </c>
      <c r="K14" s="78">
        <v>0</v>
      </c>
      <c r="L14" s="78">
        <v>0</v>
      </c>
      <c r="M14" s="78">
        <v>0</v>
      </c>
      <c r="N14" s="78">
        <v>0</v>
      </c>
      <c r="O14" s="78">
        <v>0</v>
      </c>
      <c r="P14" s="78">
        <v>0</v>
      </c>
      <c r="Q14" s="78">
        <v>0</v>
      </c>
      <c r="R14" s="78">
        <v>0</v>
      </c>
      <c r="S14" s="78">
        <v>0</v>
      </c>
      <c r="T14" s="67"/>
      <c r="U14" s="67"/>
      <c r="V14" s="12" t="s">
        <v>335</v>
      </c>
      <c r="W14" s="69"/>
    </row>
    <row r="15" spans="2:23">
      <c r="B15" s="36"/>
      <c r="C15" s="10" t="s">
        <v>230</v>
      </c>
      <c r="D15" s="12" t="s">
        <v>343</v>
      </c>
      <c r="E15" s="78">
        <v>0</v>
      </c>
      <c r="F15" s="78">
        <v>0</v>
      </c>
      <c r="G15" s="78">
        <v>0</v>
      </c>
      <c r="H15" s="78">
        <v>0</v>
      </c>
      <c r="I15" s="78">
        <v>0</v>
      </c>
      <c r="J15" s="78">
        <v>0</v>
      </c>
      <c r="K15" s="78">
        <v>0</v>
      </c>
      <c r="L15" s="78">
        <v>0</v>
      </c>
      <c r="M15" s="78">
        <v>0</v>
      </c>
      <c r="N15" s="78">
        <v>0</v>
      </c>
      <c r="O15" s="78">
        <v>0</v>
      </c>
      <c r="P15" s="78">
        <v>0</v>
      </c>
      <c r="Q15" s="78">
        <v>0</v>
      </c>
      <c r="R15" s="78">
        <v>0</v>
      </c>
      <c r="S15" s="78">
        <v>0</v>
      </c>
      <c r="T15" s="67"/>
      <c r="U15" s="67"/>
      <c r="V15" s="12" t="s">
        <v>335</v>
      </c>
      <c r="W15" s="69"/>
    </row>
    <row r="16" spans="2:23">
      <c r="B16" s="36"/>
      <c r="C16" s="10" t="s">
        <v>233</v>
      </c>
      <c r="D16" s="12" t="s">
        <v>344</v>
      </c>
      <c r="E16" s="78">
        <v>0</v>
      </c>
      <c r="F16" s="78">
        <v>0</v>
      </c>
      <c r="G16" s="78">
        <v>0</v>
      </c>
      <c r="H16" s="78">
        <v>0</v>
      </c>
      <c r="I16" s="78">
        <v>0</v>
      </c>
      <c r="J16" s="78">
        <v>0</v>
      </c>
      <c r="K16" s="78">
        <v>0</v>
      </c>
      <c r="L16" s="78">
        <v>0</v>
      </c>
      <c r="M16" s="78">
        <v>0</v>
      </c>
      <c r="N16" s="78">
        <v>0</v>
      </c>
      <c r="O16" s="78">
        <v>0</v>
      </c>
      <c r="P16" s="78">
        <v>0</v>
      </c>
      <c r="Q16" s="78">
        <v>0</v>
      </c>
      <c r="R16" s="78">
        <v>0</v>
      </c>
      <c r="S16" s="78">
        <v>0</v>
      </c>
      <c r="T16" s="67"/>
      <c r="U16" s="67"/>
      <c r="V16" s="12" t="s">
        <v>335</v>
      </c>
      <c r="W16" s="69"/>
    </row>
    <row r="17" spans="2:23">
      <c r="B17" s="36"/>
      <c r="C17" s="10" t="s">
        <v>287</v>
      </c>
      <c r="D17" s="12" t="s">
        <v>345</v>
      </c>
      <c r="E17" s="78">
        <v>0</v>
      </c>
      <c r="F17" s="78">
        <v>0</v>
      </c>
      <c r="G17" s="78">
        <v>0</v>
      </c>
      <c r="H17" s="78">
        <v>0</v>
      </c>
      <c r="I17" s="78">
        <v>0</v>
      </c>
      <c r="J17" s="78">
        <v>0</v>
      </c>
      <c r="K17" s="78">
        <v>0</v>
      </c>
      <c r="L17" s="78">
        <v>0</v>
      </c>
      <c r="M17" s="78">
        <v>0</v>
      </c>
      <c r="N17" s="78">
        <v>0</v>
      </c>
      <c r="O17" s="78">
        <v>0</v>
      </c>
      <c r="P17" s="78">
        <v>0</v>
      </c>
      <c r="Q17" s="78">
        <v>0</v>
      </c>
      <c r="R17" s="78">
        <v>0</v>
      </c>
      <c r="S17" s="78">
        <v>0</v>
      </c>
      <c r="T17" s="67"/>
      <c r="U17" s="67"/>
      <c r="V17" s="12" t="s">
        <v>335</v>
      </c>
      <c r="W17" s="69"/>
    </row>
    <row r="18" spans="2:23">
      <c r="B18" s="36" t="s">
        <v>346</v>
      </c>
      <c r="C18" s="10" t="s">
        <v>153</v>
      </c>
      <c r="D18" s="12" t="s">
        <v>347</v>
      </c>
      <c r="E18" s="78">
        <v>0</v>
      </c>
      <c r="F18" s="78">
        <v>0</v>
      </c>
      <c r="G18" s="78">
        <v>0</v>
      </c>
      <c r="H18" s="78">
        <v>0</v>
      </c>
      <c r="I18" s="78">
        <v>0</v>
      </c>
      <c r="J18" s="78">
        <v>0</v>
      </c>
      <c r="K18" s="78">
        <v>0</v>
      </c>
      <c r="L18" s="78">
        <v>0</v>
      </c>
      <c r="M18" s="78">
        <v>0</v>
      </c>
      <c r="N18" s="78">
        <v>0</v>
      </c>
      <c r="O18" s="78">
        <v>0</v>
      </c>
      <c r="P18" s="78">
        <v>0</v>
      </c>
      <c r="Q18" s="78">
        <v>0</v>
      </c>
      <c r="R18" s="78">
        <v>0</v>
      </c>
      <c r="S18" s="78">
        <v>0</v>
      </c>
      <c r="T18" s="67"/>
      <c r="U18" s="67"/>
      <c r="V18" s="12" t="s">
        <v>335</v>
      </c>
      <c r="W18" s="69"/>
    </row>
    <row r="19" spans="2:23">
      <c r="B19" s="36"/>
      <c r="C19" s="10" t="s">
        <v>157</v>
      </c>
      <c r="D19" s="12" t="s">
        <v>348</v>
      </c>
      <c r="E19" s="78">
        <v>0</v>
      </c>
      <c r="F19" s="78">
        <v>0</v>
      </c>
      <c r="G19" s="78">
        <v>0</v>
      </c>
      <c r="H19" s="78">
        <v>0</v>
      </c>
      <c r="I19" s="78">
        <v>0</v>
      </c>
      <c r="J19" s="78">
        <v>0</v>
      </c>
      <c r="K19" s="78">
        <v>0</v>
      </c>
      <c r="L19" s="78">
        <v>0</v>
      </c>
      <c r="M19" s="78">
        <v>0</v>
      </c>
      <c r="N19" s="78">
        <v>0</v>
      </c>
      <c r="O19" s="78">
        <v>0</v>
      </c>
      <c r="P19" s="78">
        <v>0</v>
      </c>
      <c r="Q19" s="78">
        <v>0</v>
      </c>
      <c r="R19" s="78">
        <v>0</v>
      </c>
      <c r="S19" s="78">
        <v>0</v>
      </c>
      <c r="T19" s="67"/>
      <c r="U19" s="67"/>
      <c r="V19" s="12" t="s">
        <v>335</v>
      </c>
      <c r="W19" s="69"/>
    </row>
    <row r="20" spans="2:23">
      <c r="B20" s="36"/>
      <c r="C20" s="10" t="s">
        <v>160</v>
      </c>
      <c r="D20" s="12" t="s">
        <v>349</v>
      </c>
      <c r="E20" s="78">
        <v>0</v>
      </c>
      <c r="F20" s="78">
        <v>0</v>
      </c>
      <c r="G20" s="78">
        <v>0</v>
      </c>
      <c r="H20" s="78">
        <v>0</v>
      </c>
      <c r="I20" s="78">
        <v>0</v>
      </c>
      <c r="J20" s="78">
        <v>0</v>
      </c>
      <c r="K20" s="78">
        <v>0</v>
      </c>
      <c r="L20" s="78">
        <v>0</v>
      </c>
      <c r="M20" s="78">
        <v>0</v>
      </c>
      <c r="N20" s="78">
        <v>0</v>
      </c>
      <c r="O20" s="78">
        <v>0</v>
      </c>
      <c r="P20" s="78">
        <v>0</v>
      </c>
      <c r="Q20" s="78">
        <v>0</v>
      </c>
      <c r="R20" s="78">
        <v>0</v>
      </c>
      <c r="S20" s="78">
        <v>0</v>
      </c>
      <c r="T20" s="67"/>
      <c r="U20" s="67"/>
      <c r="V20" s="12" t="s">
        <v>335</v>
      </c>
      <c r="W20" s="69"/>
    </row>
    <row r="21" spans="2:23">
      <c r="B21" s="36"/>
      <c r="C21" s="10" t="s">
        <v>301</v>
      </c>
      <c r="D21" s="12" t="s">
        <v>350</v>
      </c>
      <c r="E21" s="78">
        <v>0</v>
      </c>
      <c r="F21" s="78">
        <v>0</v>
      </c>
      <c r="G21" s="78">
        <v>0</v>
      </c>
      <c r="H21" s="78">
        <v>0</v>
      </c>
      <c r="I21" s="78">
        <v>0</v>
      </c>
      <c r="J21" s="78">
        <v>0</v>
      </c>
      <c r="K21" s="78">
        <v>0</v>
      </c>
      <c r="L21" s="78">
        <v>0</v>
      </c>
      <c r="M21" s="78">
        <v>0</v>
      </c>
      <c r="N21" s="78">
        <v>0</v>
      </c>
      <c r="O21" s="78">
        <v>0</v>
      </c>
      <c r="P21" s="78">
        <v>0</v>
      </c>
      <c r="Q21" s="78">
        <v>0</v>
      </c>
      <c r="R21" s="78">
        <v>0</v>
      </c>
      <c r="S21" s="78">
        <v>0</v>
      </c>
      <c r="T21" s="67"/>
      <c r="U21" s="67"/>
      <c r="V21" s="12" t="s">
        <v>335</v>
      </c>
      <c r="W21" s="69"/>
    </row>
    <row r="22" spans="2:23">
      <c r="B22" s="36"/>
      <c r="C22" s="10" t="s">
        <v>303</v>
      </c>
      <c r="D22" s="12" t="s">
        <v>351</v>
      </c>
      <c r="E22" s="78">
        <v>0</v>
      </c>
      <c r="F22" s="78">
        <v>0</v>
      </c>
      <c r="G22" s="78">
        <v>0</v>
      </c>
      <c r="H22" s="78">
        <v>0</v>
      </c>
      <c r="I22" s="78">
        <v>0</v>
      </c>
      <c r="J22" s="78">
        <v>0</v>
      </c>
      <c r="K22" s="78">
        <v>0</v>
      </c>
      <c r="L22" s="78">
        <v>0</v>
      </c>
      <c r="M22" s="78">
        <v>0</v>
      </c>
      <c r="N22" s="78">
        <v>0</v>
      </c>
      <c r="O22" s="78">
        <v>0</v>
      </c>
      <c r="P22" s="78">
        <v>0</v>
      </c>
      <c r="Q22" s="78">
        <v>0</v>
      </c>
      <c r="R22" s="78">
        <v>0</v>
      </c>
      <c r="S22" s="78">
        <v>0</v>
      </c>
      <c r="T22" s="67"/>
      <c r="U22" s="67"/>
      <c r="V22" s="12" t="s">
        <v>335</v>
      </c>
      <c r="W22" s="6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pane xSplit="4" ySplit="7" topLeftCell="E8" activePane="bottomRight" state="frozen"/>
      <selection pane="bottomRight" activeCell="D3" sqref="D3"/>
      <selection pane="bottomLeft"/>
      <selection pane="topRight"/>
    </sheetView>
  </sheetViews>
  <sheetFormatPr defaultColWidth="9.140625" defaultRowHeight="15" outlineLevelCol="1"/>
  <cols>
    <col min="1" max="1" width="5.5703125" style="8" customWidth="1"/>
    <col min="2" max="2" width="26.140625" style="1" customWidth="1"/>
    <col min="3" max="3" width="11.140625" style="8" bestFit="1" customWidth="1"/>
    <col min="4" max="4" width="50.42578125" style="8" customWidth="1"/>
    <col min="5" max="5" width="10.140625" style="8" customWidth="1"/>
    <col min="6" max="6" width="9.42578125" style="8" customWidth="1"/>
    <col min="7" max="7" width="12.140625" style="8" customWidth="1"/>
    <col min="8" max="8" width="10.85546875" style="8" customWidth="1"/>
    <col min="9" max="9" width="10.140625" style="8" customWidth="1"/>
    <col min="10" max="11" width="9.140625" style="8"/>
    <col min="12" max="12" width="10.5703125" style="8" customWidth="1"/>
    <col min="13" max="13" width="10.7109375" style="8" customWidth="1"/>
    <col min="14" max="14" width="10.28515625" style="8" customWidth="1" outlineLevel="1"/>
    <col min="15" max="16" width="9.140625" style="8" customWidth="1" outlineLevel="1"/>
    <col min="17" max="17" width="10.28515625" style="8" customWidth="1" outlineLevel="1"/>
    <col min="18" max="18" width="13" style="8" customWidth="1" outlineLevel="1"/>
    <col min="19" max="19" width="9.42578125" style="8" customWidth="1" outlineLevel="1"/>
    <col min="20" max="21" width="9.140625" style="8" customWidth="1" outlineLevel="1"/>
    <col min="22" max="22" width="66.140625" style="1" customWidth="1"/>
    <col min="23" max="23" width="52.28515625" style="8" customWidth="1"/>
    <col min="24" max="16384" width="9.140625" style="8"/>
  </cols>
  <sheetData>
    <row r="1" spans="2:23" ht="15.75" thickBot="1"/>
    <row r="2" spans="2:23">
      <c r="B2" s="14" t="s">
        <v>47</v>
      </c>
      <c r="C2" s="17" t="str">
        <f>IF('Quarterly Submission Guide'!$D$20 = "", "",'Quarterly Submission Guide'!$D$20)</f>
        <v>SDG&amp;E</v>
      </c>
    </row>
    <row r="3" spans="2:23">
      <c r="B3" s="15" t="s">
        <v>55</v>
      </c>
      <c r="C3" s="13">
        <v>6</v>
      </c>
    </row>
    <row r="4" spans="2:23" ht="15.75" thickBot="1">
      <c r="B4" s="16" t="s">
        <v>53</v>
      </c>
      <c r="C4" s="28">
        <v>44774</v>
      </c>
    </row>
    <row r="5" spans="2:23">
      <c r="N5" s="53" t="s">
        <v>57</v>
      </c>
    </row>
    <row r="6" spans="2:23" ht="18" customHeight="1">
      <c r="B6" s="3" t="s">
        <v>352</v>
      </c>
      <c r="C6" s="2"/>
      <c r="D6" s="2"/>
      <c r="E6" s="2"/>
      <c r="F6" s="2"/>
      <c r="G6" s="2"/>
      <c r="H6" s="2"/>
      <c r="I6" s="2"/>
      <c r="J6" s="284">
        <v>1</v>
      </c>
      <c r="K6" s="284">
        <v>2</v>
      </c>
      <c r="L6" s="284">
        <v>3</v>
      </c>
      <c r="M6" s="284">
        <v>4</v>
      </c>
      <c r="N6" s="284">
        <v>1</v>
      </c>
      <c r="O6" s="284">
        <v>2</v>
      </c>
      <c r="P6" s="284">
        <v>3</v>
      </c>
      <c r="Q6" s="284">
        <v>4</v>
      </c>
      <c r="R6" s="284">
        <v>1</v>
      </c>
      <c r="S6" s="284">
        <v>2</v>
      </c>
      <c r="T6" s="284">
        <v>3</v>
      </c>
      <c r="U6" s="284">
        <v>4</v>
      </c>
      <c r="V6" s="7"/>
      <c r="W6" s="2"/>
    </row>
    <row r="7" spans="2:23">
      <c r="B7" s="5" t="s">
        <v>59</v>
      </c>
      <c r="C7" s="6" t="s">
        <v>60</v>
      </c>
      <c r="D7" s="6" t="s">
        <v>208</v>
      </c>
      <c r="E7" s="283">
        <v>2015</v>
      </c>
      <c r="F7" s="283">
        <v>2016</v>
      </c>
      <c r="G7" s="283">
        <v>2017</v>
      </c>
      <c r="H7" s="283">
        <v>2018</v>
      </c>
      <c r="I7" s="283">
        <v>2019</v>
      </c>
      <c r="J7" s="283">
        <v>2020</v>
      </c>
      <c r="K7" s="283">
        <v>2020</v>
      </c>
      <c r="L7" s="283">
        <v>2020</v>
      </c>
      <c r="M7" s="283">
        <v>2020</v>
      </c>
      <c r="N7" s="283">
        <v>2021</v>
      </c>
      <c r="O7" s="283">
        <v>2021</v>
      </c>
      <c r="P7" s="283">
        <v>2021</v>
      </c>
      <c r="Q7" s="283">
        <v>2021</v>
      </c>
      <c r="R7" s="283">
        <v>2022</v>
      </c>
      <c r="S7" s="283">
        <v>2022</v>
      </c>
      <c r="T7" s="283">
        <v>2022</v>
      </c>
      <c r="U7" s="283">
        <v>2022</v>
      </c>
      <c r="V7" s="5" t="s">
        <v>62</v>
      </c>
      <c r="W7" s="6" t="s">
        <v>63</v>
      </c>
    </row>
    <row r="8" spans="2:23" ht="30.75" customHeight="1">
      <c r="B8" s="35" t="s">
        <v>353</v>
      </c>
      <c r="C8" s="9" t="s">
        <v>65</v>
      </c>
      <c r="D8" s="12" t="s">
        <v>354</v>
      </c>
      <c r="E8" s="132">
        <v>16938.551348829998</v>
      </c>
      <c r="F8" s="132">
        <v>53147.861170459997</v>
      </c>
      <c r="G8" s="132">
        <v>190407.17070223999</v>
      </c>
      <c r="H8" s="132">
        <v>125739.05519415</v>
      </c>
      <c r="I8" s="132">
        <v>53502.252274849998</v>
      </c>
      <c r="J8" s="132">
        <v>0</v>
      </c>
      <c r="K8" s="132">
        <v>0</v>
      </c>
      <c r="L8" s="132">
        <v>34879.054823099999</v>
      </c>
      <c r="M8" s="132">
        <v>62127.921687200003</v>
      </c>
      <c r="N8" s="132">
        <v>3185.6181689999999</v>
      </c>
      <c r="O8" s="132">
        <v>0</v>
      </c>
      <c r="P8" s="132">
        <v>0</v>
      </c>
      <c r="Q8" s="132">
        <v>19756.13593271</v>
      </c>
      <c r="R8" s="132">
        <v>0</v>
      </c>
      <c r="S8" s="132">
        <v>0</v>
      </c>
      <c r="T8" s="97"/>
      <c r="U8" s="97"/>
      <c r="V8" s="37" t="s">
        <v>355</v>
      </c>
      <c r="W8" s="68"/>
    </row>
    <row r="9" spans="2:23" ht="30">
      <c r="B9" s="39"/>
      <c r="C9" s="10" t="s">
        <v>68</v>
      </c>
      <c r="D9" s="12" t="s">
        <v>356</v>
      </c>
      <c r="E9" s="132" t="s">
        <v>155</v>
      </c>
      <c r="F9" s="132" t="s">
        <v>155</v>
      </c>
      <c r="G9" s="132" t="s">
        <v>155</v>
      </c>
      <c r="H9" s="132" t="s">
        <v>155</v>
      </c>
      <c r="I9" s="132" t="s">
        <v>155</v>
      </c>
      <c r="J9" s="132" t="s">
        <v>155</v>
      </c>
      <c r="K9" s="132" t="s">
        <v>155</v>
      </c>
      <c r="L9" s="132" t="s">
        <v>155</v>
      </c>
      <c r="M9" s="132" t="s">
        <v>155</v>
      </c>
      <c r="N9" s="132" t="s">
        <v>155</v>
      </c>
      <c r="O9" s="132" t="s">
        <v>155</v>
      </c>
      <c r="P9" s="132" t="s">
        <v>155</v>
      </c>
      <c r="Q9" s="132" t="s">
        <v>155</v>
      </c>
      <c r="R9" s="132">
        <v>0</v>
      </c>
      <c r="S9" s="132">
        <v>0</v>
      </c>
      <c r="T9" s="98"/>
      <c r="U9" s="98"/>
      <c r="V9" s="12" t="s">
        <v>357</v>
      </c>
      <c r="W9" s="71"/>
    </row>
    <row r="10" spans="2:23" ht="30">
      <c r="B10" s="36"/>
      <c r="C10" s="10" t="s">
        <v>71</v>
      </c>
      <c r="D10" s="12" t="s">
        <v>358</v>
      </c>
      <c r="E10" s="132">
        <v>6485.1058308600004</v>
      </c>
      <c r="F10" s="132">
        <v>20011.163233849999</v>
      </c>
      <c r="G10" s="132">
        <v>55256.332335190004</v>
      </c>
      <c r="H10" s="132">
        <v>38664.976498960001</v>
      </c>
      <c r="I10" s="132">
        <v>20055.182858259999</v>
      </c>
      <c r="J10" s="132">
        <v>0</v>
      </c>
      <c r="K10" s="132">
        <v>0</v>
      </c>
      <c r="L10" s="132">
        <v>12875.279553509999</v>
      </c>
      <c r="M10" s="132">
        <v>23534.830908880002</v>
      </c>
      <c r="N10" s="132">
        <v>1455.4704509999999</v>
      </c>
      <c r="O10" s="132">
        <v>0</v>
      </c>
      <c r="P10" s="132">
        <v>0</v>
      </c>
      <c r="Q10" s="132">
        <v>7406.5220218100003</v>
      </c>
      <c r="R10" s="132">
        <v>0</v>
      </c>
      <c r="S10" s="132">
        <v>0</v>
      </c>
      <c r="T10" s="99"/>
      <c r="U10" s="99"/>
      <c r="V10" s="12" t="s">
        <v>357</v>
      </c>
      <c r="W10" s="69"/>
    </row>
    <row r="11" spans="2:23" ht="30">
      <c r="B11" s="36"/>
      <c r="C11" s="10" t="s">
        <v>74</v>
      </c>
      <c r="D11" s="12" t="s">
        <v>359</v>
      </c>
      <c r="E11" s="132">
        <v>3730.7747270700002</v>
      </c>
      <c r="F11" s="132">
        <v>14904.535348130001</v>
      </c>
      <c r="G11" s="132">
        <v>30735.984340800002</v>
      </c>
      <c r="H11" s="132">
        <v>22286.470095860001</v>
      </c>
      <c r="I11" s="132">
        <v>12370.46357129</v>
      </c>
      <c r="J11" s="132">
        <v>0</v>
      </c>
      <c r="K11" s="132">
        <v>0</v>
      </c>
      <c r="L11" s="132">
        <v>9106.0356939100002</v>
      </c>
      <c r="M11" s="132">
        <v>14432.2075038</v>
      </c>
      <c r="N11" s="132">
        <v>0</v>
      </c>
      <c r="O11" s="132">
        <v>0</v>
      </c>
      <c r="P11" s="132">
        <v>0</v>
      </c>
      <c r="Q11" s="132">
        <v>4432.5404681</v>
      </c>
      <c r="R11" s="132">
        <v>0</v>
      </c>
      <c r="S11" s="132">
        <v>0</v>
      </c>
      <c r="T11" s="99"/>
      <c r="U11" s="99"/>
      <c r="V11" s="12" t="s">
        <v>357</v>
      </c>
      <c r="W11" s="69" t="s">
        <v>360</v>
      </c>
    </row>
    <row r="12" spans="2:23" ht="30">
      <c r="B12" s="36"/>
      <c r="C12" s="10" t="s">
        <v>77</v>
      </c>
      <c r="D12" s="12" t="s">
        <v>361</v>
      </c>
      <c r="E12" s="132">
        <v>6722.6707908999997</v>
      </c>
      <c r="F12" s="132">
        <v>18232.162588480001</v>
      </c>
      <c r="G12" s="132">
        <v>104414.85402625</v>
      </c>
      <c r="H12" s="132">
        <v>64787.60859933</v>
      </c>
      <c r="I12" s="132">
        <v>21076.605845300001</v>
      </c>
      <c r="J12" s="132">
        <v>0</v>
      </c>
      <c r="K12" s="132">
        <v>0</v>
      </c>
      <c r="L12" s="132">
        <v>12897.73957568</v>
      </c>
      <c r="M12" s="132">
        <v>24160.883274520002</v>
      </c>
      <c r="N12" s="132">
        <v>1730.1477179999999</v>
      </c>
      <c r="O12" s="132">
        <v>0</v>
      </c>
      <c r="P12" s="132">
        <v>0</v>
      </c>
      <c r="Q12" s="132">
        <v>7917.0734427999996</v>
      </c>
      <c r="R12" s="132">
        <v>0</v>
      </c>
      <c r="S12" s="132">
        <v>0</v>
      </c>
      <c r="T12" s="99"/>
      <c r="U12" s="99"/>
      <c r="V12" s="12" t="s">
        <v>357</v>
      </c>
      <c r="W12" s="69"/>
    </row>
    <row r="13" spans="2:23" ht="31.5" customHeight="1">
      <c r="B13" s="36" t="s">
        <v>362</v>
      </c>
      <c r="C13" s="10" t="s">
        <v>226</v>
      </c>
      <c r="D13" s="38" t="s">
        <v>363</v>
      </c>
      <c r="E13" s="132">
        <v>51231.92202749</v>
      </c>
      <c r="F13" s="132">
        <v>13751.869000819999</v>
      </c>
      <c r="G13" s="132">
        <v>107921.69728481999</v>
      </c>
      <c r="H13" s="132">
        <v>53297.724660810003</v>
      </c>
      <c r="I13" s="132">
        <v>26851.752058090002</v>
      </c>
      <c r="J13" s="132">
        <v>8646.8867629800006</v>
      </c>
      <c r="K13" s="132">
        <v>0</v>
      </c>
      <c r="L13" s="132">
        <v>0</v>
      </c>
      <c r="M13" s="132">
        <v>17019.784028080001</v>
      </c>
      <c r="N13" s="132">
        <v>38371.807412980001</v>
      </c>
      <c r="O13" s="132">
        <v>0</v>
      </c>
      <c r="P13" s="132">
        <v>0</v>
      </c>
      <c r="Q13" s="132">
        <v>6137.6083476200001</v>
      </c>
      <c r="R13" s="132">
        <v>15074.711800880001</v>
      </c>
      <c r="S13" s="290">
        <v>1542.02645676</v>
      </c>
      <c r="T13" s="99"/>
      <c r="U13" s="99"/>
      <c r="V13" s="12" t="s">
        <v>364</v>
      </c>
      <c r="W13" s="69"/>
    </row>
    <row r="14" spans="2:23" ht="30">
      <c r="B14" s="36" t="s">
        <v>365</v>
      </c>
      <c r="C14" s="10" t="s">
        <v>153</v>
      </c>
      <c r="D14" s="12" t="s">
        <v>366</v>
      </c>
      <c r="E14" s="65"/>
      <c r="F14" s="65"/>
      <c r="G14" s="65"/>
      <c r="H14" s="65"/>
      <c r="I14" s="65"/>
      <c r="J14" s="67"/>
      <c r="K14" s="67"/>
      <c r="L14" s="67"/>
      <c r="M14" s="70"/>
      <c r="N14" s="99"/>
      <c r="O14" s="99"/>
      <c r="P14" s="99"/>
      <c r="Q14" s="99"/>
      <c r="R14" s="99"/>
      <c r="S14" s="99"/>
      <c r="T14" s="99"/>
      <c r="U14" s="99"/>
      <c r="V14" s="12"/>
      <c r="W14" s="69"/>
    </row>
    <row r="15" spans="2:23">
      <c r="B15" s="36"/>
      <c r="C15" s="10"/>
      <c r="D15" s="12"/>
      <c r="E15" s="65"/>
      <c r="F15" s="65"/>
      <c r="G15" s="65"/>
      <c r="H15" s="65"/>
      <c r="I15" s="65"/>
      <c r="J15" s="67"/>
      <c r="K15" s="67"/>
      <c r="L15" s="67"/>
      <c r="M15" s="70"/>
      <c r="N15" s="99"/>
      <c r="O15" s="99"/>
      <c r="P15" s="99"/>
      <c r="Q15" s="99"/>
      <c r="R15" s="99"/>
      <c r="S15" s="99"/>
      <c r="T15" s="99"/>
      <c r="U15" s="99"/>
      <c r="V15" s="12"/>
      <c r="W15" s="69"/>
    </row>
    <row r="16" spans="2:23">
      <c r="B16" s="36"/>
      <c r="C16" s="10"/>
      <c r="D16" s="12"/>
      <c r="E16" s="65"/>
      <c r="F16" s="65"/>
      <c r="G16" s="65"/>
      <c r="H16" s="65"/>
      <c r="I16" s="65"/>
      <c r="J16" s="67"/>
      <c r="K16" s="67"/>
      <c r="L16" s="67"/>
      <c r="M16" s="70"/>
      <c r="N16" s="99"/>
      <c r="O16" s="99"/>
      <c r="P16" s="99"/>
      <c r="Q16" s="99"/>
      <c r="R16" s="99"/>
      <c r="S16" s="99"/>
      <c r="T16" s="99"/>
      <c r="U16" s="99"/>
      <c r="V16" s="12"/>
      <c r="W16" s="69"/>
    </row>
    <row r="17" spans="2:23">
      <c r="B17" s="36"/>
      <c r="C17" s="10"/>
      <c r="D17" s="12"/>
      <c r="E17" s="65"/>
      <c r="F17" s="65"/>
      <c r="G17" s="65"/>
      <c r="H17" s="65"/>
      <c r="I17" s="65"/>
      <c r="J17" s="67"/>
      <c r="K17" s="67"/>
      <c r="L17" s="67"/>
      <c r="M17" s="70"/>
      <c r="N17" s="99"/>
      <c r="O17" s="99"/>
      <c r="P17" s="99"/>
      <c r="Q17" s="99"/>
      <c r="R17" s="99"/>
      <c r="S17" s="99"/>
      <c r="T17" s="99"/>
      <c r="U17" s="99"/>
      <c r="V17" s="12"/>
      <c r="W17" s="69"/>
    </row>
    <row r="18" spans="2:23">
      <c r="B18" s="36"/>
      <c r="C18" s="10"/>
      <c r="D18" s="12"/>
      <c r="E18" s="65"/>
      <c r="F18" s="65"/>
      <c r="G18" s="65"/>
      <c r="H18" s="65"/>
      <c r="I18" s="65"/>
      <c r="J18" s="67"/>
      <c r="K18" s="67"/>
      <c r="L18" s="67"/>
      <c r="M18" s="70"/>
      <c r="N18" s="99"/>
      <c r="O18" s="99"/>
      <c r="P18" s="99"/>
      <c r="Q18" s="99"/>
      <c r="R18" s="99"/>
      <c r="S18" s="99"/>
      <c r="T18" s="99"/>
      <c r="U18" s="99"/>
      <c r="V18" s="12"/>
      <c r="W18" s="69"/>
    </row>
    <row r="19" spans="2:23">
      <c r="B19" s="36"/>
      <c r="C19" s="10"/>
      <c r="D19" s="12"/>
      <c r="E19" s="65"/>
      <c r="F19" s="65"/>
      <c r="G19" s="65"/>
      <c r="H19" s="65"/>
      <c r="I19" s="65"/>
      <c r="J19" s="67"/>
      <c r="K19" s="67"/>
      <c r="L19" s="67"/>
      <c r="M19" s="70"/>
      <c r="N19" s="99"/>
      <c r="O19" s="99"/>
      <c r="P19" s="99"/>
      <c r="Q19" s="99"/>
      <c r="R19" s="99"/>
      <c r="S19" s="99"/>
      <c r="T19" s="99"/>
      <c r="U19" s="99"/>
      <c r="V19" s="12"/>
      <c r="W19" s="69"/>
    </row>
    <row r="20" spans="2:23">
      <c r="B20" s="36"/>
      <c r="C20" s="10"/>
      <c r="D20" s="12"/>
      <c r="E20" s="65"/>
      <c r="F20" s="65"/>
      <c r="G20" s="65"/>
      <c r="H20" s="65"/>
      <c r="I20" s="65"/>
      <c r="J20" s="67"/>
      <c r="K20" s="67"/>
      <c r="L20" s="67"/>
      <c r="M20" s="70"/>
      <c r="N20" s="99"/>
      <c r="O20" s="99"/>
      <c r="P20" s="99"/>
      <c r="Q20" s="99"/>
      <c r="R20" s="99"/>
      <c r="S20" s="99"/>
      <c r="T20" s="99"/>
      <c r="U20" s="99"/>
      <c r="V20" s="12"/>
      <c r="W20" s="69"/>
    </row>
    <row r="21" spans="2:23">
      <c r="B21" s="72"/>
      <c r="C21" s="73"/>
      <c r="D21" s="73"/>
      <c r="E21" s="73"/>
      <c r="F21" s="73"/>
      <c r="G21" s="73"/>
      <c r="H21" s="73"/>
      <c r="I21" s="73"/>
      <c r="J21" s="73"/>
      <c r="K21" s="73"/>
      <c r="L21" s="73"/>
      <c r="M21" s="73"/>
      <c r="N21" s="73"/>
      <c r="O21" s="73"/>
      <c r="P21" s="73"/>
      <c r="Q21" s="73"/>
      <c r="R21" s="73"/>
      <c r="S21" s="73"/>
      <c r="T21" s="73"/>
      <c r="U21" s="73"/>
      <c r="V21" s="72"/>
      <c r="W21" s="73"/>
    </row>
    <row r="22" spans="2:23">
      <c r="B22" s="72"/>
      <c r="C22" s="73"/>
      <c r="D22" s="73"/>
      <c r="E22" s="73"/>
      <c r="F22" s="73"/>
      <c r="G22" s="73"/>
      <c r="H22" s="73"/>
      <c r="I22" s="73"/>
      <c r="J22" s="73"/>
      <c r="K22" s="73"/>
      <c r="L22" s="73"/>
      <c r="M22" s="73"/>
      <c r="N22" s="73"/>
      <c r="O22" s="73"/>
      <c r="P22" s="73"/>
      <c r="Q22" s="73"/>
      <c r="R22" s="73"/>
      <c r="S22" s="73"/>
      <c r="T22" s="73"/>
      <c r="U22" s="73"/>
      <c r="V22" s="72"/>
      <c r="W22" s="73"/>
    </row>
    <row r="23" spans="2:23">
      <c r="B23" s="72"/>
      <c r="C23" s="73"/>
      <c r="D23" s="73"/>
      <c r="E23" s="73"/>
      <c r="F23" s="73"/>
      <c r="G23" s="73"/>
      <c r="H23" s="73"/>
      <c r="I23" s="73"/>
      <c r="J23" s="73"/>
      <c r="K23" s="73"/>
      <c r="L23" s="73"/>
      <c r="M23" s="73"/>
      <c r="N23" s="73"/>
      <c r="O23" s="73"/>
      <c r="P23" s="73"/>
      <c r="Q23" s="73"/>
      <c r="R23" s="73"/>
      <c r="S23" s="73"/>
      <c r="T23" s="73"/>
      <c r="U23" s="73"/>
      <c r="V23" s="72"/>
      <c r="W23" s="73"/>
    </row>
    <row r="24" spans="2:23">
      <c r="B24" s="72"/>
      <c r="C24" s="73"/>
      <c r="D24" s="73"/>
      <c r="E24" s="73"/>
      <c r="F24" s="73"/>
      <c r="G24" s="73"/>
      <c r="H24" s="73"/>
      <c r="I24" s="73"/>
      <c r="J24" s="73"/>
      <c r="K24" s="73"/>
      <c r="L24" s="73"/>
      <c r="M24" s="73"/>
      <c r="N24" s="73"/>
      <c r="O24" s="73"/>
      <c r="P24" s="73"/>
      <c r="Q24" s="73"/>
      <c r="R24" s="73"/>
      <c r="S24" s="73"/>
      <c r="T24" s="73"/>
      <c r="U24" s="73"/>
      <c r="V24" s="72"/>
      <c r="W24" s="73"/>
    </row>
    <row r="25" spans="2:23">
      <c r="B25" s="72"/>
      <c r="C25" s="73"/>
      <c r="D25" s="73"/>
      <c r="E25" s="73"/>
      <c r="F25" s="73"/>
      <c r="G25" s="73"/>
      <c r="H25" s="73"/>
      <c r="I25" s="73"/>
      <c r="J25" s="73"/>
      <c r="K25" s="73"/>
      <c r="L25" s="73"/>
      <c r="M25" s="73"/>
      <c r="N25" s="73"/>
      <c r="O25" s="73"/>
      <c r="P25" s="73"/>
      <c r="Q25" s="73"/>
      <c r="R25" s="73"/>
      <c r="S25" s="73"/>
      <c r="T25" s="73"/>
      <c r="U25" s="73"/>
      <c r="V25" s="72"/>
      <c r="W25" s="73"/>
    </row>
    <row r="26" spans="2:23">
      <c r="B26" s="72"/>
      <c r="C26" s="73"/>
      <c r="D26" s="73"/>
      <c r="E26" s="73"/>
      <c r="F26" s="73"/>
      <c r="G26" s="73"/>
      <c r="H26" s="73"/>
      <c r="I26" s="73"/>
      <c r="J26" s="73"/>
      <c r="K26" s="73"/>
      <c r="L26" s="73"/>
      <c r="M26" s="73"/>
      <c r="N26" s="73"/>
      <c r="O26" s="73"/>
      <c r="P26" s="73"/>
      <c r="Q26" s="73"/>
      <c r="R26" s="73"/>
      <c r="S26" s="73"/>
      <c r="T26" s="73"/>
      <c r="U26" s="73"/>
      <c r="V26" s="72"/>
      <c r="W26" s="73"/>
    </row>
    <row r="27" spans="2:23">
      <c r="B27" s="72"/>
      <c r="C27" s="73"/>
      <c r="D27" s="73"/>
      <c r="E27" s="73"/>
      <c r="F27" s="73"/>
      <c r="G27" s="73"/>
      <c r="H27" s="73"/>
      <c r="I27" s="73"/>
      <c r="J27" s="73"/>
      <c r="K27" s="73"/>
      <c r="L27" s="73"/>
      <c r="M27" s="73"/>
      <c r="N27" s="73"/>
      <c r="O27" s="73"/>
      <c r="P27" s="73"/>
      <c r="Q27" s="73"/>
      <c r="R27" s="73"/>
      <c r="S27" s="73"/>
      <c r="T27" s="73"/>
      <c r="U27" s="73"/>
      <c r="V27" s="72"/>
      <c r="W27" s="73"/>
    </row>
    <row r="28" spans="2:23">
      <c r="B28" s="72"/>
      <c r="C28" s="73"/>
      <c r="D28" s="73"/>
      <c r="E28" s="73"/>
      <c r="F28" s="73"/>
      <c r="G28" s="73"/>
      <c r="H28" s="73"/>
      <c r="I28" s="73"/>
      <c r="J28" s="73"/>
      <c r="K28" s="73"/>
      <c r="L28" s="73"/>
      <c r="M28" s="73"/>
      <c r="N28" s="73"/>
      <c r="O28" s="73"/>
      <c r="P28" s="73"/>
      <c r="Q28" s="73"/>
      <c r="R28" s="73"/>
      <c r="S28" s="73"/>
      <c r="T28" s="73"/>
      <c r="U28" s="73"/>
      <c r="V28" s="72"/>
      <c r="W28" s="73"/>
    </row>
    <row r="29" spans="2:23">
      <c r="B29" s="72"/>
      <c r="C29" s="73"/>
      <c r="D29" s="73"/>
      <c r="E29" s="73"/>
      <c r="F29" s="73"/>
      <c r="G29" s="73"/>
      <c r="H29" s="73"/>
      <c r="I29" s="73"/>
      <c r="J29" s="73"/>
      <c r="K29" s="73"/>
      <c r="L29" s="73"/>
      <c r="M29" s="73"/>
      <c r="N29" s="73"/>
      <c r="O29" s="73"/>
      <c r="P29" s="73"/>
      <c r="Q29" s="73"/>
      <c r="R29" s="73"/>
      <c r="S29" s="73"/>
      <c r="T29" s="73"/>
      <c r="U29" s="73"/>
      <c r="V29" s="72"/>
      <c r="W29" s="73"/>
    </row>
    <row r="30" spans="2:23">
      <c r="B30" s="72"/>
      <c r="C30" s="73"/>
      <c r="D30" s="73"/>
      <c r="E30" s="73"/>
      <c r="F30" s="73"/>
      <c r="G30" s="73"/>
      <c r="H30" s="73"/>
      <c r="I30" s="73"/>
      <c r="J30" s="73"/>
      <c r="K30" s="73"/>
      <c r="L30" s="73"/>
      <c r="M30" s="73"/>
      <c r="N30" s="73"/>
      <c r="O30" s="73"/>
      <c r="P30" s="73"/>
      <c r="Q30" s="73"/>
      <c r="R30" s="73"/>
      <c r="S30" s="73"/>
      <c r="T30" s="73"/>
      <c r="U30" s="73"/>
      <c r="V30" s="72"/>
      <c r="W30" s="73"/>
    </row>
    <row r="31" spans="2:23">
      <c r="B31" s="72"/>
      <c r="C31" s="73"/>
      <c r="D31" s="73"/>
      <c r="E31" s="73"/>
      <c r="F31" s="73"/>
      <c r="G31" s="73"/>
      <c r="H31" s="73"/>
      <c r="I31" s="73"/>
      <c r="J31" s="73"/>
      <c r="K31" s="73"/>
      <c r="L31" s="73"/>
      <c r="M31" s="73"/>
      <c r="N31" s="73"/>
      <c r="O31" s="73"/>
      <c r="P31" s="73"/>
      <c r="Q31" s="73"/>
      <c r="R31" s="73"/>
      <c r="S31" s="73"/>
      <c r="T31" s="73"/>
      <c r="U31" s="73"/>
      <c r="V31" s="72"/>
      <c r="W31" s="73"/>
    </row>
    <row r="32" spans="2:23">
      <c r="B32" s="72"/>
      <c r="C32" s="73"/>
      <c r="D32" s="73"/>
      <c r="E32" s="73"/>
      <c r="F32" s="73"/>
      <c r="G32" s="73"/>
      <c r="H32" s="73"/>
      <c r="I32" s="73"/>
      <c r="J32" s="73"/>
      <c r="K32" s="73"/>
      <c r="L32" s="73"/>
      <c r="M32" s="73"/>
      <c r="N32" s="73"/>
      <c r="O32" s="73"/>
      <c r="P32" s="73"/>
      <c r="Q32" s="73"/>
      <c r="R32" s="73"/>
      <c r="S32" s="73"/>
      <c r="T32" s="73"/>
      <c r="U32" s="73"/>
      <c r="V32" s="72"/>
      <c r="W32" s="73"/>
    </row>
    <row r="33" spans="2:23">
      <c r="B33" s="72"/>
      <c r="C33" s="73"/>
      <c r="D33" s="73"/>
      <c r="E33" s="73"/>
      <c r="F33" s="73"/>
      <c r="G33" s="73"/>
      <c r="H33" s="73"/>
      <c r="I33" s="73"/>
      <c r="J33" s="73"/>
      <c r="K33" s="73"/>
      <c r="L33" s="73"/>
      <c r="M33" s="73"/>
      <c r="N33" s="73"/>
      <c r="O33" s="73"/>
      <c r="P33" s="73"/>
      <c r="Q33" s="73"/>
      <c r="R33" s="73"/>
      <c r="S33" s="73"/>
      <c r="T33" s="73"/>
      <c r="U33" s="73"/>
      <c r="V33" s="72"/>
      <c r="W33" s="73"/>
    </row>
    <row r="34" spans="2:23">
      <c r="B34" s="72"/>
      <c r="C34" s="73"/>
      <c r="D34" s="73"/>
      <c r="E34" s="73"/>
      <c r="F34" s="73"/>
      <c r="G34" s="73"/>
      <c r="H34" s="73"/>
      <c r="I34" s="73"/>
      <c r="J34" s="73"/>
      <c r="K34" s="73"/>
      <c r="L34" s="73"/>
      <c r="M34" s="73"/>
      <c r="N34" s="73"/>
      <c r="O34" s="73"/>
      <c r="P34" s="73"/>
      <c r="Q34" s="73"/>
      <c r="R34" s="73"/>
      <c r="S34" s="73"/>
      <c r="T34" s="73"/>
      <c r="U34" s="73"/>
      <c r="V34" s="72"/>
      <c r="W34" s="73"/>
    </row>
    <row r="35" spans="2:23">
      <c r="B35" s="72"/>
      <c r="C35" s="73"/>
      <c r="D35" s="73"/>
      <c r="E35" s="73"/>
      <c r="F35" s="73"/>
      <c r="G35" s="73"/>
      <c r="H35" s="73"/>
      <c r="I35" s="73"/>
      <c r="J35" s="73"/>
      <c r="K35" s="73"/>
      <c r="L35" s="73"/>
      <c r="M35" s="73"/>
      <c r="N35" s="73"/>
      <c r="O35" s="73"/>
      <c r="P35" s="73"/>
      <c r="Q35" s="73"/>
      <c r="R35" s="73"/>
      <c r="S35" s="73"/>
      <c r="T35" s="73"/>
      <c r="U35" s="73"/>
      <c r="V35" s="72"/>
      <c r="W35" s="73"/>
    </row>
    <row r="36" spans="2:23">
      <c r="B36" s="72"/>
      <c r="C36" s="73"/>
      <c r="D36" s="73"/>
      <c r="E36" s="73"/>
      <c r="F36" s="73"/>
      <c r="G36" s="73"/>
      <c r="H36" s="73"/>
      <c r="I36" s="73"/>
      <c r="J36" s="73"/>
      <c r="K36" s="73"/>
      <c r="L36" s="73"/>
      <c r="M36" s="73"/>
      <c r="N36" s="73"/>
      <c r="O36" s="73"/>
      <c r="P36" s="73"/>
      <c r="Q36" s="73"/>
      <c r="R36" s="73"/>
      <c r="S36" s="73"/>
      <c r="T36" s="73"/>
      <c r="U36" s="73"/>
      <c r="V36" s="72"/>
      <c r="W36" s="73"/>
    </row>
    <row r="37" spans="2:23">
      <c r="B37" s="72"/>
      <c r="C37" s="73"/>
      <c r="D37" s="73"/>
      <c r="E37" s="73"/>
      <c r="F37" s="73"/>
      <c r="G37" s="73"/>
      <c r="H37" s="73"/>
      <c r="I37" s="73"/>
      <c r="J37" s="73"/>
      <c r="K37" s="73"/>
      <c r="L37" s="73"/>
      <c r="M37" s="73"/>
      <c r="N37" s="73"/>
      <c r="O37" s="73"/>
      <c r="P37" s="73"/>
      <c r="Q37" s="73"/>
      <c r="R37" s="73"/>
      <c r="S37" s="73"/>
      <c r="T37" s="73"/>
      <c r="U37" s="73"/>
      <c r="V37" s="72"/>
      <c r="W37" s="73"/>
    </row>
    <row r="38" spans="2:23">
      <c r="B38" s="72"/>
      <c r="C38" s="73"/>
      <c r="D38" s="73"/>
      <c r="E38" s="73"/>
      <c r="F38" s="73"/>
      <c r="G38" s="73"/>
      <c r="H38" s="73"/>
      <c r="I38" s="73"/>
      <c r="J38" s="73"/>
      <c r="K38" s="73"/>
      <c r="L38" s="73"/>
      <c r="M38" s="73"/>
      <c r="N38" s="73"/>
      <c r="O38" s="73"/>
      <c r="P38" s="73"/>
      <c r="Q38" s="73"/>
      <c r="R38" s="73"/>
      <c r="S38" s="73"/>
      <c r="T38" s="73"/>
      <c r="U38" s="73"/>
      <c r="V38" s="72"/>
      <c r="W38" s="73"/>
    </row>
    <row r="39" spans="2:23">
      <c r="B39" s="72"/>
      <c r="C39" s="73"/>
      <c r="D39" s="73"/>
      <c r="E39" s="73"/>
      <c r="F39" s="73"/>
      <c r="G39" s="73"/>
      <c r="H39" s="73"/>
      <c r="I39" s="73"/>
      <c r="J39" s="73"/>
      <c r="K39" s="73"/>
      <c r="L39" s="73"/>
      <c r="M39" s="73"/>
      <c r="N39" s="73"/>
      <c r="O39" s="73"/>
      <c r="P39" s="73"/>
      <c r="Q39" s="73"/>
      <c r="R39" s="73"/>
      <c r="S39" s="73"/>
      <c r="T39" s="73"/>
      <c r="U39" s="73"/>
      <c r="V39" s="72"/>
      <c r="W39" s="73"/>
    </row>
    <row r="40" spans="2:23">
      <c r="B40" s="72"/>
      <c r="C40" s="73"/>
      <c r="D40" s="73"/>
      <c r="E40" s="73"/>
      <c r="F40" s="73"/>
      <c r="G40" s="73"/>
      <c r="H40" s="73"/>
      <c r="I40" s="73"/>
      <c r="J40" s="73"/>
      <c r="K40" s="73"/>
      <c r="L40" s="73"/>
      <c r="M40" s="73"/>
      <c r="N40" s="73"/>
      <c r="O40" s="73"/>
      <c r="P40" s="73"/>
      <c r="Q40" s="73"/>
      <c r="R40" s="73"/>
      <c r="S40" s="73"/>
      <c r="T40" s="73"/>
      <c r="U40" s="73"/>
      <c r="V40" s="72"/>
      <c r="W40" s="73"/>
    </row>
    <row r="41" spans="2:23">
      <c r="B41" s="72"/>
      <c r="C41" s="73"/>
      <c r="D41" s="73"/>
      <c r="E41" s="73"/>
      <c r="F41" s="73"/>
      <c r="G41" s="73"/>
      <c r="H41" s="73"/>
      <c r="I41" s="73"/>
      <c r="J41" s="73"/>
      <c r="K41" s="73"/>
      <c r="L41" s="73"/>
      <c r="M41" s="73"/>
      <c r="N41" s="73"/>
      <c r="O41" s="73"/>
      <c r="P41" s="73"/>
      <c r="Q41" s="73"/>
      <c r="R41" s="73"/>
      <c r="S41" s="73"/>
      <c r="T41" s="73"/>
      <c r="U41" s="73"/>
      <c r="V41" s="72"/>
      <c r="W41" s="73"/>
    </row>
    <row r="42" spans="2:23">
      <c r="B42" s="72"/>
      <c r="C42" s="73"/>
      <c r="D42" s="73"/>
      <c r="E42" s="73"/>
      <c r="F42" s="73"/>
      <c r="G42" s="73"/>
      <c r="H42" s="73"/>
      <c r="I42" s="73"/>
      <c r="J42" s="73"/>
      <c r="K42" s="73"/>
      <c r="L42" s="73"/>
      <c r="M42" s="73"/>
      <c r="N42" s="73"/>
      <c r="O42" s="73"/>
      <c r="P42" s="73"/>
      <c r="Q42" s="73"/>
      <c r="R42" s="73"/>
      <c r="S42" s="73"/>
      <c r="T42" s="73"/>
      <c r="U42" s="73"/>
      <c r="V42" s="72"/>
      <c r="W42" s="73"/>
    </row>
    <row r="43" spans="2:23">
      <c r="B43" s="72"/>
      <c r="C43" s="73"/>
      <c r="D43" s="73"/>
      <c r="E43" s="73"/>
      <c r="F43" s="73"/>
      <c r="G43" s="73"/>
      <c r="H43" s="73"/>
      <c r="I43" s="73"/>
      <c r="J43" s="73"/>
      <c r="K43" s="73"/>
      <c r="L43" s="73"/>
      <c r="M43" s="73"/>
      <c r="N43" s="73"/>
      <c r="O43" s="73"/>
      <c r="P43" s="73"/>
      <c r="Q43" s="73"/>
      <c r="R43" s="73"/>
      <c r="S43" s="73"/>
      <c r="T43" s="73"/>
      <c r="U43" s="73"/>
      <c r="V43" s="72"/>
      <c r="W43" s="73"/>
    </row>
    <row r="44" spans="2:23">
      <c r="B44" s="72"/>
      <c r="C44" s="73"/>
      <c r="D44" s="73"/>
      <c r="E44" s="73"/>
      <c r="F44" s="73"/>
      <c r="G44" s="73"/>
      <c r="H44" s="73"/>
      <c r="I44" s="73"/>
      <c r="J44" s="73"/>
      <c r="K44" s="73"/>
      <c r="L44" s="73"/>
      <c r="M44" s="73"/>
      <c r="N44" s="73"/>
      <c r="O44" s="73"/>
      <c r="P44" s="73"/>
      <c r="Q44" s="73"/>
      <c r="R44" s="73"/>
      <c r="S44" s="73"/>
      <c r="T44" s="73"/>
      <c r="U44" s="73"/>
      <c r="V44" s="72"/>
      <c r="W44" s="73"/>
    </row>
    <row r="45" spans="2:23">
      <c r="B45" s="72"/>
      <c r="C45" s="73"/>
      <c r="D45" s="73"/>
      <c r="E45" s="73"/>
      <c r="F45" s="73"/>
      <c r="G45" s="73"/>
      <c r="H45" s="73"/>
      <c r="I45" s="73"/>
      <c r="J45" s="73"/>
      <c r="K45" s="73"/>
      <c r="L45" s="73"/>
      <c r="M45" s="73"/>
      <c r="N45" s="73"/>
      <c r="O45" s="73"/>
      <c r="P45" s="73"/>
      <c r="Q45" s="73"/>
      <c r="R45" s="73"/>
      <c r="S45" s="73"/>
      <c r="T45" s="73"/>
      <c r="U45" s="73"/>
      <c r="V45" s="72"/>
      <c r="W45" s="73"/>
    </row>
    <row r="46" spans="2:23">
      <c r="B46" s="72"/>
      <c r="C46" s="73"/>
      <c r="D46" s="73"/>
      <c r="E46" s="73"/>
      <c r="F46" s="73"/>
      <c r="G46" s="73"/>
      <c r="H46" s="73"/>
      <c r="I46" s="73"/>
      <c r="J46" s="73"/>
      <c r="K46" s="73"/>
      <c r="L46" s="73"/>
      <c r="M46" s="73"/>
      <c r="N46" s="73"/>
      <c r="O46" s="73"/>
      <c r="P46" s="73"/>
      <c r="Q46" s="73"/>
      <c r="R46" s="73"/>
      <c r="S46" s="73"/>
      <c r="T46" s="73"/>
      <c r="U46" s="73"/>
      <c r="V46" s="72"/>
      <c r="W46" s="73"/>
    </row>
    <row r="47" spans="2:23">
      <c r="B47" s="72"/>
      <c r="C47" s="73"/>
      <c r="D47" s="73"/>
      <c r="E47" s="73"/>
      <c r="F47" s="73"/>
      <c r="G47" s="73"/>
      <c r="H47" s="73"/>
      <c r="I47" s="73"/>
      <c r="J47" s="73"/>
      <c r="K47" s="73"/>
      <c r="L47" s="73"/>
      <c r="M47" s="73"/>
      <c r="N47" s="73"/>
      <c r="O47" s="73"/>
      <c r="P47" s="73"/>
      <c r="Q47" s="73"/>
      <c r="R47" s="73"/>
      <c r="S47" s="73"/>
      <c r="T47" s="73"/>
      <c r="U47" s="73"/>
      <c r="V47" s="72"/>
      <c r="W47" s="73"/>
    </row>
    <row r="48" spans="2:23">
      <c r="B48" s="72"/>
      <c r="C48" s="73"/>
      <c r="D48" s="73"/>
      <c r="E48" s="73"/>
      <c r="F48" s="73"/>
      <c r="G48" s="73"/>
      <c r="H48" s="73"/>
      <c r="I48" s="73"/>
      <c r="J48" s="73"/>
      <c r="K48" s="73"/>
      <c r="L48" s="73"/>
      <c r="M48" s="73"/>
      <c r="N48" s="73"/>
      <c r="O48" s="73"/>
      <c r="P48" s="73"/>
      <c r="Q48" s="73"/>
      <c r="R48" s="73"/>
      <c r="S48" s="73"/>
      <c r="T48" s="73"/>
      <c r="U48" s="73"/>
      <c r="V48" s="72"/>
      <c r="W48" s="73"/>
    </row>
    <row r="49" spans="2:23">
      <c r="B49" s="72"/>
      <c r="C49" s="73"/>
      <c r="D49" s="73"/>
      <c r="E49" s="73"/>
      <c r="F49" s="73"/>
      <c r="G49" s="73"/>
      <c r="H49" s="73"/>
      <c r="I49" s="73"/>
      <c r="J49" s="73"/>
      <c r="K49" s="73"/>
      <c r="L49" s="73"/>
      <c r="M49" s="73"/>
      <c r="N49" s="73"/>
      <c r="O49" s="73"/>
      <c r="P49" s="73"/>
      <c r="Q49" s="73"/>
      <c r="R49" s="73"/>
      <c r="S49" s="73"/>
      <c r="T49" s="73"/>
      <c r="U49" s="73"/>
      <c r="V49" s="72"/>
      <c r="W49" s="73"/>
    </row>
    <row r="50" spans="2:23">
      <c r="B50" s="72"/>
      <c r="C50" s="73"/>
      <c r="D50" s="73"/>
      <c r="E50" s="73"/>
      <c r="F50" s="73"/>
      <c r="G50" s="73"/>
      <c r="H50" s="73"/>
      <c r="I50" s="73"/>
      <c r="J50" s="73"/>
      <c r="K50" s="73"/>
      <c r="L50" s="73"/>
      <c r="M50" s="73"/>
      <c r="N50" s="73"/>
      <c r="O50" s="73"/>
      <c r="P50" s="73"/>
      <c r="Q50" s="73"/>
      <c r="R50" s="73"/>
      <c r="S50" s="73"/>
      <c r="T50" s="73"/>
      <c r="U50" s="73"/>
      <c r="V50" s="72"/>
      <c r="W50" s="73"/>
    </row>
    <row r="51" spans="2:23">
      <c r="B51" s="72"/>
      <c r="C51" s="73"/>
      <c r="D51" s="73"/>
      <c r="E51" s="73"/>
      <c r="F51" s="73"/>
      <c r="G51" s="73"/>
      <c r="H51" s="73"/>
      <c r="I51" s="73"/>
      <c r="J51" s="73"/>
      <c r="K51" s="73"/>
      <c r="L51" s="73"/>
      <c r="M51" s="73"/>
      <c r="N51" s="73"/>
      <c r="O51" s="73"/>
      <c r="P51" s="73"/>
      <c r="Q51" s="73"/>
      <c r="R51" s="73"/>
      <c r="S51" s="73"/>
      <c r="T51" s="73"/>
      <c r="U51" s="73"/>
      <c r="V51" s="72"/>
      <c r="W51" s="73"/>
    </row>
    <row r="52" spans="2:23">
      <c r="B52" s="72"/>
      <c r="C52" s="73"/>
      <c r="D52" s="73"/>
      <c r="E52" s="73"/>
      <c r="F52" s="73"/>
      <c r="G52" s="73"/>
      <c r="H52" s="73"/>
      <c r="I52" s="73"/>
      <c r="J52" s="73"/>
      <c r="K52" s="73"/>
      <c r="L52" s="73"/>
      <c r="M52" s="73"/>
      <c r="N52" s="73"/>
      <c r="O52" s="73"/>
      <c r="P52" s="73"/>
      <c r="Q52" s="73"/>
      <c r="R52" s="73"/>
      <c r="S52" s="73"/>
      <c r="T52" s="73"/>
      <c r="U52" s="73"/>
      <c r="V52" s="72"/>
      <c r="W52" s="73"/>
    </row>
    <row r="53" spans="2:23">
      <c r="B53" s="72"/>
      <c r="C53" s="73"/>
      <c r="D53" s="73"/>
      <c r="E53" s="73"/>
      <c r="F53" s="73"/>
      <c r="G53" s="73"/>
      <c r="H53" s="73"/>
      <c r="I53" s="73"/>
      <c r="J53" s="73"/>
      <c r="K53" s="73"/>
      <c r="L53" s="73"/>
      <c r="M53" s="73"/>
      <c r="N53" s="73"/>
      <c r="O53" s="73"/>
      <c r="P53" s="73"/>
      <c r="Q53" s="73"/>
      <c r="R53" s="73"/>
      <c r="S53" s="73"/>
      <c r="T53" s="73"/>
      <c r="U53" s="73"/>
      <c r="V53" s="72"/>
      <c r="W53" s="73"/>
    </row>
    <row r="54" spans="2:23">
      <c r="B54" s="72"/>
      <c r="C54" s="73"/>
      <c r="D54" s="73"/>
      <c r="E54" s="73"/>
      <c r="F54" s="73"/>
      <c r="G54" s="73"/>
      <c r="H54" s="73"/>
      <c r="I54" s="73"/>
      <c r="J54" s="73"/>
      <c r="K54" s="73"/>
      <c r="L54" s="73"/>
      <c r="M54" s="73"/>
      <c r="N54" s="73"/>
      <c r="O54" s="73"/>
      <c r="P54" s="73"/>
      <c r="Q54" s="73"/>
      <c r="R54" s="73"/>
      <c r="S54" s="73"/>
      <c r="T54" s="73"/>
      <c r="U54" s="73"/>
      <c r="V54" s="72"/>
      <c r="W54" s="73"/>
    </row>
    <row r="55" spans="2:23">
      <c r="B55" s="72"/>
      <c r="C55" s="73"/>
      <c r="D55" s="73"/>
      <c r="E55" s="73"/>
      <c r="F55" s="73"/>
      <c r="G55" s="73"/>
      <c r="H55" s="73"/>
      <c r="I55" s="73"/>
      <c r="J55" s="73"/>
      <c r="K55" s="73"/>
      <c r="L55" s="73"/>
      <c r="M55" s="73"/>
      <c r="N55" s="73"/>
      <c r="O55" s="73"/>
      <c r="P55" s="73"/>
      <c r="Q55" s="73"/>
      <c r="R55" s="73"/>
      <c r="S55" s="73"/>
      <c r="T55" s="73"/>
      <c r="U55" s="73"/>
      <c r="V55" s="72"/>
      <c r="W55" s="73"/>
    </row>
    <row r="56" spans="2:23">
      <c r="B56" s="72"/>
      <c r="C56" s="73"/>
      <c r="D56" s="73"/>
      <c r="E56" s="73"/>
      <c r="F56" s="73"/>
      <c r="G56" s="73"/>
      <c r="H56" s="73"/>
      <c r="I56" s="73"/>
      <c r="J56" s="73"/>
      <c r="K56" s="73"/>
      <c r="L56" s="73"/>
      <c r="M56" s="73"/>
      <c r="N56" s="73"/>
      <c r="O56" s="73"/>
      <c r="P56" s="73"/>
      <c r="Q56" s="73"/>
      <c r="R56" s="73"/>
      <c r="S56" s="73"/>
      <c r="T56" s="73"/>
      <c r="U56" s="73"/>
      <c r="V56" s="72"/>
      <c r="W56" s="73"/>
    </row>
    <row r="57" spans="2:23">
      <c r="B57" s="72"/>
      <c r="C57" s="73"/>
      <c r="D57" s="73"/>
      <c r="E57" s="73"/>
      <c r="F57" s="73"/>
      <c r="G57" s="73"/>
      <c r="H57" s="73"/>
      <c r="I57" s="73"/>
      <c r="J57" s="73"/>
      <c r="K57" s="73"/>
      <c r="L57" s="73"/>
      <c r="M57" s="73"/>
      <c r="N57" s="73"/>
      <c r="O57" s="73"/>
      <c r="P57" s="73"/>
      <c r="Q57" s="73"/>
      <c r="R57" s="73"/>
      <c r="S57" s="73"/>
      <c r="T57" s="73"/>
      <c r="U57" s="73"/>
      <c r="V57" s="72"/>
      <c r="W57" s="73"/>
    </row>
    <row r="58" spans="2:23">
      <c r="B58" s="72"/>
      <c r="C58" s="73"/>
      <c r="D58" s="73"/>
      <c r="E58" s="73"/>
      <c r="F58" s="73"/>
      <c r="G58" s="73"/>
      <c r="H58" s="73"/>
      <c r="I58" s="73"/>
      <c r="J58" s="73"/>
      <c r="K58" s="73"/>
      <c r="L58" s="73"/>
      <c r="M58" s="73"/>
      <c r="N58" s="73"/>
      <c r="O58" s="73"/>
      <c r="P58" s="73"/>
      <c r="Q58" s="73"/>
      <c r="R58" s="73"/>
      <c r="S58" s="73"/>
      <c r="T58" s="73"/>
      <c r="U58" s="73"/>
      <c r="V58" s="72"/>
      <c r="W58" s="73"/>
    </row>
    <row r="59" spans="2:23">
      <c r="W59" s="73"/>
    </row>
    <row r="60" spans="2:23">
      <c r="W60" s="73"/>
    </row>
    <row r="61" spans="2:23">
      <c r="W61" s="73"/>
    </row>
    <row r="62" spans="2:23">
      <c r="W62" s="73"/>
    </row>
    <row r="63" spans="2:23">
      <c r="W63" s="73"/>
    </row>
    <row r="64" spans="2:23">
      <c r="W64" s="73"/>
    </row>
  </sheetData>
  <dataValidations count="1">
    <dataValidation type="custom" operator="greaterThanOrEqual" allowBlank="1" showInputMessage="1" showErrorMessage="1" error="This cell only accepts a number of &quot;NA&quot;_x000a_" sqref="N9:P13 M9:M11 M13 E8:L13 Q10:Q13 M8:S8 S13 T8:U13 R9:S12" xr:uid="{5705F13F-41B2-4ABD-99C2-CF76F7A0F75D}">
      <formula1>OR(AND(ISNUMBER(E8), E8&gt;=0), E8 ="NA")</formula1>
    </dataValidation>
  </dataValidations>
  <pageMargins left="0.7" right="0.7" top="0.75" bottom="0.75" header="0.3" footer="0.3"/>
  <pageSetup scale="2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80" zoomScaleNormal="80" zoomScaleSheetLayoutView="70" zoomScalePageLayoutView="20" workbookViewId="0">
      <pane xSplit="5" ySplit="7" topLeftCell="F16" activePane="bottomRight" state="frozen"/>
      <selection pane="bottomRight" activeCell="T8" sqref="T8:T26"/>
      <selection pane="bottomLeft"/>
      <selection pane="topRight"/>
    </sheetView>
  </sheetViews>
  <sheetFormatPr defaultColWidth="9.140625" defaultRowHeight="15" outlineLevelCol="1"/>
  <cols>
    <col min="1" max="1" width="5.5703125" style="8" customWidth="1"/>
    <col min="2" max="2" width="19.7109375" style="8" customWidth="1"/>
    <col min="3" max="3" width="25.85546875" style="1" customWidth="1"/>
    <col min="4" max="4" width="6.5703125" style="8" customWidth="1"/>
    <col min="5" max="5" width="25.42578125" style="8" customWidth="1"/>
    <col min="6" max="6" width="8.140625" style="8" customWidth="1"/>
    <col min="7" max="7" width="9.42578125" style="8" customWidth="1"/>
    <col min="8" max="8" width="12.42578125" style="8" customWidth="1"/>
    <col min="9" max="10" width="9.42578125" style="8" customWidth="1"/>
    <col min="11" max="11" width="10.140625" style="8" customWidth="1"/>
    <col min="12" max="14" width="9.140625" style="8"/>
    <col min="15" max="19" width="9.140625" style="8" customWidth="1"/>
    <col min="20" max="27" width="9.140625" style="8" customWidth="1" outlineLevel="1"/>
    <col min="28" max="28" width="11.85546875" style="1" bestFit="1" customWidth="1"/>
    <col min="29" max="29" width="52.28515625" style="8" customWidth="1"/>
    <col min="30" max="16384" width="9.140625" style="8"/>
  </cols>
  <sheetData>
    <row r="1" spans="1:29" ht="15.75" thickBot="1"/>
    <row r="2" spans="1:29">
      <c r="B2" s="14" t="s">
        <v>47</v>
      </c>
      <c r="C2" s="17" t="str">
        <f>IF('Quarterly Submission Guide'!$D$20 = "", "",'Quarterly Submission Guide'!$D$20)</f>
        <v>SDG&amp;E</v>
      </c>
      <c r="D2" s="44" t="s">
        <v>54</v>
      </c>
    </row>
    <row r="3" spans="1:29">
      <c r="B3" s="15" t="s">
        <v>55</v>
      </c>
      <c r="C3" s="13">
        <v>7.1</v>
      </c>
      <c r="D3" s="51" t="s">
        <v>56</v>
      </c>
    </row>
    <row r="4" spans="1:29" ht="15.75" thickBot="1">
      <c r="B4" s="16" t="s">
        <v>53</v>
      </c>
      <c r="C4" s="28" t="s">
        <v>367</v>
      </c>
      <c r="D4" s="8" t="s">
        <v>368</v>
      </c>
    </row>
    <row r="5" spans="1:29">
      <c r="B5" s="1"/>
      <c r="C5" s="8"/>
      <c r="G5" s="40" t="s">
        <v>369</v>
      </c>
      <c r="H5" s="40"/>
      <c r="I5" s="40"/>
      <c r="J5" s="40"/>
      <c r="K5" s="40"/>
      <c r="L5" s="40"/>
      <c r="M5" s="40"/>
      <c r="N5" s="40"/>
      <c r="O5" s="40"/>
      <c r="P5" s="40"/>
      <c r="Q5" s="40"/>
      <c r="R5" s="40"/>
      <c r="S5" s="40"/>
      <c r="T5" s="40"/>
      <c r="U5" s="40"/>
      <c r="V5" s="41" t="s">
        <v>370</v>
      </c>
      <c r="W5" s="41"/>
      <c r="X5" s="41"/>
      <c r="Y5" s="41"/>
      <c r="Z5" s="41"/>
      <c r="AA5" s="41"/>
    </row>
    <row r="6" spans="1:29" ht="18" customHeight="1">
      <c r="B6" s="92" t="s">
        <v>371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c r="B7" s="5" t="s">
        <v>372</v>
      </c>
      <c r="C7" s="5" t="s">
        <v>373</v>
      </c>
      <c r="D7" s="6" t="s">
        <v>60</v>
      </c>
      <c r="E7" s="6" t="s">
        <v>374</v>
      </c>
      <c r="F7" s="6" t="s">
        <v>375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62</v>
      </c>
      <c r="AC7" s="6" t="s">
        <v>63</v>
      </c>
    </row>
    <row r="8" spans="1:29" ht="30">
      <c r="A8" s="8" t="s">
        <v>376</v>
      </c>
      <c r="B8" s="8" t="s">
        <v>377</v>
      </c>
      <c r="C8" s="35" t="s">
        <v>378</v>
      </c>
      <c r="D8" s="9" t="s">
        <v>65</v>
      </c>
      <c r="E8" s="12" t="s">
        <v>379</v>
      </c>
      <c r="F8" s="133" t="s">
        <v>0</v>
      </c>
      <c r="G8" s="121">
        <v>10</v>
      </c>
      <c r="H8" s="121">
        <v>22</v>
      </c>
      <c r="I8" s="121">
        <v>31</v>
      </c>
      <c r="J8" s="121">
        <v>13</v>
      </c>
      <c r="K8" s="121">
        <v>12</v>
      </c>
      <c r="L8" s="121">
        <v>3</v>
      </c>
      <c r="M8" s="121">
        <v>4</v>
      </c>
      <c r="N8" s="121">
        <v>2</v>
      </c>
      <c r="O8" s="121">
        <v>4</v>
      </c>
      <c r="P8" s="134">
        <v>4</v>
      </c>
      <c r="Q8" s="135">
        <v>2</v>
      </c>
      <c r="R8" s="134">
        <v>3</v>
      </c>
      <c r="S8" s="136">
        <v>3</v>
      </c>
      <c r="T8" s="136">
        <v>3</v>
      </c>
      <c r="U8" s="136">
        <v>1</v>
      </c>
      <c r="V8" s="136">
        <v>3.8860000000000001</v>
      </c>
      <c r="W8" s="136">
        <v>3.8860000000000001</v>
      </c>
      <c r="X8" s="66">
        <v>3.262</v>
      </c>
      <c r="Y8" s="66">
        <v>3.262</v>
      </c>
      <c r="Z8" s="66">
        <v>3.262</v>
      </c>
      <c r="AA8" s="66">
        <v>3.262</v>
      </c>
      <c r="AB8" s="37" t="s">
        <v>380</v>
      </c>
      <c r="AC8" s="68" t="s">
        <v>381</v>
      </c>
    </row>
    <row r="9" spans="1:29" ht="30">
      <c r="B9" s="36"/>
      <c r="C9" s="36"/>
      <c r="D9" s="10" t="s">
        <v>68</v>
      </c>
      <c r="E9" s="12" t="s">
        <v>382</v>
      </c>
      <c r="F9" s="64" t="s">
        <v>0</v>
      </c>
      <c r="G9" s="130">
        <v>0</v>
      </c>
      <c r="H9" s="130">
        <v>8</v>
      </c>
      <c r="I9" s="130">
        <v>2</v>
      </c>
      <c r="J9" s="130">
        <v>2</v>
      </c>
      <c r="K9" s="130">
        <v>0</v>
      </c>
      <c r="L9" s="137">
        <v>1</v>
      </c>
      <c r="M9" s="137">
        <v>1</v>
      </c>
      <c r="N9" s="137">
        <v>1</v>
      </c>
      <c r="O9" s="137">
        <v>0</v>
      </c>
      <c r="P9" s="137">
        <v>0</v>
      </c>
      <c r="Q9" s="137">
        <v>2</v>
      </c>
      <c r="R9" s="131">
        <v>0</v>
      </c>
      <c r="S9" s="131">
        <v>2</v>
      </c>
      <c r="T9" s="131">
        <v>2</v>
      </c>
      <c r="U9" s="131">
        <v>0</v>
      </c>
      <c r="V9" s="131">
        <v>0.54200000000000004</v>
      </c>
      <c r="W9" s="131">
        <v>0.54200000000000004</v>
      </c>
      <c r="X9" s="67">
        <v>0.47199999999999998</v>
      </c>
      <c r="Y9" s="67">
        <v>0.47199999999999998</v>
      </c>
      <c r="Z9" s="67">
        <v>0.47199999999999998</v>
      </c>
      <c r="AA9" s="67">
        <v>0.47199999999999998</v>
      </c>
      <c r="AB9" s="37" t="s">
        <v>380</v>
      </c>
      <c r="AC9" s="69"/>
    </row>
    <row r="10" spans="1:29" ht="30">
      <c r="B10" s="36"/>
      <c r="C10" s="36"/>
      <c r="D10" s="10" t="s">
        <v>71</v>
      </c>
      <c r="E10" s="12" t="s">
        <v>383</v>
      </c>
      <c r="F10" s="64" t="s">
        <v>0</v>
      </c>
      <c r="G10" s="130">
        <v>1</v>
      </c>
      <c r="H10" s="130">
        <v>5</v>
      </c>
      <c r="I10" s="130">
        <v>8</v>
      </c>
      <c r="J10" s="130">
        <v>3</v>
      </c>
      <c r="K10" s="130">
        <v>5</v>
      </c>
      <c r="L10" s="137">
        <v>1</v>
      </c>
      <c r="M10" s="137">
        <v>2</v>
      </c>
      <c r="N10" s="137">
        <v>1</v>
      </c>
      <c r="O10" s="137">
        <v>1</v>
      </c>
      <c r="P10" s="137">
        <v>0</v>
      </c>
      <c r="Q10" s="137">
        <v>3</v>
      </c>
      <c r="R10" s="131">
        <v>0</v>
      </c>
      <c r="S10" s="131">
        <v>1</v>
      </c>
      <c r="T10" s="131">
        <v>0</v>
      </c>
      <c r="U10" s="131">
        <v>1</v>
      </c>
      <c r="V10" s="131">
        <v>1.1830000000000001</v>
      </c>
      <c r="W10" s="131">
        <v>1.1830000000000001</v>
      </c>
      <c r="X10" s="67">
        <v>1.0309999999999999</v>
      </c>
      <c r="Y10" s="67">
        <v>1.0309999999999999</v>
      </c>
      <c r="Z10" s="67">
        <v>1.0309999999999999</v>
      </c>
      <c r="AA10" s="67">
        <v>1.0309999999999999</v>
      </c>
      <c r="AB10" s="37" t="s">
        <v>380</v>
      </c>
      <c r="AC10" s="69"/>
    </row>
    <row r="11" spans="1:29" ht="30">
      <c r="B11" s="36"/>
      <c r="C11" s="36"/>
      <c r="D11" s="10" t="s">
        <v>74</v>
      </c>
      <c r="E11" s="12" t="s">
        <v>384</v>
      </c>
      <c r="F11" s="64" t="s">
        <v>0</v>
      </c>
      <c r="G11" s="130">
        <v>6</v>
      </c>
      <c r="H11" s="130">
        <v>13</v>
      </c>
      <c r="I11" s="130">
        <v>17</v>
      </c>
      <c r="J11" s="130">
        <v>23</v>
      </c>
      <c r="K11" s="130">
        <v>28</v>
      </c>
      <c r="L11" s="137">
        <v>11</v>
      </c>
      <c r="M11" s="137">
        <v>6</v>
      </c>
      <c r="N11" s="137">
        <v>7</v>
      </c>
      <c r="O11" s="137">
        <v>9</v>
      </c>
      <c r="P11" s="137">
        <v>6</v>
      </c>
      <c r="Q11" s="137">
        <v>5</v>
      </c>
      <c r="R11" s="131">
        <v>3</v>
      </c>
      <c r="S11" s="131">
        <v>9</v>
      </c>
      <c r="T11" s="131">
        <v>10</v>
      </c>
      <c r="U11" s="131">
        <v>4</v>
      </c>
      <c r="V11" s="131">
        <v>6.0990000000000002</v>
      </c>
      <c r="W11" s="131">
        <v>6.0990000000000002</v>
      </c>
      <c r="X11" s="67">
        <v>5.3019999999999996</v>
      </c>
      <c r="Y11" s="67">
        <v>5.3019999999999996</v>
      </c>
      <c r="Z11" s="67">
        <v>5.3019999999999996</v>
      </c>
      <c r="AA11" s="67">
        <v>5.3019999999999996</v>
      </c>
      <c r="AB11" s="37" t="s">
        <v>380</v>
      </c>
      <c r="AC11" s="69"/>
    </row>
    <row r="12" spans="1:29" ht="30">
      <c r="B12" s="36"/>
      <c r="C12" s="36"/>
      <c r="D12" s="10" t="s">
        <v>77</v>
      </c>
      <c r="E12" s="38" t="s">
        <v>385</v>
      </c>
      <c r="F12" s="64" t="s">
        <v>0</v>
      </c>
      <c r="G12" s="130">
        <v>8</v>
      </c>
      <c r="H12" s="130">
        <v>15</v>
      </c>
      <c r="I12" s="130">
        <v>18</v>
      </c>
      <c r="J12" s="130">
        <v>6</v>
      </c>
      <c r="K12" s="130">
        <v>13</v>
      </c>
      <c r="L12" s="137">
        <v>2</v>
      </c>
      <c r="M12" s="137">
        <v>0</v>
      </c>
      <c r="N12" s="137">
        <v>1</v>
      </c>
      <c r="O12" s="137">
        <v>0</v>
      </c>
      <c r="P12" s="137">
        <v>0</v>
      </c>
      <c r="Q12" s="137">
        <v>1</v>
      </c>
      <c r="R12" s="131">
        <v>0</v>
      </c>
      <c r="S12" s="131">
        <v>2</v>
      </c>
      <c r="T12" s="131">
        <v>1</v>
      </c>
      <c r="U12" s="131">
        <v>0</v>
      </c>
      <c r="V12" s="131">
        <v>2.0720000000000001</v>
      </c>
      <c r="W12" s="131">
        <v>2.0720000000000001</v>
      </c>
      <c r="X12" s="67">
        <v>1.8129999999999999</v>
      </c>
      <c r="Y12" s="67">
        <v>1.8129999999999999</v>
      </c>
      <c r="Z12" s="67">
        <v>1.8129999999999999</v>
      </c>
      <c r="AA12" s="67">
        <v>1.8129999999999999</v>
      </c>
      <c r="AB12" s="37" t="s">
        <v>380</v>
      </c>
      <c r="AC12" s="69"/>
    </row>
    <row r="13" spans="1:29" ht="30">
      <c r="B13" s="36"/>
      <c r="C13" s="36" t="s">
        <v>386</v>
      </c>
      <c r="D13" s="10" t="s">
        <v>226</v>
      </c>
      <c r="E13" s="38" t="s">
        <v>387</v>
      </c>
      <c r="F13" s="64" t="s">
        <v>0</v>
      </c>
      <c r="G13" s="130">
        <v>7</v>
      </c>
      <c r="H13" s="130">
        <v>2</v>
      </c>
      <c r="I13" s="130">
        <v>0</v>
      </c>
      <c r="J13" s="130">
        <v>7</v>
      </c>
      <c r="K13" s="130">
        <v>6</v>
      </c>
      <c r="L13" s="137">
        <v>4</v>
      </c>
      <c r="M13" s="137">
        <v>2</v>
      </c>
      <c r="N13" s="137">
        <v>2</v>
      </c>
      <c r="O13" s="137">
        <v>3</v>
      </c>
      <c r="P13" s="137">
        <v>6</v>
      </c>
      <c r="Q13" s="137">
        <v>4</v>
      </c>
      <c r="R13" s="131">
        <v>3</v>
      </c>
      <c r="S13" s="131">
        <v>2</v>
      </c>
      <c r="T13" s="131">
        <v>0</v>
      </c>
      <c r="U13" s="131">
        <v>1</v>
      </c>
      <c r="V13" s="131">
        <v>1.4730000000000001</v>
      </c>
      <c r="W13" s="131">
        <v>1.4730000000000001</v>
      </c>
      <c r="X13" s="67">
        <v>1.103</v>
      </c>
      <c r="Y13" s="67">
        <v>1.103</v>
      </c>
      <c r="Z13" s="67">
        <v>1.103</v>
      </c>
      <c r="AA13" s="67">
        <v>1.103</v>
      </c>
      <c r="AB13" s="37" t="s">
        <v>380</v>
      </c>
      <c r="AC13" s="69"/>
    </row>
    <row r="14" spans="1:29" ht="30">
      <c r="B14" s="36"/>
      <c r="C14" s="36"/>
      <c r="D14" s="10" t="s">
        <v>228</v>
      </c>
      <c r="E14" s="38" t="s">
        <v>388</v>
      </c>
      <c r="F14" s="64" t="s">
        <v>1</v>
      </c>
      <c r="G14" s="130">
        <v>0</v>
      </c>
      <c r="H14" s="130">
        <v>0</v>
      </c>
      <c r="I14" s="130">
        <v>0</v>
      </c>
      <c r="J14" s="130">
        <v>0</v>
      </c>
      <c r="K14" s="130">
        <v>0</v>
      </c>
      <c r="L14" s="130">
        <v>0</v>
      </c>
      <c r="M14" s="130">
        <v>0</v>
      </c>
      <c r="N14" s="130">
        <v>0</v>
      </c>
      <c r="O14" s="130">
        <v>0</v>
      </c>
      <c r="P14" s="130">
        <v>0</v>
      </c>
      <c r="Q14" s="130">
        <v>0</v>
      </c>
      <c r="R14" s="131">
        <v>0</v>
      </c>
      <c r="S14" s="131">
        <v>0</v>
      </c>
      <c r="T14" s="131">
        <v>0</v>
      </c>
      <c r="U14" s="131">
        <v>0</v>
      </c>
      <c r="V14" s="131">
        <v>0</v>
      </c>
      <c r="W14" s="131">
        <v>0</v>
      </c>
      <c r="X14" s="67">
        <v>0</v>
      </c>
      <c r="Y14" s="67">
        <v>0</v>
      </c>
      <c r="Z14" s="67">
        <v>0</v>
      </c>
      <c r="AA14" s="67">
        <v>0</v>
      </c>
      <c r="AB14" s="37" t="s">
        <v>380</v>
      </c>
      <c r="AC14" s="69"/>
    </row>
    <row r="15" spans="1:29" ht="30">
      <c r="B15" s="36"/>
      <c r="C15" s="36"/>
      <c r="D15" s="10" t="s">
        <v>230</v>
      </c>
      <c r="E15" s="12" t="s">
        <v>389</v>
      </c>
      <c r="F15" s="64" t="s">
        <v>0</v>
      </c>
      <c r="G15" s="130">
        <v>0</v>
      </c>
      <c r="H15" s="130">
        <v>1</v>
      </c>
      <c r="I15" s="130">
        <v>0</v>
      </c>
      <c r="J15" s="130">
        <v>1</v>
      </c>
      <c r="K15" s="130">
        <v>3</v>
      </c>
      <c r="L15" s="137">
        <v>0</v>
      </c>
      <c r="M15" s="137">
        <v>0</v>
      </c>
      <c r="N15" s="137">
        <v>1</v>
      </c>
      <c r="O15" s="137">
        <v>0</v>
      </c>
      <c r="P15" s="130">
        <v>0</v>
      </c>
      <c r="Q15" s="130">
        <v>1</v>
      </c>
      <c r="R15" s="131">
        <v>1</v>
      </c>
      <c r="S15" s="131">
        <v>0</v>
      </c>
      <c r="T15" s="131">
        <v>2</v>
      </c>
      <c r="U15" s="131">
        <v>2</v>
      </c>
      <c r="V15" s="131">
        <v>0.22700000000000001</v>
      </c>
      <c r="W15" s="131">
        <v>0.22700000000000001</v>
      </c>
      <c r="X15" s="67">
        <v>0.16800000000000001</v>
      </c>
      <c r="Y15" s="67">
        <v>0.16800000000000001</v>
      </c>
      <c r="Z15" s="67">
        <v>0.16800000000000001</v>
      </c>
      <c r="AA15" s="67">
        <v>0.16800000000000001</v>
      </c>
      <c r="AB15" s="37" t="s">
        <v>380</v>
      </c>
      <c r="AC15" s="69"/>
    </row>
    <row r="16" spans="1:29" ht="30">
      <c r="B16" s="36"/>
      <c r="C16" s="36"/>
      <c r="D16" s="10" t="s">
        <v>233</v>
      </c>
      <c r="E16" s="12" t="s">
        <v>390</v>
      </c>
      <c r="F16" s="64" t="s">
        <v>0</v>
      </c>
      <c r="G16" s="130">
        <v>0</v>
      </c>
      <c r="H16" s="130">
        <v>1</v>
      </c>
      <c r="I16" s="130">
        <v>0</v>
      </c>
      <c r="J16" s="130">
        <v>0</v>
      </c>
      <c r="K16" s="130">
        <v>0</v>
      </c>
      <c r="L16" s="137">
        <v>1</v>
      </c>
      <c r="M16" s="137">
        <v>0</v>
      </c>
      <c r="N16" s="137">
        <v>0</v>
      </c>
      <c r="O16" s="137">
        <v>0</v>
      </c>
      <c r="P16" s="130">
        <v>0</v>
      </c>
      <c r="Q16" s="130">
        <v>0</v>
      </c>
      <c r="R16" s="131">
        <v>0</v>
      </c>
      <c r="S16" s="131">
        <v>0</v>
      </c>
      <c r="T16" s="131">
        <v>0</v>
      </c>
      <c r="U16" s="131">
        <v>0</v>
      </c>
      <c r="V16" s="131">
        <v>3.7999999999999999E-2</v>
      </c>
      <c r="W16" s="131">
        <v>3.7999999999999999E-2</v>
      </c>
      <c r="X16" s="67">
        <v>2.9000000000000001E-2</v>
      </c>
      <c r="Y16" s="67">
        <v>2.9000000000000001E-2</v>
      </c>
      <c r="Z16" s="67">
        <v>2.9000000000000001E-2</v>
      </c>
      <c r="AA16" s="67">
        <v>2.9000000000000001E-2</v>
      </c>
      <c r="AB16" s="37" t="s">
        <v>380</v>
      </c>
      <c r="AC16" s="69"/>
    </row>
    <row r="17" spans="1:29" ht="30">
      <c r="B17" s="36"/>
      <c r="C17" s="36"/>
      <c r="D17" s="10" t="s">
        <v>287</v>
      </c>
      <c r="E17" s="12" t="s">
        <v>391</v>
      </c>
      <c r="F17" s="64" t="s">
        <v>0</v>
      </c>
      <c r="G17" s="130">
        <v>0</v>
      </c>
      <c r="H17" s="130">
        <v>1</v>
      </c>
      <c r="I17" s="130">
        <v>0</v>
      </c>
      <c r="J17" s="130">
        <v>0</v>
      </c>
      <c r="K17" s="130">
        <v>1</v>
      </c>
      <c r="L17" s="137">
        <v>0</v>
      </c>
      <c r="M17" s="137">
        <v>0</v>
      </c>
      <c r="N17" s="137">
        <v>0</v>
      </c>
      <c r="O17" s="137">
        <v>0</v>
      </c>
      <c r="P17" s="130">
        <v>0</v>
      </c>
      <c r="Q17" s="130">
        <v>0</v>
      </c>
      <c r="R17" s="131">
        <v>0</v>
      </c>
      <c r="S17" s="131">
        <v>0</v>
      </c>
      <c r="T17" s="131">
        <v>0</v>
      </c>
      <c r="U17" s="131">
        <v>0</v>
      </c>
      <c r="V17" s="131">
        <v>3.7999999999999999E-2</v>
      </c>
      <c r="W17" s="131">
        <v>3.7999999999999999E-2</v>
      </c>
      <c r="X17" s="67">
        <v>2.8000000000000001E-2</v>
      </c>
      <c r="Y17" s="67">
        <v>2.8000000000000001E-2</v>
      </c>
      <c r="Z17" s="67">
        <v>2.8000000000000001E-2</v>
      </c>
      <c r="AA17" s="67">
        <v>2.8000000000000001E-2</v>
      </c>
      <c r="AB17" s="37" t="s">
        <v>380</v>
      </c>
      <c r="AC17" s="69"/>
    </row>
    <row r="18" spans="1:29" ht="30">
      <c r="B18" s="36"/>
      <c r="C18" s="36"/>
      <c r="D18" s="10" t="s">
        <v>289</v>
      </c>
      <c r="E18" s="12" t="s">
        <v>392</v>
      </c>
      <c r="F18" s="64" t="s">
        <v>1</v>
      </c>
      <c r="G18" s="130">
        <v>0</v>
      </c>
      <c r="H18" s="130">
        <v>0</v>
      </c>
      <c r="I18" s="130">
        <v>0</v>
      </c>
      <c r="J18" s="130">
        <v>0</v>
      </c>
      <c r="K18" s="130">
        <v>0</v>
      </c>
      <c r="L18" s="130">
        <v>0</v>
      </c>
      <c r="M18" s="130">
        <v>0</v>
      </c>
      <c r="N18" s="130">
        <v>0</v>
      </c>
      <c r="O18" s="130">
        <v>0</v>
      </c>
      <c r="P18" s="130">
        <v>0</v>
      </c>
      <c r="Q18" s="130">
        <v>0</v>
      </c>
      <c r="R18" s="131">
        <v>0</v>
      </c>
      <c r="S18" s="131">
        <v>0</v>
      </c>
      <c r="T18" s="131">
        <v>0</v>
      </c>
      <c r="U18" s="131">
        <v>0</v>
      </c>
      <c r="V18" s="131">
        <v>0</v>
      </c>
      <c r="W18" s="131">
        <v>0</v>
      </c>
      <c r="X18" s="67">
        <v>0</v>
      </c>
      <c r="Y18" s="67">
        <v>0</v>
      </c>
      <c r="Z18" s="67">
        <v>0</v>
      </c>
      <c r="AA18" s="67">
        <v>0</v>
      </c>
      <c r="AB18" s="37" t="s">
        <v>380</v>
      </c>
      <c r="AC18" s="69"/>
    </row>
    <row r="19" spans="1:29" ht="30">
      <c r="B19" s="36"/>
      <c r="C19" s="36"/>
      <c r="D19" s="10" t="s">
        <v>291</v>
      </c>
      <c r="E19" s="12" t="s">
        <v>393</v>
      </c>
      <c r="F19" s="64" t="s">
        <v>1</v>
      </c>
      <c r="G19" s="130">
        <v>0</v>
      </c>
      <c r="H19" s="130">
        <v>0</v>
      </c>
      <c r="I19" s="130">
        <v>0</v>
      </c>
      <c r="J19" s="130">
        <v>0</v>
      </c>
      <c r="K19" s="130">
        <v>0</v>
      </c>
      <c r="L19" s="130">
        <v>0</v>
      </c>
      <c r="M19" s="130">
        <v>0</v>
      </c>
      <c r="N19" s="130">
        <v>0</v>
      </c>
      <c r="O19" s="130">
        <v>0</v>
      </c>
      <c r="P19" s="130">
        <v>0</v>
      </c>
      <c r="Q19" s="130">
        <v>0</v>
      </c>
      <c r="R19" s="131">
        <v>0</v>
      </c>
      <c r="S19" s="131">
        <v>0</v>
      </c>
      <c r="T19" s="131">
        <v>0</v>
      </c>
      <c r="U19" s="131">
        <v>0</v>
      </c>
      <c r="V19" s="131">
        <v>0</v>
      </c>
      <c r="W19" s="131">
        <v>0</v>
      </c>
      <c r="X19" s="67">
        <v>0</v>
      </c>
      <c r="Y19" s="67">
        <v>0</v>
      </c>
      <c r="Z19" s="67">
        <v>0</v>
      </c>
      <c r="AA19" s="67">
        <v>0</v>
      </c>
      <c r="AB19" s="37" t="s">
        <v>380</v>
      </c>
      <c r="AC19" s="69"/>
    </row>
    <row r="20" spans="1:29" ht="30">
      <c r="B20" s="36"/>
      <c r="C20" s="36"/>
      <c r="D20" s="34" t="s">
        <v>293</v>
      </c>
      <c r="E20" s="12" t="s">
        <v>394</v>
      </c>
      <c r="F20" s="64" t="s">
        <v>0</v>
      </c>
      <c r="G20" s="130">
        <v>27</v>
      </c>
      <c r="H20" s="130">
        <v>71</v>
      </c>
      <c r="I20" s="130">
        <v>60</v>
      </c>
      <c r="J20" s="130">
        <v>37</v>
      </c>
      <c r="K20" s="130">
        <v>42</v>
      </c>
      <c r="L20" s="137">
        <v>4</v>
      </c>
      <c r="M20" s="137">
        <v>4</v>
      </c>
      <c r="N20" s="137">
        <v>3</v>
      </c>
      <c r="O20" s="137">
        <v>7</v>
      </c>
      <c r="P20" s="137">
        <v>8</v>
      </c>
      <c r="Q20" s="137">
        <v>4</v>
      </c>
      <c r="R20" s="131">
        <v>4</v>
      </c>
      <c r="S20" s="131">
        <v>22</v>
      </c>
      <c r="T20" s="131">
        <v>10</v>
      </c>
      <c r="U20" s="131">
        <v>4</v>
      </c>
      <c r="V20" s="131">
        <v>7.8289999999999997</v>
      </c>
      <c r="W20" s="131">
        <v>7.8289999999999997</v>
      </c>
      <c r="X20" s="67">
        <v>6.2530000000000001</v>
      </c>
      <c r="Y20" s="67">
        <v>6.2530000000000001</v>
      </c>
      <c r="Z20" s="67">
        <v>6.2530000000000001</v>
      </c>
      <c r="AA20" s="67">
        <v>6.2530000000000001</v>
      </c>
      <c r="AB20" s="37" t="s">
        <v>380</v>
      </c>
      <c r="AC20" s="69"/>
    </row>
    <row r="21" spans="1:29" ht="30">
      <c r="B21" s="36"/>
      <c r="C21" s="36" t="s">
        <v>395</v>
      </c>
      <c r="D21" s="10" t="s">
        <v>153</v>
      </c>
      <c r="E21" s="10" t="s">
        <v>396</v>
      </c>
      <c r="F21" s="64" t="s">
        <v>0</v>
      </c>
      <c r="G21" s="130">
        <v>0</v>
      </c>
      <c r="H21" s="130">
        <v>0</v>
      </c>
      <c r="I21" s="130">
        <v>0</v>
      </c>
      <c r="J21" s="130">
        <v>0</v>
      </c>
      <c r="K21" s="130">
        <v>0</v>
      </c>
      <c r="L21" s="137">
        <v>0</v>
      </c>
      <c r="M21" s="137">
        <v>0</v>
      </c>
      <c r="N21" s="137">
        <v>0</v>
      </c>
      <c r="O21" s="137">
        <v>0</v>
      </c>
      <c r="P21" s="137">
        <v>0</v>
      </c>
      <c r="Q21" s="137">
        <v>0</v>
      </c>
      <c r="R21" s="131">
        <v>0</v>
      </c>
      <c r="S21" s="131">
        <v>0</v>
      </c>
      <c r="T21" s="131">
        <v>0</v>
      </c>
      <c r="U21" s="131">
        <v>0</v>
      </c>
      <c r="V21" s="131">
        <v>4.9000000000000002E-2</v>
      </c>
      <c r="W21" s="131">
        <v>4.9000000000000002E-2</v>
      </c>
      <c r="X21" s="67">
        <v>4.2999999999999997E-2</v>
      </c>
      <c r="Y21" s="67">
        <v>4.2999999999999997E-2</v>
      </c>
      <c r="Z21" s="67">
        <v>4.2999999999999997E-2</v>
      </c>
      <c r="AA21" s="67">
        <v>4.2999999999999997E-2</v>
      </c>
      <c r="AB21" s="37" t="s">
        <v>380</v>
      </c>
      <c r="AC21" s="69"/>
    </row>
    <row r="22" spans="1:29" ht="30">
      <c r="B22" s="36"/>
      <c r="C22" s="36" t="s">
        <v>397</v>
      </c>
      <c r="D22" s="10" t="s">
        <v>164</v>
      </c>
      <c r="E22" s="36" t="s">
        <v>398</v>
      </c>
      <c r="F22" s="64" t="s">
        <v>0</v>
      </c>
      <c r="G22" s="130">
        <v>0</v>
      </c>
      <c r="H22" s="130">
        <v>0</v>
      </c>
      <c r="I22" s="130">
        <v>0</v>
      </c>
      <c r="J22" s="130">
        <v>0</v>
      </c>
      <c r="K22" s="130">
        <v>1</v>
      </c>
      <c r="L22" s="137">
        <v>0</v>
      </c>
      <c r="M22" s="137">
        <v>0</v>
      </c>
      <c r="N22" s="137">
        <v>0</v>
      </c>
      <c r="O22" s="137">
        <v>0</v>
      </c>
      <c r="P22" s="137">
        <v>0</v>
      </c>
      <c r="Q22" s="137">
        <v>0</v>
      </c>
      <c r="R22" s="131">
        <v>0</v>
      </c>
      <c r="S22" s="131">
        <v>0</v>
      </c>
      <c r="T22" s="131">
        <v>0</v>
      </c>
      <c r="U22" s="131">
        <v>0</v>
      </c>
      <c r="V22" s="131">
        <v>0.39600000000000002</v>
      </c>
      <c r="W22" s="131">
        <v>0.39600000000000002</v>
      </c>
      <c r="X22" s="67">
        <v>0.36</v>
      </c>
      <c r="Y22" s="67">
        <v>0.36</v>
      </c>
      <c r="Z22" s="67">
        <v>0.36</v>
      </c>
      <c r="AA22" s="67">
        <v>0.36</v>
      </c>
      <c r="AB22" s="37" t="s">
        <v>380</v>
      </c>
      <c r="AC22" s="69"/>
    </row>
    <row r="23" spans="1:29" ht="30">
      <c r="B23" s="36"/>
      <c r="C23" s="36" t="s">
        <v>399</v>
      </c>
      <c r="D23" s="10" t="s">
        <v>248</v>
      </c>
      <c r="E23" s="10" t="s">
        <v>400</v>
      </c>
      <c r="F23" s="64" t="s">
        <v>0</v>
      </c>
      <c r="G23" s="130">
        <v>1</v>
      </c>
      <c r="H23" s="130">
        <v>1</v>
      </c>
      <c r="I23" s="130">
        <v>1</v>
      </c>
      <c r="J23" s="130">
        <v>2</v>
      </c>
      <c r="K23" s="130">
        <v>2</v>
      </c>
      <c r="L23" s="137">
        <v>1</v>
      </c>
      <c r="M23" s="137">
        <v>0</v>
      </c>
      <c r="N23" s="137">
        <v>1</v>
      </c>
      <c r="O23" s="137">
        <v>2</v>
      </c>
      <c r="P23" s="137">
        <v>0</v>
      </c>
      <c r="Q23" s="137">
        <v>1</v>
      </c>
      <c r="R23" s="131">
        <v>1</v>
      </c>
      <c r="S23" s="131">
        <v>1</v>
      </c>
      <c r="T23" s="131">
        <v>0</v>
      </c>
      <c r="U23" s="131">
        <v>0</v>
      </c>
      <c r="V23" s="131">
        <v>0.25</v>
      </c>
      <c r="W23" s="131">
        <v>0.25</v>
      </c>
      <c r="X23" s="67">
        <v>0.25</v>
      </c>
      <c r="Y23" s="67">
        <v>0.25</v>
      </c>
      <c r="Z23" s="67">
        <v>0.25</v>
      </c>
      <c r="AA23" s="67">
        <v>0.25</v>
      </c>
      <c r="AB23" s="37" t="s">
        <v>380</v>
      </c>
      <c r="AC23" s="69"/>
    </row>
    <row r="24" spans="1:29" ht="30">
      <c r="B24" s="36"/>
      <c r="C24" s="36" t="s">
        <v>401</v>
      </c>
      <c r="D24" s="10" t="s">
        <v>254</v>
      </c>
      <c r="E24" s="10" t="s">
        <v>402</v>
      </c>
      <c r="F24" s="64" t="s">
        <v>0</v>
      </c>
      <c r="G24" s="130">
        <v>0</v>
      </c>
      <c r="H24" s="130">
        <v>2</v>
      </c>
      <c r="I24" s="130">
        <v>0</v>
      </c>
      <c r="J24" s="130">
        <v>2</v>
      </c>
      <c r="K24" s="130">
        <v>1</v>
      </c>
      <c r="L24" s="137">
        <v>0</v>
      </c>
      <c r="M24" s="137">
        <v>0</v>
      </c>
      <c r="N24" s="137">
        <v>0</v>
      </c>
      <c r="O24" s="137">
        <v>0</v>
      </c>
      <c r="P24" s="137">
        <v>2</v>
      </c>
      <c r="Q24" s="137">
        <v>0</v>
      </c>
      <c r="R24" s="131">
        <v>1</v>
      </c>
      <c r="S24" s="131">
        <v>1</v>
      </c>
      <c r="T24" s="131">
        <v>0</v>
      </c>
      <c r="U24" s="131">
        <v>0</v>
      </c>
      <c r="V24" s="131">
        <v>0.39600000000000002</v>
      </c>
      <c r="W24" s="131">
        <v>0.39600000000000002</v>
      </c>
      <c r="X24" s="67">
        <v>0.38300000000000001</v>
      </c>
      <c r="Y24" s="67">
        <v>0.38300000000000001</v>
      </c>
      <c r="Z24" s="67">
        <v>0.38300000000000001</v>
      </c>
      <c r="AA24" s="67">
        <v>0.38300000000000001</v>
      </c>
      <c r="AB24" s="37" t="s">
        <v>380</v>
      </c>
      <c r="AC24" s="69"/>
    </row>
    <row r="25" spans="1:29" ht="30">
      <c r="B25" s="36"/>
      <c r="C25" s="36" t="s">
        <v>403</v>
      </c>
      <c r="D25" s="10" t="s">
        <v>258</v>
      </c>
      <c r="E25" s="10" t="s">
        <v>404</v>
      </c>
      <c r="F25" s="64" t="s">
        <v>1</v>
      </c>
      <c r="G25" s="130">
        <v>1</v>
      </c>
      <c r="H25" s="130">
        <v>0</v>
      </c>
      <c r="I25" s="130">
        <v>0</v>
      </c>
      <c r="J25" s="130">
        <v>1</v>
      </c>
      <c r="K25" s="130">
        <v>1</v>
      </c>
      <c r="L25" s="137">
        <v>0</v>
      </c>
      <c r="M25" s="137">
        <v>0</v>
      </c>
      <c r="N25" s="137">
        <v>2</v>
      </c>
      <c r="O25" s="137">
        <v>0</v>
      </c>
      <c r="P25" s="137">
        <v>0</v>
      </c>
      <c r="Q25" s="137">
        <v>0</v>
      </c>
      <c r="R25" s="131">
        <v>0</v>
      </c>
      <c r="S25" s="131">
        <v>0</v>
      </c>
      <c r="T25" s="131">
        <v>0</v>
      </c>
      <c r="U25" s="131">
        <v>0</v>
      </c>
      <c r="V25" s="131">
        <v>0</v>
      </c>
      <c r="W25" s="131">
        <v>0</v>
      </c>
      <c r="X25" s="67">
        <v>0</v>
      </c>
      <c r="Y25" s="67">
        <v>0</v>
      </c>
      <c r="Z25" s="67">
        <v>0</v>
      </c>
      <c r="AA25" s="67">
        <v>0</v>
      </c>
      <c r="AB25" s="37" t="s">
        <v>380</v>
      </c>
      <c r="AC25" s="69"/>
    </row>
    <row r="26" spans="1:29" ht="30">
      <c r="B26" s="36"/>
      <c r="C26" s="36" t="s">
        <v>405</v>
      </c>
      <c r="D26" s="10" t="s">
        <v>263</v>
      </c>
      <c r="E26" s="10" t="s">
        <v>406</v>
      </c>
      <c r="F26" s="64" t="s">
        <v>0</v>
      </c>
      <c r="G26" s="130">
        <v>0</v>
      </c>
      <c r="H26" s="130">
        <v>1</v>
      </c>
      <c r="I26" s="130">
        <v>0</v>
      </c>
      <c r="J26" s="130">
        <v>0</v>
      </c>
      <c r="K26" s="130">
        <v>0</v>
      </c>
      <c r="L26" s="137">
        <v>0</v>
      </c>
      <c r="M26" s="137">
        <v>0</v>
      </c>
      <c r="N26" s="137">
        <v>0</v>
      </c>
      <c r="O26" s="137">
        <v>0</v>
      </c>
      <c r="P26" s="137">
        <v>0</v>
      </c>
      <c r="Q26" s="137">
        <v>0</v>
      </c>
      <c r="R26" s="131">
        <v>0</v>
      </c>
      <c r="S26" s="131">
        <v>0</v>
      </c>
      <c r="T26" s="131">
        <v>0</v>
      </c>
      <c r="U26" s="131">
        <v>3</v>
      </c>
      <c r="V26" s="131">
        <v>0</v>
      </c>
      <c r="W26" s="131">
        <v>0</v>
      </c>
      <c r="X26" s="67">
        <v>0</v>
      </c>
      <c r="Y26" s="67">
        <v>0</v>
      </c>
      <c r="Z26" s="67">
        <v>0</v>
      </c>
      <c r="AA26" s="67">
        <v>0</v>
      </c>
      <c r="AB26" s="37" t="s">
        <v>380</v>
      </c>
      <c r="AC26" s="69"/>
    </row>
    <row r="27" spans="1:29" ht="30">
      <c r="A27" s="8" t="s">
        <v>376</v>
      </c>
      <c r="B27" s="36" t="s">
        <v>407</v>
      </c>
      <c r="C27" s="36" t="s">
        <v>408</v>
      </c>
      <c r="D27" s="36" t="s">
        <v>266</v>
      </c>
      <c r="E27" s="12" t="s">
        <v>409</v>
      </c>
      <c r="F27" s="64" t="s">
        <v>0</v>
      </c>
      <c r="G27" s="121">
        <v>0</v>
      </c>
      <c r="H27" s="121">
        <v>0</v>
      </c>
      <c r="I27" s="121">
        <v>0</v>
      </c>
      <c r="J27" s="121">
        <v>0</v>
      </c>
      <c r="K27" s="121">
        <v>0</v>
      </c>
      <c r="L27" s="129">
        <v>0</v>
      </c>
      <c r="M27" s="129">
        <v>0</v>
      </c>
      <c r="N27" s="129">
        <v>0</v>
      </c>
      <c r="O27" s="129">
        <v>0</v>
      </c>
      <c r="P27" s="129">
        <v>0</v>
      </c>
      <c r="Q27" s="129">
        <v>0</v>
      </c>
      <c r="R27" s="131">
        <v>0</v>
      </c>
      <c r="S27" s="131">
        <v>0</v>
      </c>
      <c r="T27" s="131">
        <v>0</v>
      </c>
      <c r="U27" s="131">
        <v>0</v>
      </c>
      <c r="V27" s="131">
        <v>0</v>
      </c>
      <c r="W27" s="131">
        <v>0</v>
      </c>
      <c r="X27" s="67">
        <v>0</v>
      </c>
      <c r="Y27" s="67">
        <v>0</v>
      </c>
      <c r="Z27" s="67">
        <v>0</v>
      </c>
      <c r="AA27" s="67">
        <v>0</v>
      </c>
      <c r="AB27" s="37" t="s">
        <v>380</v>
      </c>
      <c r="AC27" s="69"/>
    </row>
    <row r="28" spans="1:29" ht="30">
      <c r="B28" s="36"/>
      <c r="C28" s="36"/>
      <c r="D28" s="10" t="s">
        <v>410</v>
      </c>
      <c r="E28" s="12" t="s">
        <v>411</v>
      </c>
      <c r="F28" s="64" t="s">
        <v>0</v>
      </c>
      <c r="G28" s="121">
        <v>0</v>
      </c>
      <c r="H28" s="121">
        <v>0</v>
      </c>
      <c r="I28" s="121">
        <v>0</v>
      </c>
      <c r="J28" s="121">
        <v>0</v>
      </c>
      <c r="K28" s="121">
        <v>0</v>
      </c>
      <c r="L28" s="129">
        <v>0</v>
      </c>
      <c r="M28" s="129">
        <v>0</v>
      </c>
      <c r="N28" s="129">
        <v>0</v>
      </c>
      <c r="O28" s="129">
        <v>0</v>
      </c>
      <c r="P28" s="129">
        <v>0</v>
      </c>
      <c r="Q28" s="129">
        <v>0</v>
      </c>
      <c r="R28" s="131">
        <v>0</v>
      </c>
      <c r="S28" s="131">
        <v>0</v>
      </c>
      <c r="T28" s="131">
        <v>0</v>
      </c>
      <c r="U28" s="131">
        <v>0</v>
      </c>
      <c r="V28" s="131">
        <v>0</v>
      </c>
      <c r="W28" s="131">
        <v>0</v>
      </c>
      <c r="X28" s="67">
        <v>0</v>
      </c>
      <c r="Y28" s="67">
        <v>0</v>
      </c>
      <c r="Z28" s="67">
        <v>0</v>
      </c>
      <c r="AA28" s="67">
        <v>0</v>
      </c>
      <c r="AB28" s="37" t="s">
        <v>380</v>
      </c>
      <c r="AC28" s="69"/>
    </row>
    <row r="29" spans="1:29" ht="30">
      <c r="B29" s="36"/>
      <c r="C29" s="36"/>
      <c r="D29" s="10" t="s">
        <v>412</v>
      </c>
      <c r="E29" s="12" t="s">
        <v>413</v>
      </c>
      <c r="F29" s="64" t="s">
        <v>0</v>
      </c>
      <c r="G29" s="121">
        <v>0</v>
      </c>
      <c r="H29" s="121">
        <v>0</v>
      </c>
      <c r="I29" s="121">
        <v>0</v>
      </c>
      <c r="J29" s="121">
        <v>0</v>
      </c>
      <c r="K29" s="121">
        <v>0</v>
      </c>
      <c r="L29" s="129">
        <v>0</v>
      </c>
      <c r="M29" s="129">
        <v>0</v>
      </c>
      <c r="N29" s="129">
        <v>0</v>
      </c>
      <c r="O29" s="129">
        <v>0</v>
      </c>
      <c r="P29" s="129">
        <v>0</v>
      </c>
      <c r="Q29" s="129">
        <v>0</v>
      </c>
      <c r="R29" s="131">
        <v>0</v>
      </c>
      <c r="S29" s="131">
        <v>0</v>
      </c>
      <c r="T29" s="131">
        <v>0</v>
      </c>
      <c r="U29" s="131">
        <v>0</v>
      </c>
      <c r="V29" s="131">
        <v>0</v>
      </c>
      <c r="W29" s="131">
        <v>0</v>
      </c>
      <c r="X29" s="67">
        <v>0</v>
      </c>
      <c r="Y29" s="67">
        <v>0</v>
      </c>
      <c r="Z29" s="67">
        <v>0</v>
      </c>
      <c r="AA29" s="67">
        <v>0</v>
      </c>
      <c r="AB29" s="37" t="s">
        <v>380</v>
      </c>
      <c r="AC29" s="69"/>
    </row>
    <row r="30" spans="1:29" ht="30">
      <c r="B30" s="36"/>
      <c r="C30" s="36"/>
      <c r="D30" s="10" t="s">
        <v>414</v>
      </c>
      <c r="E30" s="12" t="s">
        <v>415</v>
      </c>
      <c r="F30" s="64" t="s">
        <v>0</v>
      </c>
      <c r="G30" s="121">
        <v>0</v>
      </c>
      <c r="H30" s="121">
        <v>0</v>
      </c>
      <c r="I30" s="121">
        <v>0</v>
      </c>
      <c r="J30" s="121">
        <v>0</v>
      </c>
      <c r="K30" s="121">
        <v>0</v>
      </c>
      <c r="L30" s="129">
        <v>0</v>
      </c>
      <c r="M30" s="129">
        <v>0</v>
      </c>
      <c r="N30" s="129">
        <v>0</v>
      </c>
      <c r="O30" s="129">
        <v>0</v>
      </c>
      <c r="P30" s="129">
        <v>0</v>
      </c>
      <c r="Q30" s="129">
        <v>0</v>
      </c>
      <c r="R30" s="131">
        <v>0</v>
      </c>
      <c r="S30" s="131">
        <v>0</v>
      </c>
      <c r="T30" s="131">
        <v>0</v>
      </c>
      <c r="U30" s="131">
        <v>0</v>
      </c>
      <c r="V30" s="131">
        <v>0</v>
      </c>
      <c r="W30" s="131">
        <v>0</v>
      </c>
      <c r="X30" s="67">
        <v>0</v>
      </c>
      <c r="Y30" s="67">
        <v>0</v>
      </c>
      <c r="Z30" s="67">
        <v>0</v>
      </c>
      <c r="AA30" s="67">
        <v>0</v>
      </c>
      <c r="AB30" s="37" t="s">
        <v>380</v>
      </c>
      <c r="AC30" s="69"/>
    </row>
    <row r="31" spans="1:29" ht="30">
      <c r="B31" s="36"/>
      <c r="C31" s="36"/>
      <c r="D31" s="10" t="s">
        <v>416</v>
      </c>
      <c r="E31" s="38" t="s">
        <v>417</v>
      </c>
      <c r="F31" s="64" t="s">
        <v>0</v>
      </c>
      <c r="G31" s="121">
        <v>0</v>
      </c>
      <c r="H31" s="121">
        <v>0</v>
      </c>
      <c r="I31" s="121">
        <v>0</v>
      </c>
      <c r="J31" s="121">
        <v>0</v>
      </c>
      <c r="K31" s="121">
        <v>0</v>
      </c>
      <c r="L31" s="129">
        <v>0</v>
      </c>
      <c r="M31" s="129">
        <v>0</v>
      </c>
      <c r="N31" s="129">
        <v>0</v>
      </c>
      <c r="O31" s="129">
        <v>0</v>
      </c>
      <c r="P31" s="129">
        <v>0</v>
      </c>
      <c r="Q31" s="129">
        <v>0</v>
      </c>
      <c r="R31" s="131">
        <v>0</v>
      </c>
      <c r="S31" s="131">
        <v>0</v>
      </c>
      <c r="T31" s="131">
        <v>0</v>
      </c>
      <c r="U31" s="131">
        <v>0</v>
      </c>
      <c r="V31" s="131">
        <v>0</v>
      </c>
      <c r="W31" s="131">
        <v>0</v>
      </c>
      <c r="X31" s="67">
        <v>0</v>
      </c>
      <c r="Y31" s="67">
        <v>0</v>
      </c>
      <c r="Z31" s="67">
        <v>0</v>
      </c>
      <c r="AA31" s="67">
        <v>0</v>
      </c>
      <c r="AB31" s="37" t="s">
        <v>380</v>
      </c>
      <c r="AC31" s="69"/>
    </row>
    <row r="32" spans="1:29" ht="30">
      <c r="B32" s="36"/>
      <c r="C32" s="36" t="s">
        <v>418</v>
      </c>
      <c r="D32" s="10" t="s">
        <v>419</v>
      </c>
      <c r="E32" s="38" t="s">
        <v>420</v>
      </c>
      <c r="F32" s="64" t="s">
        <v>0</v>
      </c>
      <c r="G32" s="121">
        <v>0</v>
      </c>
      <c r="H32" s="121">
        <v>0</v>
      </c>
      <c r="I32" s="121">
        <v>0</v>
      </c>
      <c r="J32" s="121">
        <v>0</v>
      </c>
      <c r="K32" s="121">
        <v>0</v>
      </c>
      <c r="L32" s="129">
        <v>0</v>
      </c>
      <c r="M32" s="129">
        <v>0</v>
      </c>
      <c r="N32" s="129">
        <v>0</v>
      </c>
      <c r="O32" s="129">
        <v>0</v>
      </c>
      <c r="P32" s="129">
        <v>0</v>
      </c>
      <c r="Q32" s="129">
        <v>0</v>
      </c>
      <c r="R32" s="131">
        <v>0</v>
      </c>
      <c r="S32" s="131">
        <v>0</v>
      </c>
      <c r="T32" s="131">
        <v>0</v>
      </c>
      <c r="U32" s="131">
        <v>0</v>
      </c>
      <c r="V32" s="131">
        <v>0</v>
      </c>
      <c r="W32" s="131">
        <v>0</v>
      </c>
      <c r="X32" s="67">
        <v>0</v>
      </c>
      <c r="Y32" s="67">
        <v>0</v>
      </c>
      <c r="Z32" s="67">
        <v>0</v>
      </c>
      <c r="AA32" s="67">
        <v>0</v>
      </c>
      <c r="AB32" s="37" t="s">
        <v>380</v>
      </c>
      <c r="AC32" s="69"/>
    </row>
    <row r="33" spans="1:29" ht="30">
      <c r="B33" s="36"/>
      <c r="C33" s="36"/>
      <c r="D33" s="10" t="s">
        <v>421</v>
      </c>
      <c r="E33" s="38" t="s">
        <v>422</v>
      </c>
      <c r="F33" s="64" t="s">
        <v>1</v>
      </c>
      <c r="G33" s="121">
        <v>0</v>
      </c>
      <c r="H33" s="121">
        <v>1</v>
      </c>
      <c r="I33" s="121">
        <v>0</v>
      </c>
      <c r="J33" s="121">
        <v>0</v>
      </c>
      <c r="K33" s="121">
        <v>0</v>
      </c>
      <c r="L33" s="129">
        <v>0</v>
      </c>
      <c r="M33" s="129">
        <v>0</v>
      </c>
      <c r="N33" s="129">
        <v>0</v>
      </c>
      <c r="O33" s="129">
        <v>0</v>
      </c>
      <c r="P33" s="129">
        <v>0</v>
      </c>
      <c r="Q33" s="129">
        <v>0</v>
      </c>
      <c r="R33" s="131">
        <v>0</v>
      </c>
      <c r="S33" s="131">
        <v>0</v>
      </c>
      <c r="T33" s="131">
        <v>0</v>
      </c>
      <c r="U33" s="131">
        <v>0</v>
      </c>
      <c r="V33" s="131">
        <v>0</v>
      </c>
      <c r="W33" s="131">
        <v>0</v>
      </c>
      <c r="X33" s="67">
        <v>0</v>
      </c>
      <c r="Y33" s="67">
        <v>0</v>
      </c>
      <c r="Z33" s="67">
        <v>0</v>
      </c>
      <c r="AA33" s="67">
        <v>0</v>
      </c>
      <c r="AB33" s="37" t="s">
        <v>380</v>
      </c>
      <c r="AC33" s="69"/>
    </row>
    <row r="34" spans="1:29" ht="30">
      <c r="B34" s="36"/>
      <c r="C34" s="36"/>
      <c r="D34" s="10" t="s">
        <v>423</v>
      </c>
      <c r="E34" s="12" t="s">
        <v>424</v>
      </c>
      <c r="F34" s="64" t="s">
        <v>0</v>
      </c>
      <c r="G34" s="121">
        <v>0</v>
      </c>
      <c r="H34" s="121">
        <v>0</v>
      </c>
      <c r="I34" s="121">
        <v>0</v>
      </c>
      <c r="J34" s="121">
        <v>0</v>
      </c>
      <c r="K34" s="121">
        <v>0</v>
      </c>
      <c r="L34" s="129">
        <v>0</v>
      </c>
      <c r="M34" s="129">
        <v>0</v>
      </c>
      <c r="N34" s="129">
        <v>0</v>
      </c>
      <c r="O34" s="129">
        <v>0</v>
      </c>
      <c r="P34" s="129">
        <v>0</v>
      </c>
      <c r="Q34" s="129">
        <v>0</v>
      </c>
      <c r="R34" s="131">
        <v>0</v>
      </c>
      <c r="S34" s="131">
        <v>0</v>
      </c>
      <c r="T34" s="131">
        <v>0</v>
      </c>
      <c r="U34" s="131">
        <v>0</v>
      </c>
      <c r="V34" s="131">
        <v>0</v>
      </c>
      <c r="W34" s="131">
        <v>0</v>
      </c>
      <c r="X34" s="67">
        <v>0</v>
      </c>
      <c r="Y34" s="67">
        <v>0</v>
      </c>
      <c r="Z34" s="67">
        <v>0</v>
      </c>
      <c r="AA34" s="67">
        <v>0</v>
      </c>
      <c r="AB34" s="37" t="s">
        <v>380</v>
      </c>
      <c r="AC34" s="69"/>
    </row>
    <row r="35" spans="1:29" ht="30">
      <c r="B35" s="36"/>
      <c r="C35" s="36"/>
      <c r="D35" s="10" t="s">
        <v>425</v>
      </c>
      <c r="E35" s="12" t="s">
        <v>426</v>
      </c>
      <c r="F35" s="64" t="s">
        <v>0</v>
      </c>
      <c r="G35" s="121">
        <v>0</v>
      </c>
      <c r="H35" s="121">
        <v>0</v>
      </c>
      <c r="I35" s="121">
        <v>0</v>
      </c>
      <c r="J35" s="121">
        <v>0</v>
      </c>
      <c r="K35" s="121">
        <v>0</v>
      </c>
      <c r="L35" s="129">
        <v>0</v>
      </c>
      <c r="M35" s="129">
        <v>0</v>
      </c>
      <c r="N35" s="129">
        <v>0</v>
      </c>
      <c r="O35" s="129">
        <v>0</v>
      </c>
      <c r="P35" s="129">
        <v>0</v>
      </c>
      <c r="Q35" s="129">
        <v>0</v>
      </c>
      <c r="R35" s="131">
        <v>0</v>
      </c>
      <c r="S35" s="131">
        <v>0</v>
      </c>
      <c r="T35" s="131">
        <v>0</v>
      </c>
      <c r="U35" s="131">
        <v>0</v>
      </c>
      <c r="V35" s="131">
        <v>0</v>
      </c>
      <c r="W35" s="131">
        <v>0</v>
      </c>
      <c r="X35" s="67">
        <v>0</v>
      </c>
      <c r="Y35" s="67">
        <v>0</v>
      </c>
      <c r="Z35" s="67">
        <v>0</v>
      </c>
      <c r="AA35" s="67">
        <v>0</v>
      </c>
      <c r="AB35" s="37" t="s">
        <v>380</v>
      </c>
      <c r="AC35" s="69"/>
    </row>
    <row r="36" spans="1:29" ht="30">
      <c r="B36" s="36"/>
      <c r="C36" s="36"/>
      <c r="D36" s="10" t="s">
        <v>427</v>
      </c>
      <c r="E36" s="12" t="s">
        <v>428</v>
      </c>
      <c r="F36" s="64" t="s">
        <v>1</v>
      </c>
      <c r="G36" s="121">
        <v>0</v>
      </c>
      <c r="H36" s="121">
        <v>0</v>
      </c>
      <c r="I36" s="121">
        <v>0</v>
      </c>
      <c r="J36" s="121">
        <v>0</v>
      </c>
      <c r="K36" s="121">
        <v>0</v>
      </c>
      <c r="L36" s="129">
        <v>0</v>
      </c>
      <c r="M36" s="129">
        <v>0</v>
      </c>
      <c r="N36" s="129">
        <v>0</v>
      </c>
      <c r="O36" s="129">
        <v>0</v>
      </c>
      <c r="P36" s="129">
        <v>0</v>
      </c>
      <c r="Q36" s="129">
        <v>0</v>
      </c>
      <c r="R36" s="131">
        <v>0</v>
      </c>
      <c r="S36" s="131">
        <v>0</v>
      </c>
      <c r="T36" s="131">
        <v>0</v>
      </c>
      <c r="U36" s="131">
        <v>0</v>
      </c>
      <c r="V36" s="131">
        <v>0</v>
      </c>
      <c r="W36" s="131">
        <v>0</v>
      </c>
      <c r="X36" s="67">
        <v>0</v>
      </c>
      <c r="Y36" s="67">
        <v>0</v>
      </c>
      <c r="Z36" s="67">
        <v>0</v>
      </c>
      <c r="AA36" s="67">
        <v>0</v>
      </c>
      <c r="AB36" s="37" t="s">
        <v>380</v>
      </c>
      <c r="AC36" s="69"/>
    </row>
    <row r="37" spans="1:29" ht="30">
      <c r="B37" s="36"/>
      <c r="C37" s="36"/>
      <c r="D37" s="10" t="s">
        <v>429</v>
      </c>
      <c r="E37" s="12" t="s">
        <v>430</v>
      </c>
      <c r="F37" s="64" t="s">
        <v>1</v>
      </c>
      <c r="G37" s="121">
        <v>0</v>
      </c>
      <c r="H37" s="121">
        <v>0</v>
      </c>
      <c r="I37" s="121">
        <v>0</v>
      </c>
      <c r="J37" s="121">
        <v>0</v>
      </c>
      <c r="K37" s="121">
        <v>0</v>
      </c>
      <c r="L37" s="129">
        <v>0</v>
      </c>
      <c r="M37" s="129">
        <v>0</v>
      </c>
      <c r="N37" s="129">
        <v>0</v>
      </c>
      <c r="O37" s="129">
        <v>0</v>
      </c>
      <c r="P37" s="129">
        <v>0</v>
      </c>
      <c r="Q37" s="129">
        <v>0</v>
      </c>
      <c r="R37" s="131">
        <v>0</v>
      </c>
      <c r="S37" s="131">
        <v>0</v>
      </c>
      <c r="T37" s="131">
        <v>0</v>
      </c>
      <c r="U37" s="131">
        <v>0</v>
      </c>
      <c r="V37" s="131">
        <v>0</v>
      </c>
      <c r="W37" s="131">
        <v>0</v>
      </c>
      <c r="X37" s="67">
        <v>0</v>
      </c>
      <c r="Y37" s="67">
        <v>0</v>
      </c>
      <c r="Z37" s="67">
        <v>0</v>
      </c>
      <c r="AA37" s="67">
        <v>0</v>
      </c>
      <c r="AB37" s="37" t="s">
        <v>380</v>
      </c>
      <c r="AC37" s="69"/>
    </row>
    <row r="38" spans="1:29" ht="30">
      <c r="B38" s="36"/>
      <c r="C38" s="36"/>
      <c r="D38" s="10" t="s">
        <v>431</v>
      </c>
      <c r="E38" s="12" t="s">
        <v>432</v>
      </c>
      <c r="F38" s="64" t="s">
        <v>1</v>
      </c>
      <c r="G38" s="121">
        <v>0</v>
      </c>
      <c r="H38" s="121">
        <v>0</v>
      </c>
      <c r="I38" s="121">
        <v>0</v>
      </c>
      <c r="J38" s="121">
        <v>0</v>
      </c>
      <c r="K38" s="121">
        <v>0</v>
      </c>
      <c r="L38" s="129">
        <v>0</v>
      </c>
      <c r="M38" s="129">
        <v>0</v>
      </c>
      <c r="N38" s="129">
        <v>0</v>
      </c>
      <c r="O38" s="129">
        <v>0</v>
      </c>
      <c r="P38" s="129">
        <v>0</v>
      </c>
      <c r="Q38" s="129">
        <v>0</v>
      </c>
      <c r="R38" s="131">
        <v>0</v>
      </c>
      <c r="S38" s="131">
        <v>0</v>
      </c>
      <c r="T38" s="131">
        <v>0</v>
      </c>
      <c r="U38" s="131">
        <v>0</v>
      </c>
      <c r="V38" s="131">
        <v>0</v>
      </c>
      <c r="W38" s="131">
        <v>0</v>
      </c>
      <c r="X38" s="67">
        <v>0</v>
      </c>
      <c r="Y38" s="67">
        <v>0</v>
      </c>
      <c r="Z38" s="67">
        <v>0</v>
      </c>
      <c r="AA38" s="67">
        <v>0</v>
      </c>
      <c r="AB38" s="37" t="s">
        <v>380</v>
      </c>
      <c r="AC38" s="69"/>
    </row>
    <row r="39" spans="1:29" ht="30">
      <c r="B39" s="36"/>
      <c r="C39" s="36"/>
      <c r="D39" s="34" t="s">
        <v>433</v>
      </c>
      <c r="E39" s="12" t="s">
        <v>434</v>
      </c>
      <c r="F39" s="64" t="s">
        <v>0</v>
      </c>
      <c r="G39" s="121">
        <v>0</v>
      </c>
      <c r="H39" s="121">
        <v>0</v>
      </c>
      <c r="I39" s="121">
        <v>1</v>
      </c>
      <c r="J39" s="121">
        <v>0</v>
      </c>
      <c r="K39" s="121">
        <v>0</v>
      </c>
      <c r="L39" s="129">
        <v>1</v>
      </c>
      <c r="M39" s="129">
        <v>0</v>
      </c>
      <c r="N39" s="129">
        <v>0</v>
      </c>
      <c r="O39" s="129">
        <v>0</v>
      </c>
      <c r="P39" s="129">
        <v>0</v>
      </c>
      <c r="Q39" s="129">
        <v>0</v>
      </c>
      <c r="R39" s="131">
        <v>0</v>
      </c>
      <c r="S39" s="131">
        <v>0</v>
      </c>
      <c r="T39" s="131">
        <v>0</v>
      </c>
      <c r="U39" s="131">
        <v>0</v>
      </c>
      <c r="V39" s="131">
        <v>9.6000000000000002E-2</v>
      </c>
      <c r="W39" s="131">
        <v>9.6000000000000002E-2</v>
      </c>
      <c r="X39" s="67">
        <v>0.29599999999999999</v>
      </c>
      <c r="Y39" s="67">
        <v>0.29599999999999999</v>
      </c>
      <c r="Z39" s="67">
        <v>0.29599999999999999</v>
      </c>
      <c r="AA39" s="67">
        <v>0.29599999999999999</v>
      </c>
      <c r="AB39" s="37" t="s">
        <v>380</v>
      </c>
      <c r="AC39" s="69"/>
    </row>
    <row r="40" spans="1:29" ht="30">
      <c r="B40" s="36"/>
      <c r="C40" s="36" t="s">
        <v>435</v>
      </c>
      <c r="D40" s="10" t="s">
        <v>436</v>
      </c>
      <c r="E40" s="10" t="s">
        <v>437</v>
      </c>
      <c r="F40" s="64" t="s">
        <v>0</v>
      </c>
      <c r="G40" s="121">
        <v>0</v>
      </c>
      <c r="H40" s="121">
        <v>0</v>
      </c>
      <c r="I40" s="121">
        <v>0</v>
      </c>
      <c r="J40" s="121">
        <v>0</v>
      </c>
      <c r="K40" s="121">
        <v>0</v>
      </c>
      <c r="L40" s="129">
        <v>0</v>
      </c>
      <c r="M40" s="129">
        <v>0</v>
      </c>
      <c r="N40" s="129">
        <v>0</v>
      </c>
      <c r="O40" s="129">
        <v>0</v>
      </c>
      <c r="P40" s="129">
        <v>0</v>
      </c>
      <c r="Q40" s="129">
        <v>0</v>
      </c>
      <c r="R40" s="131">
        <v>0</v>
      </c>
      <c r="S40" s="131">
        <v>0</v>
      </c>
      <c r="T40" s="131">
        <v>0</v>
      </c>
      <c r="U40" s="131">
        <v>0</v>
      </c>
      <c r="V40" s="131">
        <v>0</v>
      </c>
      <c r="W40" s="131">
        <v>0</v>
      </c>
      <c r="X40" s="67">
        <v>0</v>
      </c>
      <c r="Y40" s="67">
        <v>0</v>
      </c>
      <c r="Z40" s="67">
        <v>0</v>
      </c>
      <c r="AA40" s="67">
        <v>0</v>
      </c>
      <c r="AB40" s="37" t="s">
        <v>380</v>
      </c>
      <c r="AC40" s="69"/>
    </row>
    <row r="41" spans="1:29" ht="30">
      <c r="B41" s="36"/>
      <c r="C41" s="36" t="s">
        <v>438</v>
      </c>
      <c r="D41" s="10" t="s">
        <v>439</v>
      </c>
      <c r="E41" s="36" t="s">
        <v>440</v>
      </c>
      <c r="F41" s="64" t="s">
        <v>0</v>
      </c>
      <c r="G41" s="121">
        <v>0</v>
      </c>
      <c r="H41" s="121">
        <v>0</v>
      </c>
      <c r="I41" s="121">
        <v>0</v>
      </c>
      <c r="J41" s="121">
        <v>0</v>
      </c>
      <c r="K41" s="121">
        <v>0</v>
      </c>
      <c r="L41" s="129">
        <v>0</v>
      </c>
      <c r="M41" s="129">
        <v>0</v>
      </c>
      <c r="N41" s="129">
        <v>0</v>
      </c>
      <c r="O41" s="129">
        <v>0</v>
      </c>
      <c r="P41" s="129">
        <v>0</v>
      </c>
      <c r="Q41" s="129">
        <v>0</v>
      </c>
      <c r="R41" s="131">
        <v>0</v>
      </c>
      <c r="S41" s="131">
        <v>0</v>
      </c>
      <c r="T41" s="131">
        <v>0</v>
      </c>
      <c r="U41" s="131">
        <v>0</v>
      </c>
      <c r="V41" s="131">
        <v>0</v>
      </c>
      <c r="W41" s="131">
        <v>0</v>
      </c>
      <c r="X41" s="67">
        <v>0</v>
      </c>
      <c r="Y41" s="67">
        <v>0</v>
      </c>
      <c r="Z41" s="67">
        <v>0</v>
      </c>
      <c r="AA41" s="67">
        <v>0</v>
      </c>
      <c r="AB41" s="37" t="s">
        <v>380</v>
      </c>
      <c r="AC41" s="69"/>
    </row>
    <row r="42" spans="1:29" ht="30">
      <c r="B42" s="36"/>
      <c r="C42" s="36" t="s">
        <v>441</v>
      </c>
      <c r="D42" s="10" t="s">
        <v>442</v>
      </c>
      <c r="E42" s="10" t="s">
        <v>400</v>
      </c>
      <c r="F42" s="64" t="s">
        <v>0</v>
      </c>
      <c r="G42" s="121">
        <v>0</v>
      </c>
      <c r="H42" s="121">
        <v>0</v>
      </c>
      <c r="I42" s="121">
        <v>0</v>
      </c>
      <c r="J42" s="121">
        <v>0</v>
      </c>
      <c r="K42" s="121">
        <v>0</v>
      </c>
      <c r="L42" s="129">
        <v>0</v>
      </c>
      <c r="M42" s="129">
        <v>0</v>
      </c>
      <c r="N42" s="129">
        <v>0</v>
      </c>
      <c r="O42" s="129">
        <v>0</v>
      </c>
      <c r="P42" s="129">
        <v>0</v>
      </c>
      <c r="Q42" s="129">
        <v>0</v>
      </c>
      <c r="R42" s="131">
        <v>0</v>
      </c>
      <c r="S42" s="131">
        <v>0</v>
      </c>
      <c r="T42" s="131">
        <v>0</v>
      </c>
      <c r="U42" s="131">
        <v>0</v>
      </c>
      <c r="V42" s="131">
        <v>0</v>
      </c>
      <c r="W42" s="131">
        <v>0</v>
      </c>
      <c r="X42" s="67">
        <v>0</v>
      </c>
      <c r="Y42" s="67">
        <v>0</v>
      </c>
      <c r="Z42" s="67">
        <v>0</v>
      </c>
      <c r="AA42" s="67">
        <v>0</v>
      </c>
      <c r="AB42" s="37" t="s">
        <v>380</v>
      </c>
      <c r="AC42" s="69"/>
    </row>
    <row r="43" spans="1:29" ht="30">
      <c r="B43" s="36"/>
      <c r="C43" s="36" t="s">
        <v>443</v>
      </c>
      <c r="D43" s="10" t="s">
        <v>444</v>
      </c>
      <c r="E43" s="10" t="s">
        <v>445</v>
      </c>
      <c r="F43" s="64" t="s">
        <v>0</v>
      </c>
      <c r="G43" s="121">
        <v>0</v>
      </c>
      <c r="H43" s="121">
        <v>0</v>
      </c>
      <c r="I43" s="121">
        <v>0</v>
      </c>
      <c r="J43" s="121">
        <v>0</v>
      </c>
      <c r="K43" s="121">
        <v>0</v>
      </c>
      <c r="L43" s="129">
        <v>0</v>
      </c>
      <c r="M43" s="129">
        <v>0</v>
      </c>
      <c r="N43" s="129">
        <v>0</v>
      </c>
      <c r="O43" s="129">
        <v>0</v>
      </c>
      <c r="P43" s="129">
        <v>0</v>
      </c>
      <c r="Q43" s="129">
        <v>0</v>
      </c>
      <c r="R43" s="131">
        <v>0</v>
      </c>
      <c r="S43" s="131">
        <v>0</v>
      </c>
      <c r="T43" s="131">
        <v>0</v>
      </c>
      <c r="U43" s="131">
        <v>0</v>
      </c>
      <c r="V43" s="131">
        <v>0</v>
      </c>
      <c r="W43" s="131">
        <v>0</v>
      </c>
      <c r="X43" s="67">
        <v>0</v>
      </c>
      <c r="Y43" s="67">
        <v>0</v>
      </c>
      <c r="Z43" s="67">
        <v>0</v>
      </c>
      <c r="AA43" s="67">
        <v>0</v>
      </c>
      <c r="AB43" s="37" t="s">
        <v>380</v>
      </c>
      <c r="AC43" s="69"/>
    </row>
    <row r="44" spans="1:29" ht="30">
      <c r="B44" s="36"/>
      <c r="C44" s="36" t="s">
        <v>446</v>
      </c>
      <c r="D44" s="10" t="s">
        <v>447</v>
      </c>
      <c r="E44" s="10" t="s">
        <v>448</v>
      </c>
      <c r="F44" s="64" t="s">
        <v>0</v>
      </c>
      <c r="G44" s="121">
        <v>0</v>
      </c>
      <c r="H44" s="121">
        <v>0</v>
      </c>
      <c r="I44" s="121">
        <v>0</v>
      </c>
      <c r="J44" s="121">
        <v>0</v>
      </c>
      <c r="K44" s="121">
        <v>0</v>
      </c>
      <c r="L44" s="129">
        <v>0</v>
      </c>
      <c r="M44" s="129">
        <v>0</v>
      </c>
      <c r="N44" s="129">
        <v>0</v>
      </c>
      <c r="O44" s="129">
        <v>0</v>
      </c>
      <c r="P44" s="129">
        <v>0</v>
      </c>
      <c r="Q44" s="129">
        <v>0</v>
      </c>
      <c r="R44" s="131">
        <v>0</v>
      </c>
      <c r="S44" s="131">
        <v>0</v>
      </c>
      <c r="T44" s="131">
        <v>0</v>
      </c>
      <c r="U44" s="131">
        <v>0</v>
      </c>
      <c r="V44" s="131">
        <v>0</v>
      </c>
      <c r="W44" s="131">
        <v>0</v>
      </c>
      <c r="X44" s="67">
        <v>0</v>
      </c>
      <c r="Y44" s="67">
        <v>0</v>
      </c>
      <c r="Z44" s="67">
        <v>0</v>
      </c>
      <c r="AA44" s="67">
        <v>0</v>
      </c>
      <c r="AB44" s="37" t="s">
        <v>380</v>
      </c>
      <c r="AC44" s="69"/>
    </row>
    <row r="45" spans="1:29" ht="30">
      <c r="B45" s="36"/>
      <c r="C45" s="36" t="s">
        <v>449</v>
      </c>
      <c r="D45" s="10" t="s">
        <v>450</v>
      </c>
      <c r="E45" s="10" t="s">
        <v>451</v>
      </c>
      <c r="F45" s="64" t="s">
        <v>0</v>
      </c>
      <c r="G45" s="121">
        <v>0</v>
      </c>
      <c r="H45" s="121">
        <v>0</v>
      </c>
      <c r="I45" s="121">
        <v>0</v>
      </c>
      <c r="J45" s="121">
        <v>0</v>
      </c>
      <c r="K45" s="121">
        <v>0</v>
      </c>
      <c r="L45" s="129">
        <v>0</v>
      </c>
      <c r="M45" s="129">
        <v>0</v>
      </c>
      <c r="N45" s="129">
        <v>0</v>
      </c>
      <c r="O45" s="129">
        <v>0</v>
      </c>
      <c r="P45" s="129">
        <v>0</v>
      </c>
      <c r="Q45" s="129">
        <v>0</v>
      </c>
      <c r="R45" s="131">
        <v>0</v>
      </c>
      <c r="S45" s="131">
        <v>0</v>
      </c>
      <c r="T45" s="131">
        <v>0</v>
      </c>
      <c r="U45" s="131">
        <v>0</v>
      </c>
      <c r="V45" s="131">
        <v>0</v>
      </c>
      <c r="W45" s="131">
        <v>0</v>
      </c>
      <c r="X45" s="67">
        <v>0</v>
      </c>
      <c r="Y45" s="67">
        <v>0</v>
      </c>
      <c r="Z45" s="67">
        <v>0</v>
      </c>
      <c r="AA45" s="67">
        <v>0</v>
      </c>
      <c r="AB45" s="37" t="s">
        <v>380</v>
      </c>
      <c r="AC45" s="69"/>
    </row>
    <row r="46" spans="1:29" ht="30">
      <c r="A46" s="8" t="s">
        <v>376</v>
      </c>
      <c r="B46" s="36" t="s">
        <v>452</v>
      </c>
      <c r="C46" s="36" t="s">
        <v>453</v>
      </c>
      <c r="D46" s="36" t="s">
        <v>454</v>
      </c>
      <c r="E46" s="12" t="s">
        <v>379</v>
      </c>
      <c r="F46" s="138" t="s">
        <v>0</v>
      </c>
      <c r="G46" s="127">
        <v>27</v>
      </c>
      <c r="H46" s="130">
        <v>61</v>
      </c>
      <c r="I46" s="130">
        <v>70</v>
      </c>
      <c r="J46" s="130">
        <v>34</v>
      </c>
      <c r="K46" s="130">
        <v>27</v>
      </c>
      <c r="L46" s="139">
        <v>11</v>
      </c>
      <c r="M46" s="139">
        <v>7</v>
      </c>
      <c r="N46" s="139">
        <v>5</v>
      </c>
      <c r="O46" s="139">
        <v>8</v>
      </c>
      <c r="P46" s="140">
        <v>17</v>
      </c>
      <c r="Q46" s="135">
        <v>4</v>
      </c>
      <c r="R46" s="140">
        <v>8</v>
      </c>
      <c r="S46" s="141">
        <v>12</v>
      </c>
      <c r="T46" s="141">
        <v>7</v>
      </c>
      <c r="U46" s="141">
        <v>3</v>
      </c>
      <c r="V46" s="141">
        <v>9.7379999999999995</v>
      </c>
      <c r="W46" s="141">
        <v>9.7379999999999995</v>
      </c>
      <c r="X46" s="67">
        <v>8.1750000000000007</v>
      </c>
      <c r="Y46" s="67">
        <v>8.1750000000000007</v>
      </c>
      <c r="Z46" s="67">
        <v>8.1750000000000007</v>
      </c>
      <c r="AA46" s="67">
        <v>8.1750000000000007</v>
      </c>
      <c r="AB46" s="37" t="s">
        <v>380</v>
      </c>
      <c r="AC46" s="69"/>
    </row>
    <row r="47" spans="1:29" ht="30">
      <c r="B47" s="36"/>
      <c r="C47" s="36"/>
      <c r="D47" s="10" t="s">
        <v>455</v>
      </c>
      <c r="E47" s="12" t="s">
        <v>382</v>
      </c>
      <c r="F47" s="138" t="s">
        <v>0</v>
      </c>
      <c r="G47" s="130">
        <v>70</v>
      </c>
      <c r="H47" s="130">
        <v>79</v>
      </c>
      <c r="I47" s="130">
        <v>77</v>
      </c>
      <c r="J47" s="130">
        <v>74</v>
      </c>
      <c r="K47" s="130">
        <v>89</v>
      </c>
      <c r="L47" s="137">
        <v>16</v>
      </c>
      <c r="M47" s="137">
        <v>31</v>
      </c>
      <c r="N47" s="137">
        <v>32</v>
      </c>
      <c r="O47" s="135">
        <v>16</v>
      </c>
      <c r="P47" s="135">
        <v>12</v>
      </c>
      <c r="Q47" s="135">
        <v>33</v>
      </c>
      <c r="R47" s="140">
        <v>24</v>
      </c>
      <c r="S47" s="141">
        <v>17</v>
      </c>
      <c r="T47" s="140">
        <v>30</v>
      </c>
      <c r="U47" s="140">
        <v>22</v>
      </c>
      <c r="V47" s="141">
        <v>20.74</v>
      </c>
      <c r="W47" s="141">
        <v>20.74</v>
      </c>
      <c r="X47" s="67">
        <v>18.048999999999999</v>
      </c>
      <c r="Y47" s="67">
        <v>18.048999999999999</v>
      </c>
      <c r="Z47" s="67">
        <v>18.048999999999999</v>
      </c>
      <c r="AA47" s="67">
        <v>18.048999999999999</v>
      </c>
      <c r="AB47" s="37" t="s">
        <v>380</v>
      </c>
      <c r="AC47" s="69"/>
    </row>
    <row r="48" spans="1:29" ht="30">
      <c r="B48" s="36"/>
      <c r="C48" s="36"/>
      <c r="D48" s="10" t="s">
        <v>456</v>
      </c>
      <c r="E48" s="12" t="s">
        <v>383</v>
      </c>
      <c r="F48" s="138" t="s">
        <v>0</v>
      </c>
      <c r="G48" s="130">
        <v>70</v>
      </c>
      <c r="H48" s="130">
        <v>84</v>
      </c>
      <c r="I48" s="130">
        <v>120</v>
      </c>
      <c r="J48" s="130">
        <v>112</v>
      </c>
      <c r="K48" s="130">
        <v>93</v>
      </c>
      <c r="L48" s="137">
        <v>19</v>
      </c>
      <c r="M48" s="137">
        <v>40</v>
      </c>
      <c r="N48" s="137">
        <v>27</v>
      </c>
      <c r="O48" s="135">
        <v>25</v>
      </c>
      <c r="P48" s="135">
        <v>31</v>
      </c>
      <c r="Q48" s="135">
        <v>53</v>
      </c>
      <c r="R48" s="140">
        <v>33</v>
      </c>
      <c r="S48" s="141">
        <v>18</v>
      </c>
      <c r="T48" s="140">
        <v>28</v>
      </c>
      <c r="U48" s="140">
        <v>32</v>
      </c>
      <c r="V48" s="141">
        <v>28.155999999999999</v>
      </c>
      <c r="W48" s="141">
        <v>28.155999999999999</v>
      </c>
      <c r="X48" s="67">
        <v>24.530999999999999</v>
      </c>
      <c r="Y48" s="67">
        <v>24.530999999999999</v>
      </c>
      <c r="Z48" s="67">
        <v>24.530999999999999</v>
      </c>
      <c r="AA48" s="67">
        <v>24.530999999999999</v>
      </c>
      <c r="AB48" s="37" t="s">
        <v>380</v>
      </c>
      <c r="AC48" s="69"/>
    </row>
    <row r="49" spans="2:29" ht="30">
      <c r="B49" s="36"/>
      <c r="C49" s="36"/>
      <c r="D49" s="10" t="s">
        <v>457</v>
      </c>
      <c r="E49" s="12" t="s">
        <v>384</v>
      </c>
      <c r="F49" s="138" t="s">
        <v>0</v>
      </c>
      <c r="G49" s="130">
        <v>93</v>
      </c>
      <c r="H49" s="130">
        <v>96</v>
      </c>
      <c r="I49" s="130">
        <v>93</v>
      </c>
      <c r="J49" s="130">
        <v>99</v>
      </c>
      <c r="K49" s="130">
        <v>100</v>
      </c>
      <c r="L49" s="137">
        <v>30</v>
      </c>
      <c r="M49" s="137">
        <v>25</v>
      </c>
      <c r="N49" s="137">
        <v>25</v>
      </c>
      <c r="O49" s="135">
        <v>27</v>
      </c>
      <c r="P49" s="135">
        <v>28</v>
      </c>
      <c r="Q49" s="135">
        <v>37</v>
      </c>
      <c r="R49" s="140">
        <v>25</v>
      </c>
      <c r="S49" s="141">
        <v>30</v>
      </c>
      <c r="T49" s="140">
        <v>32</v>
      </c>
      <c r="U49" s="140">
        <v>18</v>
      </c>
      <c r="V49" s="141">
        <v>25.734999999999999</v>
      </c>
      <c r="W49" s="141">
        <v>25.734999999999999</v>
      </c>
      <c r="X49" s="67">
        <v>22.373000000000001</v>
      </c>
      <c r="Y49" s="67">
        <v>22.373000000000001</v>
      </c>
      <c r="Z49" s="67">
        <v>22.373000000000001</v>
      </c>
      <c r="AA49" s="67">
        <v>22.373000000000001</v>
      </c>
      <c r="AB49" s="37" t="s">
        <v>380</v>
      </c>
      <c r="AC49" s="69"/>
    </row>
    <row r="50" spans="2:29" ht="30">
      <c r="B50" s="36"/>
      <c r="C50" s="36"/>
      <c r="D50" s="10" t="s">
        <v>458</v>
      </c>
      <c r="E50" s="38" t="s">
        <v>385</v>
      </c>
      <c r="F50" s="138" t="s">
        <v>0</v>
      </c>
      <c r="G50" s="130">
        <v>34</v>
      </c>
      <c r="H50" s="130">
        <v>58</v>
      </c>
      <c r="I50" s="130">
        <v>40</v>
      </c>
      <c r="J50" s="130">
        <v>39</v>
      </c>
      <c r="K50" s="130">
        <v>59</v>
      </c>
      <c r="L50" s="137">
        <v>9</v>
      </c>
      <c r="M50" s="137">
        <v>1</v>
      </c>
      <c r="N50" s="137">
        <v>6</v>
      </c>
      <c r="O50" s="135">
        <v>5</v>
      </c>
      <c r="P50" s="135">
        <v>3</v>
      </c>
      <c r="Q50" s="135">
        <v>5</v>
      </c>
      <c r="R50" s="140">
        <v>10</v>
      </c>
      <c r="S50" s="141">
        <v>9</v>
      </c>
      <c r="T50" s="140">
        <v>3</v>
      </c>
      <c r="U50" s="140">
        <v>2</v>
      </c>
      <c r="V50" s="141">
        <v>9.1760000000000002</v>
      </c>
      <c r="W50" s="141">
        <v>9.1760000000000002</v>
      </c>
      <c r="X50" s="67">
        <v>8.0310000000000006</v>
      </c>
      <c r="Y50" s="67">
        <v>8.0310000000000006</v>
      </c>
      <c r="Z50" s="67">
        <v>8.0310000000000006</v>
      </c>
      <c r="AA50" s="67">
        <v>8.0310000000000006</v>
      </c>
      <c r="AB50" s="37" t="s">
        <v>380</v>
      </c>
      <c r="AC50" s="69"/>
    </row>
    <row r="51" spans="2:29" ht="30">
      <c r="B51" s="36"/>
      <c r="C51" s="36" t="s">
        <v>459</v>
      </c>
      <c r="D51" s="10" t="s">
        <v>460</v>
      </c>
      <c r="E51" s="38" t="s">
        <v>461</v>
      </c>
      <c r="F51" s="138" t="s">
        <v>0</v>
      </c>
      <c r="G51" s="130">
        <v>13</v>
      </c>
      <c r="H51" s="130">
        <v>5</v>
      </c>
      <c r="I51" s="130">
        <v>3</v>
      </c>
      <c r="J51" s="130">
        <v>11</v>
      </c>
      <c r="K51" s="130">
        <v>12</v>
      </c>
      <c r="L51" s="137">
        <v>4</v>
      </c>
      <c r="M51" s="137">
        <v>2</v>
      </c>
      <c r="N51" s="137">
        <v>3</v>
      </c>
      <c r="O51" s="135">
        <v>2</v>
      </c>
      <c r="P51" s="135">
        <v>7</v>
      </c>
      <c r="Q51" s="135">
        <v>3</v>
      </c>
      <c r="R51" s="140">
        <v>4</v>
      </c>
      <c r="S51" s="141">
        <v>1</v>
      </c>
      <c r="T51" s="140">
        <v>3</v>
      </c>
      <c r="U51" s="140">
        <v>5</v>
      </c>
      <c r="V51" s="141">
        <v>1.9970000000000001</v>
      </c>
      <c r="W51" s="141">
        <v>1.9970000000000001</v>
      </c>
      <c r="X51" s="67">
        <v>1.5149999999999999</v>
      </c>
      <c r="Y51" s="67">
        <v>1.5149999999999999</v>
      </c>
      <c r="Z51" s="67">
        <v>1.5149999999999999</v>
      </c>
      <c r="AA51" s="67">
        <v>1.5149999999999999</v>
      </c>
      <c r="AB51" s="37" t="s">
        <v>380</v>
      </c>
      <c r="AC51" s="69"/>
    </row>
    <row r="52" spans="2:29" ht="30">
      <c r="B52" s="36"/>
      <c r="C52" s="36"/>
      <c r="D52" s="10" t="s">
        <v>462</v>
      </c>
      <c r="E52" s="38" t="s">
        <v>463</v>
      </c>
      <c r="F52" s="138" t="s">
        <v>0</v>
      </c>
      <c r="G52" s="130">
        <v>35</v>
      </c>
      <c r="H52" s="130">
        <v>87</v>
      </c>
      <c r="I52" s="130">
        <v>71</v>
      </c>
      <c r="J52" s="130">
        <v>44</v>
      </c>
      <c r="K52" s="130">
        <v>52</v>
      </c>
      <c r="L52" s="137">
        <v>7</v>
      </c>
      <c r="M52" s="137">
        <v>6</v>
      </c>
      <c r="N52" s="137">
        <v>6</v>
      </c>
      <c r="O52" s="135">
        <v>13</v>
      </c>
      <c r="P52" s="135">
        <v>30</v>
      </c>
      <c r="Q52" s="135">
        <v>8</v>
      </c>
      <c r="R52" s="140">
        <v>4</v>
      </c>
      <c r="S52" s="141">
        <v>23</v>
      </c>
      <c r="T52" s="140">
        <v>13</v>
      </c>
      <c r="U52" s="140">
        <v>12</v>
      </c>
      <c r="V52" s="141">
        <v>10.005000000000001</v>
      </c>
      <c r="W52" s="141">
        <v>10.005000000000001</v>
      </c>
      <c r="X52" s="67">
        <v>7.45</v>
      </c>
      <c r="Y52" s="67">
        <v>7.45</v>
      </c>
      <c r="Z52" s="67">
        <v>7.45</v>
      </c>
      <c r="AA52" s="67">
        <v>7.45</v>
      </c>
      <c r="AB52" s="37" t="s">
        <v>380</v>
      </c>
      <c r="AC52" s="69"/>
    </row>
    <row r="53" spans="2:29" ht="30">
      <c r="B53" s="36"/>
      <c r="C53" s="36"/>
      <c r="D53" s="10" t="s">
        <v>464</v>
      </c>
      <c r="E53" s="12" t="s">
        <v>465</v>
      </c>
      <c r="F53" s="138" t="s">
        <v>0</v>
      </c>
      <c r="G53" s="130">
        <v>66</v>
      </c>
      <c r="H53" s="130">
        <v>109</v>
      </c>
      <c r="I53" s="130">
        <v>57</v>
      </c>
      <c r="J53" s="130">
        <v>55</v>
      </c>
      <c r="K53" s="130">
        <v>66</v>
      </c>
      <c r="L53" s="137">
        <v>10</v>
      </c>
      <c r="M53" s="137">
        <v>22</v>
      </c>
      <c r="N53" s="137">
        <v>30</v>
      </c>
      <c r="O53" s="135">
        <v>20</v>
      </c>
      <c r="P53" s="135">
        <v>11</v>
      </c>
      <c r="Q53" s="135">
        <v>7</v>
      </c>
      <c r="R53" s="140">
        <v>19</v>
      </c>
      <c r="S53" s="141">
        <v>24</v>
      </c>
      <c r="T53" s="140">
        <v>16</v>
      </c>
      <c r="U53" s="140">
        <v>10</v>
      </c>
      <c r="V53" s="141">
        <v>12.192</v>
      </c>
      <c r="W53" s="141">
        <v>12.192</v>
      </c>
      <c r="X53" s="67">
        <v>9.1069999999999993</v>
      </c>
      <c r="Y53" s="67">
        <v>9.1069999999999993</v>
      </c>
      <c r="Z53" s="67">
        <v>9.1069999999999993</v>
      </c>
      <c r="AA53" s="67">
        <v>9.1069999999999993</v>
      </c>
      <c r="AB53" s="37" t="s">
        <v>380</v>
      </c>
      <c r="AC53" s="69"/>
    </row>
    <row r="54" spans="2:29" ht="30">
      <c r="B54" s="36"/>
      <c r="C54" s="36"/>
      <c r="D54" s="10" t="s">
        <v>466</v>
      </c>
      <c r="E54" s="12" t="s">
        <v>391</v>
      </c>
      <c r="F54" s="138" t="s">
        <v>0</v>
      </c>
      <c r="G54" s="130">
        <v>22</v>
      </c>
      <c r="H54" s="130">
        <v>28</v>
      </c>
      <c r="I54" s="130">
        <v>26</v>
      </c>
      <c r="J54" s="130">
        <v>20</v>
      </c>
      <c r="K54" s="130">
        <v>28</v>
      </c>
      <c r="L54" s="137">
        <v>2</v>
      </c>
      <c r="M54" s="137">
        <v>4</v>
      </c>
      <c r="N54" s="137">
        <v>6</v>
      </c>
      <c r="O54" s="135">
        <v>11</v>
      </c>
      <c r="P54" s="135">
        <v>11</v>
      </c>
      <c r="Q54" s="135">
        <v>5</v>
      </c>
      <c r="R54" s="140">
        <v>10</v>
      </c>
      <c r="S54" s="141">
        <v>12</v>
      </c>
      <c r="T54" s="140">
        <v>2</v>
      </c>
      <c r="U54" s="140">
        <v>3</v>
      </c>
      <c r="V54" s="141">
        <v>5.1219999999999999</v>
      </c>
      <c r="W54" s="141">
        <v>5.1219999999999999</v>
      </c>
      <c r="X54" s="67">
        <v>3.8210000000000002</v>
      </c>
      <c r="Y54" s="67">
        <v>3.8210000000000002</v>
      </c>
      <c r="Z54" s="67">
        <v>3.8210000000000002</v>
      </c>
      <c r="AA54" s="67">
        <v>3.8210000000000002</v>
      </c>
      <c r="AB54" s="37" t="s">
        <v>380</v>
      </c>
      <c r="AC54" s="69"/>
    </row>
    <row r="55" spans="2:29" ht="30">
      <c r="B55" s="36"/>
      <c r="C55" s="36"/>
      <c r="D55" s="10" t="s">
        <v>467</v>
      </c>
      <c r="E55" s="12" t="s">
        <v>468</v>
      </c>
      <c r="F55" s="138" t="s">
        <v>0</v>
      </c>
      <c r="G55" s="130">
        <v>8</v>
      </c>
      <c r="H55" s="130">
        <v>15</v>
      </c>
      <c r="I55" s="130">
        <v>10</v>
      </c>
      <c r="J55" s="130">
        <v>19</v>
      </c>
      <c r="K55" s="130">
        <v>15</v>
      </c>
      <c r="L55" s="137">
        <v>5</v>
      </c>
      <c r="M55" s="137">
        <v>4</v>
      </c>
      <c r="N55" s="137">
        <v>3</v>
      </c>
      <c r="O55" s="135">
        <v>5</v>
      </c>
      <c r="P55" s="135">
        <v>5</v>
      </c>
      <c r="Q55" s="135">
        <v>2</v>
      </c>
      <c r="R55" s="140">
        <v>1</v>
      </c>
      <c r="S55" s="141">
        <v>4</v>
      </c>
      <c r="T55" s="140">
        <v>1</v>
      </c>
      <c r="U55" s="140">
        <v>3</v>
      </c>
      <c r="V55" s="141">
        <v>2.746</v>
      </c>
      <c r="W55" s="141">
        <v>2.746</v>
      </c>
      <c r="X55" s="67">
        <v>2.0230000000000001</v>
      </c>
      <c r="Y55" s="67">
        <v>2.0230000000000001</v>
      </c>
      <c r="Z55" s="67">
        <v>2.0230000000000001</v>
      </c>
      <c r="AA55" s="67">
        <v>2.0230000000000001</v>
      </c>
      <c r="AB55" s="37" t="s">
        <v>380</v>
      </c>
      <c r="AC55" s="69"/>
    </row>
    <row r="56" spans="2:29" ht="30">
      <c r="B56" s="36"/>
      <c r="C56" s="36"/>
      <c r="D56" s="10" t="s">
        <v>469</v>
      </c>
      <c r="E56" s="12" t="s">
        <v>470</v>
      </c>
      <c r="F56" s="138" t="s">
        <v>0</v>
      </c>
      <c r="G56" s="130">
        <v>20</v>
      </c>
      <c r="H56" s="130">
        <v>32</v>
      </c>
      <c r="I56" s="130">
        <v>62</v>
      </c>
      <c r="J56" s="130">
        <v>23</v>
      </c>
      <c r="K56" s="130">
        <v>68</v>
      </c>
      <c r="L56" s="137">
        <v>9</v>
      </c>
      <c r="M56" s="137">
        <v>9</v>
      </c>
      <c r="N56" s="137">
        <v>5</v>
      </c>
      <c r="O56" s="135">
        <v>8</v>
      </c>
      <c r="P56" s="135">
        <v>17</v>
      </c>
      <c r="Q56" s="135">
        <v>7</v>
      </c>
      <c r="R56" s="140">
        <v>12</v>
      </c>
      <c r="S56" s="141">
        <v>13</v>
      </c>
      <c r="T56" s="140">
        <v>13</v>
      </c>
      <c r="U56" s="140">
        <v>14</v>
      </c>
      <c r="V56" s="141">
        <v>8.8170000000000002</v>
      </c>
      <c r="W56" s="141">
        <v>8.8170000000000002</v>
      </c>
      <c r="X56" s="67">
        <v>6.5510000000000002</v>
      </c>
      <c r="Y56" s="67">
        <v>6.5510000000000002</v>
      </c>
      <c r="Z56" s="67">
        <v>6.5510000000000002</v>
      </c>
      <c r="AA56" s="67">
        <v>6.5510000000000002</v>
      </c>
      <c r="AB56" s="37" t="s">
        <v>380</v>
      </c>
      <c r="AC56" s="69"/>
    </row>
    <row r="57" spans="2:29" ht="45">
      <c r="B57" s="36"/>
      <c r="C57" s="36"/>
      <c r="D57" s="10" t="s">
        <v>471</v>
      </c>
      <c r="E57" s="12" t="s">
        <v>472</v>
      </c>
      <c r="F57" s="138" t="s">
        <v>0</v>
      </c>
      <c r="G57" s="130">
        <v>2</v>
      </c>
      <c r="H57" s="130">
        <v>7</v>
      </c>
      <c r="I57" s="130">
        <v>7</v>
      </c>
      <c r="J57" s="130">
        <v>9</v>
      </c>
      <c r="K57" s="130">
        <v>10</v>
      </c>
      <c r="L57" s="137">
        <v>2</v>
      </c>
      <c r="M57" s="137">
        <v>2</v>
      </c>
      <c r="N57" s="137">
        <v>0</v>
      </c>
      <c r="O57" s="135">
        <v>0</v>
      </c>
      <c r="P57" s="135">
        <v>1</v>
      </c>
      <c r="Q57" s="135">
        <v>4</v>
      </c>
      <c r="R57" s="140">
        <v>5</v>
      </c>
      <c r="S57" s="141">
        <v>1</v>
      </c>
      <c r="T57" s="140">
        <v>0</v>
      </c>
      <c r="U57" s="140">
        <v>1</v>
      </c>
      <c r="V57" s="141">
        <v>1.5680000000000001</v>
      </c>
      <c r="W57" s="141">
        <v>1.5680000000000001</v>
      </c>
      <c r="X57" s="67">
        <v>1.1819999999999999</v>
      </c>
      <c r="Y57" s="67">
        <v>1.1819999999999999</v>
      </c>
      <c r="Z57" s="67">
        <v>1.1819999999999999</v>
      </c>
      <c r="AA57" s="67">
        <v>1.1819999999999999</v>
      </c>
      <c r="AB57" s="37" t="s">
        <v>380</v>
      </c>
      <c r="AC57" s="69"/>
    </row>
    <row r="58" spans="2:29" ht="30">
      <c r="B58" s="36"/>
      <c r="C58" s="36"/>
      <c r="D58" s="10" t="s">
        <v>473</v>
      </c>
      <c r="E58" s="12" t="s">
        <v>389</v>
      </c>
      <c r="F58" s="138" t="s">
        <v>0</v>
      </c>
      <c r="G58" s="130">
        <v>4</v>
      </c>
      <c r="H58" s="130">
        <v>14</v>
      </c>
      <c r="I58" s="130">
        <v>20</v>
      </c>
      <c r="J58" s="130">
        <v>30</v>
      </c>
      <c r="K58" s="130">
        <v>34</v>
      </c>
      <c r="L58" s="137">
        <v>10</v>
      </c>
      <c r="M58" s="137">
        <v>3</v>
      </c>
      <c r="N58" s="137">
        <v>5</v>
      </c>
      <c r="O58" s="135">
        <v>11</v>
      </c>
      <c r="P58" s="135">
        <v>9</v>
      </c>
      <c r="Q58" s="135">
        <v>12</v>
      </c>
      <c r="R58" s="140">
        <v>9</v>
      </c>
      <c r="S58" s="141">
        <v>15</v>
      </c>
      <c r="T58" s="140">
        <v>19</v>
      </c>
      <c r="U58" s="140">
        <v>10</v>
      </c>
      <c r="V58" s="141">
        <v>5.9710000000000001</v>
      </c>
      <c r="W58" s="141">
        <v>5.9710000000000001</v>
      </c>
      <c r="X58" s="67">
        <v>4.4279999999999999</v>
      </c>
      <c r="Y58" s="67">
        <v>4.4279999999999999</v>
      </c>
      <c r="Z58" s="67">
        <v>4.4279999999999999</v>
      </c>
      <c r="AA58" s="67">
        <v>4.4279999999999999</v>
      </c>
      <c r="AB58" s="37" t="s">
        <v>380</v>
      </c>
      <c r="AC58" s="69"/>
    </row>
    <row r="59" spans="2:29" ht="45">
      <c r="B59" s="36"/>
      <c r="C59" s="36"/>
      <c r="D59" s="34" t="s">
        <v>474</v>
      </c>
      <c r="E59" s="12" t="s">
        <v>475</v>
      </c>
      <c r="F59" s="138" t="s">
        <v>0</v>
      </c>
      <c r="G59" s="130">
        <v>0</v>
      </c>
      <c r="H59" s="130">
        <v>0</v>
      </c>
      <c r="I59" s="130">
        <v>1</v>
      </c>
      <c r="J59" s="130">
        <v>1</v>
      </c>
      <c r="K59" s="130">
        <v>0</v>
      </c>
      <c r="L59" s="137">
        <v>0</v>
      </c>
      <c r="M59" s="137">
        <v>0</v>
      </c>
      <c r="N59" s="137">
        <v>0</v>
      </c>
      <c r="O59" s="135">
        <v>1</v>
      </c>
      <c r="P59" s="135">
        <v>1</v>
      </c>
      <c r="Q59" s="135">
        <v>2</v>
      </c>
      <c r="R59" s="140">
        <v>0</v>
      </c>
      <c r="S59" s="141">
        <v>0</v>
      </c>
      <c r="T59" s="140">
        <v>0</v>
      </c>
      <c r="U59" s="140">
        <v>0</v>
      </c>
      <c r="V59" s="141">
        <v>0.24</v>
      </c>
      <c r="W59" s="141">
        <v>0.24</v>
      </c>
      <c r="X59" s="67">
        <v>0.192</v>
      </c>
      <c r="Y59" s="67">
        <v>0.192</v>
      </c>
      <c r="Z59" s="67">
        <v>0.192</v>
      </c>
      <c r="AA59" s="67">
        <v>0.192</v>
      </c>
      <c r="AB59" s="37" t="s">
        <v>380</v>
      </c>
      <c r="AC59" s="69"/>
    </row>
    <row r="60" spans="2:29" ht="30">
      <c r="B60" s="36"/>
      <c r="C60" s="36"/>
      <c r="D60" s="10" t="s">
        <v>476</v>
      </c>
      <c r="E60" s="12" t="s">
        <v>477</v>
      </c>
      <c r="F60" s="138" t="s">
        <v>0</v>
      </c>
      <c r="G60" s="130">
        <v>4</v>
      </c>
      <c r="H60" s="130">
        <v>0</v>
      </c>
      <c r="I60" s="130">
        <v>0</v>
      </c>
      <c r="J60" s="130">
        <v>1</v>
      </c>
      <c r="K60" s="130">
        <v>2</v>
      </c>
      <c r="L60" s="137">
        <v>0</v>
      </c>
      <c r="M60" s="137">
        <v>0</v>
      </c>
      <c r="N60" s="137">
        <v>5</v>
      </c>
      <c r="O60" s="135">
        <v>0</v>
      </c>
      <c r="P60" s="135">
        <v>0</v>
      </c>
      <c r="Q60" s="135">
        <v>0</v>
      </c>
      <c r="R60" s="140">
        <v>1</v>
      </c>
      <c r="S60" s="141">
        <v>0</v>
      </c>
      <c r="T60" s="140">
        <v>0</v>
      </c>
      <c r="U60" s="140">
        <v>0</v>
      </c>
      <c r="V60" s="141">
        <v>0.32900000000000001</v>
      </c>
      <c r="W60" s="141">
        <v>0.32900000000000001</v>
      </c>
      <c r="X60" s="67">
        <v>0.23300000000000001</v>
      </c>
      <c r="Y60" s="67">
        <v>0.23300000000000001</v>
      </c>
      <c r="Z60" s="67">
        <v>0.23300000000000001</v>
      </c>
      <c r="AA60" s="67">
        <v>0.23300000000000001</v>
      </c>
      <c r="AB60" s="37" t="s">
        <v>380</v>
      </c>
      <c r="AC60" s="69"/>
    </row>
    <row r="61" spans="2:29" ht="30">
      <c r="B61" s="36"/>
      <c r="C61" s="36"/>
      <c r="D61" s="10" t="s">
        <v>478</v>
      </c>
      <c r="E61" s="12" t="s">
        <v>479</v>
      </c>
      <c r="F61" s="138" t="s">
        <v>0</v>
      </c>
      <c r="G61" s="130">
        <v>2</v>
      </c>
      <c r="H61" s="130">
        <v>3</v>
      </c>
      <c r="I61" s="130">
        <v>1</v>
      </c>
      <c r="J61" s="130">
        <v>2</v>
      </c>
      <c r="K61" s="130">
        <v>1</v>
      </c>
      <c r="L61" s="137">
        <v>0</v>
      </c>
      <c r="M61" s="137">
        <v>0</v>
      </c>
      <c r="N61" s="137">
        <v>1</v>
      </c>
      <c r="O61" s="135">
        <v>0</v>
      </c>
      <c r="P61" s="135">
        <v>1</v>
      </c>
      <c r="Q61" s="135">
        <v>0</v>
      </c>
      <c r="R61" s="140">
        <v>0</v>
      </c>
      <c r="S61" s="141">
        <v>1</v>
      </c>
      <c r="T61" s="140">
        <v>0</v>
      </c>
      <c r="U61" s="140">
        <v>0</v>
      </c>
      <c r="V61" s="141">
        <v>0.28999999999999998</v>
      </c>
      <c r="W61" s="141">
        <v>0.28999999999999998</v>
      </c>
      <c r="X61" s="67">
        <v>0.24199999999999999</v>
      </c>
      <c r="Y61" s="67">
        <v>0.24199999999999999</v>
      </c>
      <c r="Z61" s="67">
        <v>0.24199999999999999</v>
      </c>
      <c r="AA61" s="67">
        <v>0.24199999999999999</v>
      </c>
      <c r="AB61" s="37" t="s">
        <v>380</v>
      </c>
      <c r="AC61" s="69"/>
    </row>
    <row r="62" spans="2:29" ht="30">
      <c r="B62" s="36"/>
      <c r="C62" s="36"/>
      <c r="D62" s="10" t="s">
        <v>480</v>
      </c>
      <c r="E62" s="12" t="s">
        <v>481</v>
      </c>
      <c r="F62" s="138" t="s">
        <v>1</v>
      </c>
      <c r="G62" s="130">
        <v>0</v>
      </c>
      <c r="H62" s="130">
        <v>0</v>
      </c>
      <c r="I62" s="130">
        <v>0</v>
      </c>
      <c r="J62" s="130">
        <v>0</v>
      </c>
      <c r="K62" s="130">
        <v>0</v>
      </c>
      <c r="L62" s="137">
        <v>0</v>
      </c>
      <c r="M62" s="137">
        <v>0</v>
      </c>
      <c r="N62" s="137">
        <v>0</v>
      </c>
      <c r="O62" s="135">
        <v>0</v>
      </c>
      <c r="P62" s="135">
        <v>0</v>
      </c>
      <c r="Q62" s="135">
        <v>0</v>
      </c>
      <c r="R62" s="140">
        <v>0</v>
      </c>
      <c r="S62" s="141">
        <v>0</v>
      </c>
      <c r="T62" s="140">
        <v>0</v>
      </c>
      <c r="U62" s="140">
        <v>0</v>
      </c>
      <c r="V62" s="141">
        <v>0</v>
      </c>
      <c r="W62" s="141">
        <v>0</v>
      </c>
      <c r="X62" s="67">
        <v>0</v>
      </c>
      <c r="Y62" s="67">
        <v>0</v>
      </c>
      <c r="Z62" s="67">
        <v>0</v>
      </c>
      <c r="AA62" s="67">
        <v>0</v>
      </c>
      <c r="AB62" s="37" t="s">
        <v>380</v>
      </c>
      <c r="AC62" s="69"/>
    </row>
    <row r="63" spans="2:29" ht="30">
      <c r="B63" s="36"/>
      <c r="C63" s="36"/>
      <c r="D63" s="10" t="s">
        <v>482</v>
      </c>
      <c r="E63" s="12" t="s">
        <v>483</v>
      </c>
      <c r="F63" s="138" t="s">
        <v>0</v>
      </c>
      <c r="G63" s="130">
        <v>53</v>
      </c>
      <c r="H63" s="130">
        <v>55</v>
      </c>
      <c r="I63" s="130">
        <v>40</v>
      </c>
      <c r="J63" s="130">
        <v>54</v>
      </c>
      <c r="K63" s="130">
        <v>66</v>
      </c>
      <c r="L63" s="137">
        <v>23</v>
      </c>
      <c r="M63" s="137">
        <v>9</v>
      </c>
      <c r="N63" s="137">
        <v>17</v>
      </c>
      <c r="O63" s="135">
        <v>15</v>
      </c>
      <c r="P63" s="135">
        <v>24</v>
      </c>
      <c r="Q63" s="135">
        <v>17</v>
      </c>
      <c r="R63" s="140">
        <v>15</v>
      </c>
      <c r="S63" s="141">
        <v>16</v>
      </c>
      <c r="T63" s="140">
        <v>10</v>
      </c>
      <c r="U63" s="140">
        <v>13</v>
      </c>
      <c r="V63" s="141">
        <v>11.180999999999999</v>
      </c>
      <c r="W63" s="141">
        <v>11.180999999999999</v>
      </c>
      <c r="X63" s="67">
        <v>8.3740000000000006</v>
      </c>
      <c r="Y63" s="67">
        <v>8.3740000000000006</v>
      </c>
      <c r="Z63" s="67">
        <v>8.3740000000000006</v>
      </c>
      <c r="AA63" s="67">
        <v>8.3740000000000006</v>
      </c>
      <c r="AB63" s="37" t="s">
        <v>380</v>
      </c>
      <c r="AC63" s="69"/>
    </row>
    <row r="64" spans="2:29" ht="30">
      <c r="B64" s="36"/>
      <c r="C64" s="36"/>
      <c r="D64" s="10" t="s">
        <v>484</v>
      </c>
      <c r="E64" s="12" t="s">
        <v>485</v>
      </c>
      <c r="F64" s="138" t="s">
        <v>0</v>
      </c>
      <c r="G64" s="130">
        <v>72</v>
      </c>
      <c r="H64" s="130">
        <v>52</v>
      </c>
      <c r="I64" s="130">
        <v>38</v>
      </c>
      <c r="J64" s="130">
        <v>63</v>
      </c>
      <c r="K64" s="130">
        <v>46</v>
      </c>
      <c r="L64" s="137">
        <v>14</v>
      </c>
      <c r="M64" s="137">
        <v>11</v>
      </c>
      <c r="N64" s="137">
        <v>23</v>
      </c>
      <c r="O64" s="135">
        <v>7</v>
      </c>
      <c r="P64" s="135">
        <v>15</v>
      </c>
      <c r="Q64" s="135">
        <v>3</v>
      </c>
      <c r="R64" s="140">
        <v>28</v>
      </c>
      <c r="S64" s="141">
        <v>27</v>
      </c>
      <c r="T64" s="140">
        <v>13</v>
      </c>
      <c r="U64" s="140">
        <v>8</v>
      </c>
      <c r="V64" s="141">
        <v>11.962</v>
      </c>
      <c r="W64" s="141">
        <v>11.962</v>
      </c>
      <c r="X64" s="67">
        <v>9.7479999999999993</v>
      </c>
      <c r="Y64" s="67">
        <v>9.7479999999999993</v>
      </c>
      <c r="Z64" s="67">
        <v>9.7479999999999993</v>
      </c>
      <c r="AA64" s="67">
        <v>9.7479999999999993</v>
      </c>
      <c r="AB64" s="37" t="s">
        <v>380</v>
      </c>
      <c r="AC64" s="69"/>
    </row>
    <row r="65" spans="1:29" ht="30">
      <c r="B65" s="36"/>
      <c r="C65" s="36"/>
      <c r="D65" s="10" t="s">
        <v>486</v>
      </c>
      <c r="E65" s="12" t="s">
        <v>394</v>
      </c>
      <c r="F65" s="138" t="s">
        <v>0</v>
      </c>
      <c r="G65" s="130">
        <v>2</v>
      </c>
      <c r="H65" s="130">
        <v>12</v>
      </c>
      <c r="I65" s="130">
        <v>13</v>
      </c>
      <c r="J65" s="130">
        <v>21</v>
      </c>
      <c r="K65" s="130">
        <v>25</v>
      </c>
      <c r="L65" s="137">
        <v>4</v>
      </c>
      <c r="M65" s="137">
        <v>0</v>
      </c>
      <c r="N65" s="137">
        <v>0</v>
      </c>
      <c r="O65" s="135">
        <v>0</v>
      </c>
      <c r="P65" s="135">
        <v>1</v>
      </c>
      <c r="Q65" s="135">
        <v>0</v>
      </c>
      <c r="R65" s="140">
        <v>44</v>
      </c>
      <c r="S65" s="141">
        <v>31</v>
      </c>
      <c r="T65" s="140">
        <v>7</v>
      </c>
      <c r="U65" s="140">
        <v>0</v>
      </c>
      <c r="V65" s="141">
        <v>6.8470000000000004</v>
      </c>
      <c r="W65" s="141">
        <v>6.8470000000000004</v>
      </c>
      <c r="X65" s="67">
        <v>5.95</v>
      </c>
      <c r="Y65" s="67">
        <v>5.95</v>
      </c>
      <c r="Z65" s="67">
        <v>5.95</v>
      </c>
      <c r="AA65" s="67">
        <v>5.95</v>
      </c>
      <c r="AB65" s="37" t="s">
        <v>380</v>
      </c>
      <c r="AC65" s="245" t="s">
        <v>487</v>
      </c>
    </row>
    <row r="66" spans="1:29" ht="30">
      <c r="B66" s="36"/>
      <c r="C66" s="36" t="s">
        <v>488</v>
      </c>
      <c r="D66" s="10" t="s">
        <v>489</v>
      </c>
      <c r="E66" s="10" t="s">
        <v>396</v>
      </c>
      <c r="F66" s="138" t="s">
        <v>0</v>
      </c>
      <c r="G66" s="130">
        <v>3</v>
      </c>
      <c r="H66" s="130">
        <v>6</v>
      </c>
      <c r="I66" s="130">
        <v>8</v>
      </c>
      <c r="J66" s="130">
        <v>2</v>
      </c>
      <c r="K66" s="130">
        <v>4</v>
      </c>
      <c r="L66" s="137">
        <v>1</v>
      </c>
      <c r="M66" s="137">
        <v>0</v>
      </c>
      <c r="N66" s="137">
        <v>0</v>
      </c>
      <c r="O66" s="135">
        <v>1</v>
      </c>
      <c r="P66" s="135">
        <v>0</v>
      </c>
      <c r="Q66" s="135">
        <v>0</v>
      </c>
      <c r="R66" s="140">
        <v>0</v>
      </c>
      <c r="S66" s="141">
        <v>0</v>
      </c>
      <c r="T66" s="140">
        <v>3</v>
      </c>
      <c r="U66" s="140">
        <v>0</v>
      </c>
      <c r="V66" s="141">
        <v>0.78900000000000003</v>
      </c>
      <c r="W66" s="141">
        <v>0.78900000000000003</v>
      </c>
      <c r="X66" s="67">
        <v>0.69299999999999995</v>
      </c>
      <c r="Y66" s="67">
        <v>0.69299999999999995</v>
      </c>
      <c r="Z66" s="67">
        <v>0.69299999999999995</v>
      </c>
      <c r="AA66" s="67">
        <v>0.69299999999999995</v>
      </c>
      <c r="AB66" s="37" t="s">
        <v>380</v>
      </c>
      <c r="AC66" s="69"/>
    </row>
    <row r="67" spans="1:29" ht="30">
      <c r="B67" s="36"/>
      <c r="C67" s="36" t="s">
        <v>490</v>
      </c>
      <c r="D67" s="10" t="s">
        <v>491</v>
      </c>
      <c r="E67" s="36" t="s">
        <v>398</v>
      </c>
      <c r="F67" s="138" t="s">
        <v>0</v>
      </c>
      <c r="G67" s="130">
        <v>1</v>
      </c>
      <c r="H67" s="130">
        <v>0</v>
      </c>
      <c r="I67" s="130">
        <v>0</v>
      </c>
      <c r="J67" s="130">
        <v>0</v>
      </c>
      <c r="K67" s="130">
        <v>2</v>
      </c>
      <c r="L67" s="137">
        <v>0</v>
      </c>
      <c r="M67" s="137">
        <v>0</v>
      </c>
      <c r="N67" s="137">
        <v>0</v>
      </c>
      <c r="O67" s="135">
        <v>0</v>
      </c>
      <c r="P67" s="135">
        <v>2</v>
      </c>
      <c r="Q67" s="135">
        <v>0</v>
      </c>
      <c r="R67" s="140">
        <v>2</v>
      </c>
      <c r="S67" s="141">
        <v>1</v>
      </c>
      <c r="T67" s="140">
        <v>0</v>
      </c>
      <c r="U67" s="140">
        <v>0</v>
      </c>
      <c r="V67" s="141">
        <v>0.34699999999999998</v>
      </c>
      <c r="W67" s="141">
        <v>0.34699999999999998</v>
      </c>
      <c r="X67" s="67">
        <v>0.315</v>
      </c>
      <c r="Y67" s="67">
        <v>0.315</v>
      </c>
      <c r="Z67" s="67">
        <v>0.315</v>
      </c>
      <c r="AA67" s="67">
        <v>0.315</v>
      </c>
      <c r="AB67" s="37" t="s">
        <v>380</v>
      </c>
      <c r="AC67" s="69"/>
    </row>
    <row r="68" spans="1:29" ht="30">
      <c r="B68" s="36"/>
      <c r="C68" s="36" t="s">
        <v>492</v>
      </c>
      <c r="D68" s="10" t="s">
        <v>493</v>
      </c>
      <c r="E68" s="10" t="s">
        <v>400</v>
      </c>
      <c r="F68" s="138" t="s">
        <v>0</v>
      </c>
      <c r="G68" s="130">
        <v>6</v>
      </c>
      <c r="H68" s="130">
        <v>9</v>
      </c>
      <c r="I68" s="130">
        <v>5</v>
      </c>
      <c r="J68" s="130">
        <v>9</v>
      </c>
      <c r="K68" s="130">
        <v>9</v>
      </c>
      <c r="L68" s="137">
        <v>2</v>
      </c>
      <c r="M68" s="137">
        <v>8</v>
      </c>
      <c r="N68" s="137">
        <v>9</v>
      </c>
      <c r="O68" s="135">
        <v>11</v>
      </c>
      <c r="P68" s="135">
        <v>4</v>
      </c>
      <c r="Q68" s="135">
        <v>5</v>
      </c>
      <c r="R68" s="140">
        <v>5</v>
      </c>
      <c r="S68" s="141">
        <v>4</v>
      </c>
      <c r="T68" s="140">
        <v>3</v>
      </c>
      <c r="U68" s="140">
        <v>1</v>
      </c>
      <c r="V68" s="141">
        <v>3.55</v>
      </c>
      <c r="W68" s="141">
        <v>3.55</v>
      </c>
      <c r="X68" s="67">
        <v>3.55</v>
      </c>
      <c r="Y68" s="67">
        <v>3.55</v>
      </c>
      <c r="Z68" s="67">
        <v>3.55</v>
      </c>
      <c r="AA68" s="67">
        <v>3.55</v>
      </c>
      <c r="AB68" s="37" t="s">
        <v>380</v>
      </c>
      <c r="AC68" s="69"/>
    </row>
    <row r="69" spans="1:29" ht="30">
      <c r="B69" s="36"/>
      <c r="C69" s="36" t="s">
        <v>494</v>
      </c>
      <c r="D69" s="10" t="s">
        <v>495</v>
      </c>
      <c r="E69" s="10" t="s">
        <v>402</v>
      </c>
      <c r="F69" s="138" t="s">
        <v>0</v>
      </c>
      <c r="G69" s="130">
        <v>2</v>
      </c>
      <c r="H69" s="130">
        <v>4</v>
      </c>
      <c r="I69" s="130">
        <v>1</v>
      </c>
      <c r="J69" s="130">
        <v>3</v>
      </c>
      <c r="K69" s="130">
        <v>2</v>
      </c>
      <c r="L69" s="137">
        <v>1</v>
      </c>
      <c r="M69" s="137">
        <v>4</v>
      </c>
      <c r="N69" s="137">
        <v>1</v>
      </c>
      <c r="O69" s="135">
        <v>0</v>
      </c>
      <c r="P69" s="135">
        <v>2</v>
      </c>
      <c r="Q69" s="135">
        <v>1</v>
      </c>
      <c r="R69" s="140">
        <v>1</v>
      </c>
      <c r="S69" s="141">
        <v>2</v>
      </c>
      <c r="T69" s="140">
        <v>1</v>
      </c>
      <c r="U69" s="140">
        <v>0</v>
      </c>
      <c r="V69" s="141">
        <v>0.89200000000000002</v>
      </c>
      <c r="W69" s="141">
        <v>0.89200000000000002</v>
      </c>
      <c r="X69" s="67">
        <v>0.86199999999999999</v>
      </c>
      <c r="Y69" s="67">
        <v>0.86199999999999999</v>
      </c>
      <c r="Z69" s="67">
        <v>0.86199999999999999</v>
      </c>
      <c r="AA69" s="67">
        <v>0.86199999999999999</v>
      </c>
      <c r="AB69" s="37" t="s">
        <v>380</v>
      </c>
      <c r="AC69" s="69"/>
    </row>
    <row r="70" spans="1:29" ht="30">
      <c r="B70" s="36"/>
      <c r="C70" s="36" t="s">
        <v>496</v>
      </c>
      <c r="D70" s="10" t="s">
        <v>497</v>
      </c>
      <c r="E70" s="10" t="s">
        <v>404</v>
      </c>
      <c r="F70" s="138" t="s">
        <v>1</v>
      </c>
      <c r="G70" s="130">
        <v>1</v>
      </c>
      <c r="H70" s="130">
        <v>0</v>
      </c>
      <c r="I70" s="130">
        <v>0</v>
      </c>
      <c r="J70" s="130">
        <v>1</v>
      </c>
      <c r="K70" s="130">
        <v>0</v>
      </c>
      <c r="L70" s="137">
        <v>0</v>
      </c>
      <c r="M70" s="137">
        <v>0</v>
      </c>
      <c r="N70" s="137">
        <v>2</v>
      </c>
      <c r="O70" s="135">
        <v>0</v>
      </c>
      <c r="P70" s="135">
        <v>0</v>
      </c>
      <c r="Q70" s="135">
        <v>0</v>
      </c>
      <c r="R70" s="140">
        <v>0</v>
      </c>
      <c r="S70" s="141">
        <v>0</v>
      </c>
      <c r="T70" s="140">
        <v>0</v>
      </c>
      <c r="U70" s="140">
        <v>0</v>
      </c>
      <c r="V70" s="141">
        <v>0.14799999999999999</v>
      </c>
      <c r="W70" s="141">
        <v>0.14799999999999999</v>
      </c>
      <c r="X70" s="67">
        <v>0</v>
      </c>
      <c r="Y70" s="67">
        <v>0</v>
      </c>
      <c r="Z70" s="67">
        <v>0</v>
      </c>
      <c r="AA70" s="67">
        <v>0</v>
      </c>
      <c r="AB70" s="37" t="s">
        <v>380</v>
      </c>
      <c r="AC70" s="69"/>
    </row>
    <row r="71" spans="1:29" ht="30">
      <c r="B71" s="36"/>
      <c r="C71" s="36" t="s">
        <v>498</v>
      </c>
      <c r="D71" s="10" t="s">
        <v>499</v>
      </c>
      <c r="E71" s="10" t="s">
        <v>406</v>
      </c>
      <c r="F71" s="138" t="s">
        <v>0</v>
      </c>
      <c r="G71" s="130">
        <v>325</v>
      </c>
      <c r="H71" s="130">
        <v>361</v>
      </c>
      <c r="I71" s="130">
        <v>310</v>
      </c>
      <c r="J71" s="130">
        <v>249</v>
      </c>
      <c r="K71" s="130">
        <v>264</v>
      </c>
      <c r="L71" s="137">
        <v>35</v>
      </c>
      <c r="M71" s="137">
        <v>52</v>
      </c>
      <c r="N71" s="137">
        <v>121</v>
      </c>
      <c r="O71" s="135">
        <v>58</v>
      </c>
      <c r="P71" s="135">
        <v>86</v>
      </c>
      <c r="Q71" s="135">
        <v>52</v>
      </c>
      <c r="R71" s="140">
        <v>66</v>
      </c>
      <c r="S71" s="141">
        <v>55</v>
      </c>
      <c r="T71" s="140">
        <v>43</v>
      </c>
      <c r="U71" s="140">
        <v>28</v>
      </c>
      <c r="V71" s="141">
        <v>66.403999999999996</v>
      </c>
      <c r="W71" s="141">
        <v>66.403999999999996</v>
      </c>
      <c r="X71" s="67">
        <v>66.403999999999996</v>
      </c>
      <c r="Y71" s="67">
        <v>66.403999999999996</v>
      </c>
      <c r="Z71" s="67">
        <v>66.403999999999996</v>
      </c>
      <c r="AA71" s="67">
        <v>66.403999999999996</v>
      </c>
      <c r="AB71" s="37" t="s">
        <v>380</v>
      </c>
      <c r="AC71" s="69"/>
    </row>
    <row r="72" spans="1:29" ht="30">
      <c r="A72" s="8" t="s">
        <v>376</v>
      </c>
      <c r="B72" s="36" t="s">
        <v>500</v>
      </c>
      <c r="C72" s="36" t="s">
        <v>501</v>
      </c>
      <c r="D72" s="36" t="s">
        <v>502</v>
      </c>
      <c r="E72" s="12" t="s">
        <v>409</v>
      </c>
      <c r="F72" s="142" t="s">
        <v>0</v>
      </c>
      <c r="G72" s="139">
        <v>1</v>
      </c>
      <c r="H72" s="139">
        <v>1</v>
      </c>
      <c r="I72" s="139">
        <v>0</v>
      </c>
      <c r="J72" s="139">
        <v>1</v>
      </c>
      <c r="K72" s="139">
        <v>0</v>
      </c>
      <c r="L72" s="135">
        <v>0</v>
      </c>
      <c r="M72" s="135">
        <v>0</v>
      </c>
      <c r="N72" s="135">
        <v>0</v>
      </c>
      <c r="O72" s="135">
        <v>0</v>
      </c>
      <c r="P72" s="135">
        <v>0</v>
      </c>
      <c r="Q72" s="135">
        <v>0</v>
      </c>
      <c r="R72" s="141">
        <v>0</v>
      </c>
      <c r="S72" s="141">
        <v>0</v>
      </c>
      <c r="T72" s="141">
        <v>0</v>
      </c>
      <c r="U72" s="141">
        <v>0</v>
      </c>
      <c r="V72" s="141">
        <v>4.9000000000000002E-2</v>
      </c>
      <c r="W72" s="141">
        <v>4.9000000000000002E-2</v>
      </c>
      <c r="X72" s="67">
        <v>4.9000000000000002E-2</v>
      </c>
      <c r="Y72" s="67">
        <v>4.9000000000000002E-2</v>
      </c>
      <c r="Z72" s="67">
        <v>4.9000000000000002E-2</v>
      </c>
      <c r="AA72" s="67">
        <v>4.9000000000000002E-2</v>
      </c>
      <c r="AB72" s="37" t="s">
        <v>380</v>
      </c>
      <c r="AC72" s="69"/>
    </row>
    <row r="73" spans="1:29" ht="30">
      <c r="B73" s="36"/>
      <c r="C73" s="36"/>
      <c r="D73" s="10" t="s">
        <v>503</v>
      </c>
      <c r="E73" s="12" t="s">
        <v>411</v>
      </c>
      <c r="F73" s="142" t="s">
        <v>0</v>
      </c>
      <c r="G73" s="139">
        <v>9</v>
      </c>
      <c r="H73" s="139">
        <v>5</v>
      </c>
      <c r="I73" s="139">
        <v>4</v>
      </c>
      <c r="J73" s="139">
        <v>2</v>
      </c>
      <c r="K73" s="139">
        <v>5</v>
      </c>
      <c r="L73" s="135">
        <v>2</v>
      </c>
      <c r="M73" s="135">
        <v>2</v>
      </c>
      <c r="N73" s="135">
        <v>0</v>
      </c>
      <c r="O73" s="135">
        <v>1</v>
      </c>
      <c r="P73" s="135">
        <v>1</v>
      </c>
      <c r="Q73" s="135">
        <v>2</v>
      </c>
      <c r="R73" s="141">
        <v>0</v>
      </c>
      <c r="S73" s="141">
        <v>0</v>
      </c>
      <c r="T73" s="141">
        <v>0</v>
      </c>
      <c r="U73" s="141">
        <v>0</v>
      </c>
      <c r="V73" s="141">
        <v>0.93100000000000005</v>
      </c>
      <c r="W73" s="141">
        <v>0.93100000000000005</v>
      </c>
      <c r="X73" s="67">
        <v>0.93100000000000005</v>
      </c>
      <c r="Y73" s="67">
        <v>0.93100000000000005</v>
      </c>
      <c r="Z73" s="67">
        <v>0.93100000000000005</v>
      </c>
      <c r="AA73" s="67">
        <v>0.93100000000000005</v>
      </c>
      <c r="AB73" s="37" t="s">
        <v>380</v>
      </c>
      <c r="AC73" s="69"/>
    </row>
    <row r="74" spans="1:29" ht="30">
      <c r="B74" s="36"/>
      <c r="C74" s="36"/>
      <c r="D74" s="10" t="s">
        <v>504</v>
      </c>
      <c r="E74" s="12" t="s">
        <v>413</v>
      </c>
      <c r="F74" s="142" t="s">
        <v>0</v>
      </c>
      <c r="G74" s="139">
        <v>17</v>
      </c>
      <c r="H74" s="139">
        <v>24</v>
      </c>
      <c r="I74" s="139">
        <v>22</v>
      </c>
      <c r="J74" s="139">
        <v>25</v>
      </c>
      <c r="K74" s="139">
        <v>16</v>
      </c>
      <c r="L74" s="135">
        <v>6</v>
      </c>
      <c r="M74" s="135">
        <v>8</v>
      </c>
      <c r="N74" s="135">
        <v>2</v>
      </c>
      <c r="O74" s="135">
        <v>7</v>
      </c>
      <c r="P74" s="135">
        <v>7</v>
      </c>
      <c r="Q74" s="135">
        <v>8</v>
      </c>
      <c r="R74" s="141">
        <v>2</v>
      </c>
      <c r="S74" s="141">
        <v>4</v>
      </c>
      <c r="T74" s="141">
        <v>0</v>
      </c>
      <c r="U74" s="141">
        <v>10</v>
      </c>
      <c r="V74" s="141">
        <v>5.2430000000000003</v>
      </c>
      <c r="W74" s="141">
        <v>5.2430000000000003</v>
      </c>
      <c r="X74" s="67">
        <v>5.2430000000000003</v>
      </c>
      <c r="Y74" s="67">
        <v>5.2430000000000003</v>
      </c>
      <c r="Z74" s="67">
        <v>5.2430000000000003</v>
      </c>
      <c r="AA74" s="67">
        <v>5.2430000000000003</v>
      </c>
      <c r="AB74" s="37" t="s">
        <v>380</v>
      </c>
      <c r="AC74" s="69"/>
    </row>
    <row r="75" spans="1:29" ht="30">
      <c r="B75" s="36"/>
      <c r="C75" s="36"/>
      <c r="D75" s="10" t="s">
        <v>505</v>
      </c>
      <c r="E75" s="12" t="s">
        <v>415</v>
      </c>
      <c r="F75" s="142" t="s">
        <v>0</v>
      </c>
      <c r="G75" s="139">
        <v>1</v>
      </c>
      <c r="H75" s="139">
        <v>2</v>
      </c>
      <c r="I75" s="139">
        <v>0</v>
      </c>
      <c r="J75" s="139">
        <v>3</v>
      </c>
      <c r="K75" s="139">
        <v>1</v>
      </c>
      <c r="L75" s="135">
        <v>1</v>
      </c>
      <c r="M75" s="135">
        <v>0</v>
      </c>
      <c r="N75" s="135">
        <v>0</v>
      </c>
      <c r="O75" s="135">
        <v>0</v>
      </c>
      <c r="P75" s="135">
        <v>0</v>
      </c>
      <c r="Q75" s="135">
        <v>3</v>
      </c>
      <c r="R75" s="141">
        <v>0</v>
      </c>
      <c r="S75" s="141">
        <v>2</v>
      </c>
      <c r="T75" s="141">
        <v>2</v>
      </c>
      <c r="U75" s="141">
        <v>0</v>
      </c>
      <c r="V75" s="141">
        <v>0.5</v>
      </c>
      <c r="W75" s="141">
        <v>0.5</v>
      </c>
      <c r="X75" s="67">
        <v>0.5</v>
      </c>
      <c r="Y75" s="67">
        <v>0.5</v>
      </c>
      <c r="Z75" s="67">
        <v>0.5</v>
      </c>
      <c r="AA75" s="67">
        <v>0.5</v>
      </c>
      <c r="AB75" s="37" t="s">
        <v>380</v>
      </c>
      <c r="AC75" s="69"/>
    </row>
    <row r="76" spans="1:29" ht="30">
      <c r="B76" s="36"/>
      <c r="C76" s="36"/>
      <c r="D76" s="10" t="s">
        <v>506</v>
      </c>
      <c r="E76" s="38" t="s">
        <v>417</v>
      </c>
      <c r="F76" s="142" t="s">
        <v>0</v>
      </c>
      <c r="G76" s="139">
        <v>1</v>
      </c>
      <c r="H76" s="139">
        <v>0</v>
      </c>
      <c r="I76" s="139">
        <v>2</v>
      </c>
      <c r="J76" s="139">
        <v>1</v>
      </c>
      <c r="K76" s="139">
        <v>3</v>
      </c>
      <c r="L76" s="135">
        <v>0</v>
      </c>
      <c r="M76" s="135">
        <v>0</v>
      </c>
      <c r="N76" s="135">
        <v>0</v>
      </c>
      <c r="O76" s="135">
        <v>0</v>
      </c>
      <c r="P76" s="135">
        <v>0</v>
      </c>
      <c r="Q76" s="135">
        <v>0</v>
      </c>
      <c r="R76" s="141">
        <v>0</v>
      </c>
      <c r="S76" s="141">
        <v>0</v>
      </c>
      <c r="T76" s="141">
        <v>0</v>
      </c>
      <c r="U76" s="140">
        <v>1</v>
      </c>
      <c r="V76" s="141">
        <v>0.29399999999999998</v>
      </c>
      <c r="W76" s="141">
        <v>0.29399999999999998</v>
      </c>
      <c r="X76" s="67">
        <v>0.29399999999999998</v>
      </c>
      <c r="Y76" s="67">
        <v>0.29399999999999998</v>
      </c>
      <c r="Z76" s="67">
        <v>0.29399999999999998</v>
      </c>
      <c r="AA76" s="67">
        <v>0.29399999999999998</v>
      </c>
      <c r="AB76" s="37" t="s">
        <v>380</v>
      </c>
      <c r="AC76" s="69"/>
    </row>
    <row r="77" spans="1:29" ht="30">
      <c r="B77" s="36"/>
      <c r="C77" s="36" t="s">
        <v>507</v>
      </c>
      <c r="D77" s="10" t="s">
        <v>508</v>
      </c>
      <c r="E77" s="38" t="s">
        <v>509</v>
      </c>
      <c r="F77" s="142" t="s">
        <v>1</v>
      </c>
      <c r="G77" s="139">
        <v>0</v>
      </c>
      <c r="H77" s="139">
        <v>0</v>
      </c>
      <c r="I77" s="139">
        <v>0</v>
      </c>
      <c r="J77" s="139">
        <v>0</v>
      </c>
      <c r="K77" s="139">
        <v>0</v>
      </c>
      <c r="L77" s="135">
        <v>0</v>
      </c>
      <c r="M77" s="135">
        <v>0</v>
      </c>
      <c r="N77" s="135">
        <v>0</v>
      </c>
      <c r="O77" s="135">
        <v>0</v>
      </c>
      <c r="P77" s="135">
        <v>0</v>
      </c>
      <c r="Q77" s="135">
        <v>0</v>
      </c>
      <c r="R77" s="141">
        <v>0</v>
      </c>
      <c r="S77" s="141">
        <v>0</v>
      </c>
      <c r="T77" s="141">
        <v>0</v>
      </c>
      <c r="U77" s="141">
        <v>0</v>
      </c>
      <c r="V77" s="141">
        <v>0</v>
      </c>
      <c r="W77" s="141">
        <v>0</v>
      </c>
      <c r="X77" s="67">
        <v>0</v>
      </c>
      <c r="Y77" s="67">
        <v>0</v>
      </c>
      <c r="Z77" s="67">
        <v>0</v>
      </c>
      <c r="AA77" s="67">
        <v>0</v>
      </c>
      <c r="AB77" s="37" t="s">
        <v>380</v>
      </c>
      <c r="AC77" s="69" t="s">
        <v>510</v>
      </c>
    </row>
    <row r="78" spans="1:29" ht="30">
      <c r="B78" s="36"/>
      <c r="C78" s="36"/>
      <c r="D78" s="10" t="s">
        <v>511</v>
      </c>
      <c r="E78" s="38" t="s">
        <v>512</v>
      </c>
      <c r="F78" s="142" t="s">
        <v>0</v>
      </c>
      <c r="G78" s="139">
        <v>2</v>
      </c>
      <c r="H78" s="139">
        <v>6</v>
      </c>
      <c r="I78" s="139">
        <v>6</v>
      </c>
      <c r="J78" s="139">
        <v>2</v>
      </c>
      <c r="K78" s="139">
        <v>0</v>
      </c>
      <c r="L78" s="135">
        <v>4</v>
      </c>
      <c r="M78" s="135">
        <v>0</v>
      </c>
      <c r="N78" s="135">
        <v>2</v>
      </c>
      <c r="O78" s="135">
        <v>0</v>
      </c>
      <c r="P78" s="135">
        <v>0</v>
      </c>
      <c r="Q78" s="135">
        <v>0</v>
      </c>
      <c r="R78" s="141">
        <v>1</v>
      </c>
      <c r="S78" s="141">
        <v>0</v>
      </c>
      <c r="T78" s="141">
        <v>0</v>
      </c>
      <c r="U78" s="141">
        <v>0</v>
      </c>
      <c r="V78" s="141">
        <v>0.71699999999999997</v>
      </c>
      <c r="W78" s="141">
        <v>0.71699999999999997</v>
      </c>
      <c r="X78" s="67">
        <v>0.71699999999999997</v>
      </c>
      <c r="Y78" s="67">
        <v>0.71699999999999997</v>
      </c>
      <c r="Z78" s="67">
        <v>0.71699999999999997</v>
      </c>
      <c r="AA78" s="67">
        <v>0.71699999999999997</v>
      </c>
      <c r="AB78" s="37" t="s">
        <v>380</v>
      </c>
      <c r="AC78" s="69"/>
    </row>
    <row r="79" spans="1:29" ht="30">
      <c r="B79" s="36"/>
      <c r="C79" s="36"/>
      <c r="D79" s="10" t="s">
        <v>513</v>
      </c>
      <c r="E79" s="12" t="s">
        <v>514</v>
      </c>
      <c r="F79" s="142" t="s">
        <v>1</v>
      </c>
      <c r="G79" s="139">
        <v>0</v>
      </c>
      <c r="H79" s="139">
        <v>0</v>
      </c>
      <c r="I79" s="139">
        <v>0</v>
      </c>
      <c r="J79" s="139">
        <v>0</v>
      </c>
      <c r="K79" s="139">
        <v>0</v>
      </c>
      <c r="L79" s="135">
        <v>0</v>
      </c>
      <c r="M79" s="135">
        <v>0</v>
      </c>
      <c r="N79" s="135">
        <v>0</v>
      </c>
      <c r="O79" s="135">
        <v>0</v>
      </c>
      <c r="P79" s="135">
        <v>0</v>
      </c>
      <c r="Q79" s="135">
        <v>0</v>
      </c>
      <c r="R79" s="141">
        <v>0</v>
      </c>
      <c r="S79" s="141">
        <v>0</v>
      </c>
      <c r="T79" s="141">
        <v>0</v>
      </c>
      <c r="U79" s="141">
        <v>0</v>
      </c>
      <c r="V79" s="141">
        <v>0</v>
      </c>
      <c r="W79" s="141">
        <v>0</v>
      </c>
      <c r="X79" s="67">
        <v>0</v>
      </c>
      <c r="Y79" s="67">
        <v>0</v>
      </c>
      <c r="Z79" s="67">
        <v>0</v>
      </c>
      <c r="AA79" s="67">
        <v>0</v>
      </c>
      <c r="AB79" s="37" t="s">
        <v>380</v>
      </c>
      <c r="AC79" s="69" t="s">
        <v>510</v>
      </c>
    </row>
    <row r="80" spans="1:29" ht="30">
      <c r="B80" s="36"/>
      <c r="C80" s="36"/>
      <c r="D80" s="10" t="s">
        <v>515</v>
      </c>
      <c r="E80" s="12" t="s">
        <v>428</v>
      </c>
      <c r="F80" s="142" t="s">
        <v>1</v>
      </c>
      <c r="G80" s="139">
        <v>0</v>
      </c>
      <c r="H80" s="139">
        <v>0</v>
      </c>
      <c r="I80" s="139">
        <v>0</v>
      </c>
      <c r="J80" s="139">
        <v>0</v>
      </c>
      <c r="K80" s="139">
        <v>0</v>
      </c>
      <c r="L80" s="135">
        <v>0</v>
      </c>
      <c r="M80" s="135">
        <v>0</v>
      </c>
      <c r="N80" s="135">
        <v>0</v>
      </c>
      <c r="O80" s="135">
        <v>0</v>
      </c>
      <c r="P80" s="135">
        <v>0</v>
      </c>
      <c r="Q80" s="135">
        <v>0</v>
      </c>
      <c r="R80" s="141">
        <v>0</v>
      </c>
      <c r="S80" s="141">
        <v>0</v>
      </c>
      <c r="T80" s="141">
        <v>0</v>
      </c>
      <c r="U80" s="141">
        <v>0</v>
      </c>
      <c r="V80" s="141">
        <v>0</v>
      </c>
      <c r="W80" s="141">
        <v>0</v>
      </c>
      <c r="X80" s="67">
        <v>0</v>
      </c>
      <c r="Y80" s="67">
        <v>0</v>
      </c>
      <c r="Z80" s="67">
        <v>0</v>
      </c>
      <c r="AA80" s="67">
        <v>0</v>
      </c>
      <c r="AB80" s="37" t="s">
        <v>380</v>
      </c>
      <c r="AC80" s="69" t="s">
        <v>510</v>
      </c>
    </row>
    <row r="81" spans="2:29" ht="30">
      <c r="B81" s="36"/>
      <c r="C81" s="36"/>
      <c r="D81" s="10" t="s">
        <v>516</v>
      </c>
      <c r="E81" s="12" t="s">
        <v>517</v>
      </c>
      <c r="F81" s="142" t="s">
        <v>0</v>
      </c>
      <c r="G81" s="139">
        <v>3</v>
      </c>
      <c r="H81" s="139">
        <v>0</v>
      </c>
      <c r="I81" s="139">
        <v>1</v>
      </c>
      <c r="J81" s="139">
        <v>0</v>
      </c>
      <c r="K81" s="139">
        <v>0</v>
      </c>
      <c r="L81" s="135">
        <v>0</v>
      </c>
      <c r="M81" s="135">
        <v>1</v>
      </c>
      <c r="N81" s="135">
        <v>1</v>
      </c>
      <c r="O81" s="135">
        <v>0</v>
      </c>
      <c r="P81" s="135">
        <v>0</v>
      </c>
      <c r="Q81" s="135">
        <v>1</v>
      </c>
      <c r="R81" s="141">
        <v>0</v>
      </c>
      <c r="S81" s="141">
        <v>0</v>
      </c>
      <c r="T81" s="141">
        <v>0</v>
      </c>
      <c r="U81" s="141">
        <v>0</v>
      </c>
      <c r="V81" s="141">
        <v>0.19600000000000001</v>
      </c>
      <c r="W81" s="141">
        <v>0.19600000000000001</v>
      </c>
      <c r="X81" s="67">
        <v>0.78300000000000003</v>
      </c>
      <c r="Y81" s="67">
        <v>0.78300000000000003</v>
      </c>
      <c r="Z81" s="67">
        <v>0.78300000000000003</v>
      </c>
      <c r="AA81" s="67">
        <v>0.78300000000000003</v>
      </c>
      <c r="AB81" s="37" t="s">
        <v>380</v>
      </c>
      <c r="AC81" s="69"/>
    </row>
    <row r="82" spans="2:29" ht="30">
      <c r="B82" s="36"/>
      <c r="C82" s="36"/>
      <c r="D82" s="10" t="s">
        <v>518</v>
      </c>
      <c r="E82" s="12" t="s">
        <v>519</v>
      </c>
      <c r="F82" s="142" t="s">
        <v>0</v>
      </c>
      <c r="G82" s="139">
        <v>1</v>
      </c>
      <c r="H82" s="139">
        <v>0</v>
      </c>
      <c r="I82" s="139">
        <v>0</v>
      </c>
      <c r="J82" s="139">
        <v>4</v>
      </c>
      <c r="K82" s="139">
        <v>3</v>
      </c>
      <c r="L82" s="135">
        <v>0</v>
      </c>
      <c r="M82" s="135">
        <v>0</v>
      </c>
      <c r="N82" s="135">
        <v>0</v>
      </c>
      <c r="O82" s="135">
        <v>0</v>
      </c>
      <c r="P82" s="135">
        <v>0</v>
      </c>
      <c r="Q82" s="135">
        <v>0</v>
      </c>
      <c r="R82" s="141">
        <v>0</v>
      </c>
      <c r="S82" s="141">
        <v>0</v>
      </c>
      <c r="T82" s="141">
        <v>0</v>
      </c>
      <c r="U82" s="141">
        <v>1</v>
      </c>
      <c r="V82" s="141">
        <v>0.33500000000000002</v>
      </c>
      <c r="W82" s="141">
        <v>0.33500000000000002</v>
      </c>
      <c r="X82" s="67">
        <v>1.3380000000000001</v>
      </c>
      <c r="Y82" s="67">
        <v>1.3380000000000001</v>
      </c>
      <c r="Z82" s="67">
        <v>1.3380000000000001</v>
      </c>
      <c r="AA82" s="67">
        <v>1.3380000000000001</v>
      </c>
      <c r="AB82" s="37" t="s">
        <v>380</v>
      </c>
      <c r="AC82" s="69"/>
    </row>
    <row r="83" spans="2:29" ht="45">
      <c r="B83" s="36"/>
      <c r="C83" s="36"/>
      <c r="D83" s="10" t="s">
        <v>520</v>
      </c>
      <c r="E83" s="12" t="s">
        <v>521</v>
      </c>
      <c r="F83" s="142" t="s">
        <v>0</v>
      </c>
      <c r="G83" s="139">
        <v>29</v>
      </c>
      <c r="H83" s="139">
        <v>13</v>
      </c>
      <c r="I83" s="139">
        <v>6</v>
      </c>
      <c r="J83" s="139">
        <v>3</v>
      </c>
      <c r="K83" s="139">
        <v>8</v>
      </c>
      <c r="L83" s="135">
        <v>0</v>
      </c>
      <c r="M83" s="135">
        <v>0</v>
      </c>
      <c r="N83" s="135">
        <v>0</v>
      </c>
      <c r="O83" s="135">
        <v>0</v>
      </c>
      <c r="P83" s="135">
        <v>0</v>
      </c>
      <c r="Q83" s="135">
        <v>0</v>
      </c>
      <c r="R83" s="141">
        <v>11</v>
      </c>
      <c r="S83" s="141">
        <v>11</v>
      </c>
      <c r="T83" s="141">
        <v>2</v>
      </c>
      <c r="U83" s="141">
        <v>1</v>
      </c>
      <c r="V83" s="141">
        <v>1.911</v>
      </c>
      <c r="W83" s="141">
        <v>1.911</v>
      </c>
      <c r="X83" s="67">
        <v>1.911</v>
      </c>
      <c r="Y83" s="67">
        <v>1.911</v>
      </c>
      <c r="Z83" s="67">
        <v>1.911</v>
      </c>
      <c r="AA83" s="67">
        <v>1.911</v>
      </c>
      <c r="AB83" s="37" t="s">
        <v>380</v>
      </c>
      <c r="AC83" s="69"/>
    </row>
    <row r="84" spans="2:29" ht="30">
      <c r="B84" s="36"/>
      <c r="C84" s="36"/>
      <c r="D84" s="10" t="s">
        <v>522</v>
      </c>
      <c r="E84" s="12" t="s">
        <v>424</v>
      </c>
      <c r="F84" s="142" t="s">
        <v>0</v>
      </c>
      <c r="G84" s="139">
        <v>0</v>
      </c>
      <c r="H84" s="139">
        <v>0</v>
      </c>
      <c r="I84" s="139">
        <v>0</v>
      </c>
      <c r="J84" s="139">
        <v>0</v>
      </c>
      <c r="K84" s="139">
        <v>0</v>
      </c>
      <c r="L84" s="135">
        <v>0</v>
      </c>
      <c r="M84" s="135">
        <v>0</v>
      </c>
      <c r="N84" s="135">
        <v>0</v>
      </c>
      <c r="O84" s="135">
        <v>0</v>
      </c>
      <c r="P84" s="135">
        <v>0</v>
      </c>
      <c r="Q84" s="135">
        <v>0</v>
      </c>
      <c r="R84" s="141">
        <v>0</v>
      </c>
      <c r="S84" s="141">
        <v>0</v>
      </c>
      <c r="T84" s="141">
        <v>0</v>
      </c>
      <c r="U84" s="141">
        <v>2</v>
      </c>
      <c r="V84" s="141">
        <v>0</v>
      </c>
      <c r="W84" s="141">
        <v>0</v>
      </c>
      <c r="X84" s="67">
        <v>0</v>
      </c>
      <c r="Y84" s="67">
        <v>0</v>
      </c>
      <c r="Z84" s="67">
        <v>0</v>
      </c>
      <c r="AA84" s="67">
        <v>0</v>
      </c>
      <c r="AB84" s="37" t="s">
        <v>380</v>
      </c>
      <c r="AC84" s="69"/>
    </row>
    <row r="85" spans="2:29" ht="45">
      <c r="B85" s="36"/>
      <c r="C85" s="36"/>
      <c r="D85" s="34" t="s">
        <v>523</v>
      </c>
      <c r="E85" s="12" t="s">
        <v>524</v>
      </c>
      <c r="F85" s="142" t="s">
        <v>1</v>
      </c>
      <c r="G85" s="139">
        <v>0</v>
      </c>
      <c r="H85" s="139">
        <v>0</v>
      </c>
      <c r="I85" s="139">
        <v>0</v>
      </c>
      <c r="J85" s="139">
        <v>0</v>
      </c>
      <c r="K85" s="139">
        <v>0</v>
      </c>
      <c r="L85" s="135">
        <v>0</v>
      </c>
      <c r="M85" s="135">
        <v>0</v>
      </c>
      <c r="N85" s="135">
        <v>0</v>
      </c>
      <c r="O85" s="135">
        <v>0</v>
      </c>
      <c r="P85" s="135">
        <v>0</v>
      </c>
      <c r="Q85" s="135">
        <v>0</v>
      </c>
      <c r="R85" s="141">
        <v>0</v>
      </c>
      <c r="S85" s="141">
        <v>0</v>
      </c>
      <c r="T85" s="141">
        <v>0</v>
      </c>
      <c r="U85" s="141">
        <v>0</v>
      </c>
      <c r="V85" s="141">
        <v>0</v>
      </c>
      <c r="W85" s="141">
        <v>0</v>
      </c>
      <c r="X85" s="67">
        <v>0</v>
      </c>
      <c r="Y85" s="67">
        <v>0</v>
      </c>
      <c r="Z85" s="67">
        <v>0</v>
      </c>
      <c r="AA85" s="67">
        <v>0</v>
      </c>
      <c r="AB85" s="37" t="s">
        <v>380</v>
      </c>
      <c r="AC85" s="69" t="s">
        <v>510</v>
      </c>
    </row>
    <row r="86" spans="2:29" ht="30">
      <c r="B86" s="36"/>
      <c r="C86" s="36"/>
      <c r="D86" s="10" t="s">
        <v>525</v>
      </c>
      <c r="E86" s="12" t="s">
        <v>526</v>
      </c>
      <c r="F86" s="142" t="s">
        <v>1</v>
      </c>
      <c r="G86" s="139">
        <v>0</v>
      </c>
      <c r="H86" s="139">
        <v>0</v>
      </c>
      <c r="I86" s="139">
        <v>0</v>
      </c>
      <c r="J86" s="139">
        <v>0</v>
      </c>
      <c r="K86" s="139">
        <v>0</v>
      </c>
      <c r="L86" s="135">
        <v>0</v>
      </c>
      <c r="M86" s="135">
        <v>0</v>
      </c>
      <c r="N86" s="135">
        <v>0</v>
      </c>
      <c r="O86" s="135">
        <v>0</v>
      </c>
      <c r="P86" s="135">
        <v>0</v>
      </c>
      <c r="Q86" s="135">
        <v>0</v>
      </c>
      <c r="R86" s="141">
        <v>0</v>
      </c>
      <c r="S86" s="141">
        <v>0</v>
      </c>
      <c r="T86" s="141">
        <v>0</v>
      </c>
      <c r="U86" s="141">
        <v>0</v>
      </c>
      <c r="V86" s="141">
        <v>0</v>
      </c>
      <c r="W86" s="141">
        <v>0</v>
      </c>
      <c r="X86" s="67">
        <v>0</v>
      </c>
      <c r="Y86" s="67">
        <v>0</v>
      </c>
      <c r="Z86" s="67">
        <v>0</v>
      </c>
      <c r="AA86" s="67">
        <v>0</v>
      </c>
      <c r="AB86" s="37" t="s">
        <v>380</v>
      </c>
      <c r="AC86" s="69" t="s">
        <v>510</v>
      </c>
    </row>
    <row r="87" spans="2:29" ht="30">
      <c r="B87" s="36"/>
      <c r="C87" s="36"/>
      <c r="D87" s="10" t="s">
        <v>527</v>
      </c>
      <c r="E87" s="12" t="s">
        <v>528</v>
      </c>
      <c r="F87" s="142" t="s">
        <v>0</v>
      </c>
      <c r="G87" s="139">
        <v>0</v>
      </c>
      <c r="H87" s="139">
        <v>0</v>
      </c>
      <c r="I87" s="139">
        <v>1</v>
      </c>
      <c r="J87" s="139">
        <v>0</v>
      </c>
      <c r="K87" s="139">
        <v>0</v>
      </c>
      <c r="L87" s="135">
        <v>0</v>
      </c>
      <c r="M87" s="135">
        <v>0</v>
      </c>
      <c r="N87" s="135">
        <v>0</v>
      </c>
      <c r="O87" s="135">
        <v>0</v>
      </c>
      <c r="P87" s="135">
        <v>0</v>
      </c>
      <c r="Q87" s="135">
        <v>0</v>
      </c>
      <c r="R87" s="141">
        <v>0</v>
      </c>
      <c r="S87" s="141">
        <v>0</v>
      </c>
      <c r="T87" s="141">
        <v>0</v>
      </c>
      <c r="U87" s="141">
        <v>0</v>
      </c>
      <c r="V87" s="141">
        <v>4.8000000000000001E-2</v>
      </c>
      <c r="W87" s="141">
        <v>4.8000000000000001E-2</v>
      </c>
      <c r="X87" s="67">
        <v>4.8000000000000001E-2</v>
      </c>
      <c r="Y87" s="67">
        <v>4.8000000000000001E-2</v>
      </c>
      <c r="Z87" s="67">
        <v>4.8000000000000001E-2</v>
      </c>
      <c r="AA87" s="67">
        <v>4.8000000000000001E-2</v>
      </c>
      <c r="AB87" s="37" t="s">
        <v>380</v>
      </c>
      <c r="AC87" s="69"/>
    </row>
    <row r="88" spans="2:29" ht="30">
      <c r="B88" s="36"/>
      <c r="C88" s="36"/>
      <c r="D88" s="10" t="s">
        <v>529</v>
      </c>
      <c r="E88" s="12" t="s">
        <v>530</v>
      </c>
      <c r="F88" s="142" t="s">
        <v>1</v>
      </c>
      <c r="G88" s="139">
        <v>0</v>
      </c>
      <c r="H88" s="139">
        <v>0</v>
      </c>
      <c r="I88" s="139">
        <v>0</v>
      </c>
      <c r="J88" s="139">
        <v>0</v>
      </c>
      <c r="K88" s="139">
        <v>0</v>
      </c>
      <c r="L88" s="135">
        <v>0</v>
      </c>
      <c r="M88" s="135">
        <v>0</v>
      </c>
      <c r="N88" s="135">
        <v>0</v>
      </c>
      <c r="O88" s="135">
        <v>0</v>
      </c>
      <c r="P88" s="135">
        <v>0</v>
      </c>
      <c r="Q88" s="135">
        <v>0</v>
      </c>
      <c r="R88" s="141">
        <v>0</v>
      </c>
      <c r="S88" s="141">
        <v>0</v>
      </c>
      <c r="T88" s="141">
        <v>0</v>
      </c>
      <c r="U88" s="141">
        <v>0</v>
      </c>
      <c r="V88" s="141">
        <v>0</v>
      </c>
      <c r="W88" s="141">
        <v>0</v>
      </c>
      <c r="X88" s="67">
        <v>0</v>
      </c>
      <c r="Y88" s="67">
        <v>0</v>
      </c>
      <c r="Z88" s="67">
        <v>0</v>
      </c>
      <c r="AA88" s="67">
        <v>0</v>
      </c>
      <c r="AB88" s="37" t="s">
        <v>380</v>
      </c>
      <c r="AC88" s="69" t="s">
        <v>510</v>
      </c>
    </row>
    <row r="89" spans="2:29" ht="30">
      <c r="B89" s="36"/>
      <c r="C89" s="36"/>
      <c r="D89" s="10" t="s">
        <v>531</v>
      </c>
      <c r="E89" s="12" t="s">
        <v>532</v>
      </c>
      <c r="F89" s="142" t="s">
        <v>0</v>
      </c>
      <c r="G89" s="139">
        <v>0</v>
      </c>
      <c r="H89" s="139">
        <v>0</v>
      </c>
      <c r="I89" s="139">
        <v>0</v>
      </c>
      <c r="J89" s="139">
        <v>1</v>
      </c>
      <c r="K89" s="139">
        <v>1</v>
      </c>
      <c r="L89" s="135">
        <v>0</v>
      </c>
      <c r="M89" s="135">
        <v>0</v>
      </c>
      <c r="N89" s="135">
        <v>0</v>
      </c>
      <c r="O89" s="135">
        <v>0</v>
      </c>
      <c r="P89" s="135">
        <v>0</v>
      </c>
      <c r="Q89" s="135">
        <v>0</v>
      </c>
      <c r="R89" s="141">
        <v>0</v>
      </c>
      <c r="S89" s="141">
        <v>0</v>
      </c>
      <c r="T89" s="141">
        <v>0</v>
      </c>
      <c r="U89" s="141">
        <v>0</v>
      </c>
      <c r="V89" s="141">
        <v>9.6000000000000002E-2</v>
      </c>
      <c r="W89" s="141">
        <v>9.6000000000000002E-2</v>
      </c>
      <c r="X89" s="67">
        <v>9.6000000000000002E-2</v>
      </c>
      <c r="Y89" s="67">
        <v>9.6000000000000002E-2</v>
      </c>
      <c r="Z89" s="67">
        <v>9.6000000000000002E-2</v>
      </c>
      <c r="AA89" s="67">
        <v>9.6000000000000002E-2</v>
      </c>
      <c r="AB89" s="37" t="s">
        <v>380</v>
      </c>
      <c r="AC89" s="69"/>
    </row>
    <row r="90" spans="2:29" ht="30">
      <c r="B90" s="36"/>
      <c r="C90" s="36"/>
      <c r="D90" s="10" t="s">
        <v>533</v>
      </c>
      <c r="E90" s="12" t="s">
        <v>534</v>
      </c>
      <c r="F90" s="142" t="s">
        <v>1</v>
      </c>
      <c r="G90" s="139">
        <v>0</v>
      </c>
      <c r="H90" s="139">
        <v>0</v>
      </c>
      <c r="I90" s="139">
        <v>0</v>
      </c>
      <c r="J90" s="139">
        <v>0</v>
      </c>
      <c r="K90" s="139">
        <v>0</v>
      </c>
      <c r="L90" s="135">
        <v>0</v>
      </c>
      <c r="M90" s="135">
        <v>0</v>
      </c>
      <c r="N90" s="135">
        <v>0</v>
      </c>
      <c r="O90" s="135">
        <v>0</v>
      </c>
      <c r="P90" s="135">
        <v>0</v>
      </c>
      <c r="Q90" s="135">
        <v>0</v>
      </c>
      <c r="R90" s="141">
        <v>0</v>
      </c>
      <c r="S90" s="141">
        <v>0</v>
      </c>
      <c r="T90" s="141">
        <v>0</v>
      </c>
      <c r="U90" s="141">
        <v>0</v>
      </c>
      <c r="V90" s="141">
        <v>0</v>
      </c>
      <c r="W90" s="141">
        <v>0</v>
      </c>
      <c r="X90" s="67">
        <v>0</v>
      </c>
      <c r="Y90" s="67">
        <v>0</v>
      </c>
      <c r="Z90" s="67">
        <v>0</v>
      </c>
      <c r="AA90" s="67">
        <v>0</v>
      </c>
      <c r="AB90" s="37" t="s">
        <v>380</v>
      </c>
      <c r="AC90" s="69" t="s">
        <v>510</v>
      </c>
    </row>
    <row r="91" spans="2:29" ht="30">
      <c r="B91" s="36"/>
      <c r="C91" s="36"/>
      <c r="D91" s="10" t="s">
        <v>535</v>
      </c>
      <c r="E91" s="12" t="s">
        <v>434</v>
      </c>
      <c r="F91" s="142" t="s">
        <v>0</v>
      </c>
      <c r="G91" s="139">
        <v>1</v>
      </c>
      <c r="H91" s="139">
        <v>0</v>
      </c>
      <c r="I91" s="139">
        <v>0</v>
      </c>
      <c r="J91" s="139">
        <v>0</v>
      </c>
      <c r="K91" s="139">
        <v>0</v>
      </c>
      <c r="L91" s="135">
        <v>0</v>
      </c>
      <c r="M91" s="135">
        <v>2</v>
      </c>
      <c r="N91" s="135">
        <v>0</v>
      </c>
      <c r="O91" s="135">
        <v>0</v>
      </c>
      <c r="P91" s="135">
        <v>0</v>
      </c>
      <c r="Q91" s="135">
        <v>0</v>
      </c>
      <c r="R91" s="141">
        <v>0</v>
      </c>
      <c r="S91" s="141">
        <v>0</v>
      </c>
      <c r="T91" s="141">
        <v>0</v>
      </c>
      <c r="U91" s="141">
        <v>0</v>
      </c>
      <c r="V91" s="141">
        <v>9.6000000000000002E-2</v>
      </c>
      <c r="W91" s="141">
        <v>9.6000000000000002E-2</v>
      </c>
      <c r="X91" s="67">
        <v>9.6000000000000002E-2</v>
      </c>
      <c r="Y91" s="67">
        <v>9.6000000000000002E-2</v>
      </c>
      <c r="Z91" s="67">
        <v>9.6000000000000002E-2</v>
      </c>
      <c r="AA91" s="67">
        <v>9.6000000000000002E-2</v>
      </c>
      <c r="AB91" s="37" t="s">
        <v>380</v>
      </c>
      <c r="AC91" s="69"/>
    </row>
    <row r="92" spans="2:29" ht="30">
      <c r="B92" s="36"/>
      <c r="C92" s="36" t="s">
        <v>536</v>
      </c>
      <c r="D92" s="10" t="s">
        <v>537</v>
      </c>
      <c r="E92" s="10" t="s">
        <v>437</v>
      </c>
      <c r="F92" s="142" t="s">
        <v>0</v>
      </c>
      <c r="G92" s="139">
        <v>1</v>
      </c>
      <c r="H92" s="139">
        <v>0</v>
      </c>
      <c r="I92" s="139">
        <v>0</v>
      </c>
      <c r="J92" s="139">
        <v>0</v>
      </c>
      <c r="K92" s="139">
        <v>0</v>
      </c>
      <c r="L92" s="135">
        <v>0</v>
      </c>
      <c r="M92" s="135">
        <v>0</v>
      </c>
      <c r="N92" s="135">
        <v>0</v>
      </c>
      <c r="O92" s="135">
        <v>0</v>
      </c>
      <c r="P92" s="135">
        <v>0</v>
      </c>
      <c r="Q92" s="135">
        <v>0</v>
      </c>
      <c r="R92" s="141">
        <v>0</v>
      </c>
      <c r="S92" s="141">
        <v>0</v>
      </c>
      <c r="T92" s="141">
        <v>0</v>
      </c>
      <c r="U92" s="141">
        <v>0</v>
      </c>
      <c r="V92" s="141">
        <v>0</v>
      </c>
      <c r="W92" s="141">
        <v>0</v>
      </c>
      <c r="X92" s="67">
        <v>0</v>
      </c>
      <c r="Y92" s="67">
        <v>0</v>
      </c>
      <c r="Z92" s="67">
        <v>0</v>
      </c>
      <c r="AA92" s="67">
        <v>0</v>
      </c>
      <c r="AB92" s="37" t="s">
        <v>380</v>
      </c>
      <c r="AC92" s="69"/>
    </row>
    <row r="93" spans="2:29" ht="30">
      <c r="B93" s="36"/>
      <c r="C93" s="36" t="s">
        <v>538</v>
      </c>
      <c r="D93" s="10" t="s">
        <v>539</v>
      </c>
      <c r="E93" s="36" t="s">
        <v>440</v>
      </c>
      <c r="F93" s="142" t="s">
        <v>0</v>
      </c>
      <c r="G93" s="139">
        <v>3</v>
      </c>
      <c r="H93" s="139">
        <v>8</v>
      </c>
      <c r="I93" s="139">
        <v>0</v>
      </c>
      <c r="J93" s="139">
        <v>3</v>
      </c>
      <c r="K93" s="139">
        <v>1</v>
      </c>
      <c r="L93" s="135">
        <v>0</v>
      </c>
      <c r="M93" s="135">
        <v>1</v>
      </c>
      <c r="N93" s="135">
        <v>0</v>
      </c>
      <c r="O93" s="135">
        <v>0</v>
      </c>
      <c r="P93" s="135">
        <v>0</v>
      </c>
      <c r="Q93" s="135">
        <v>0</v>
      </c>
      <c r="R93" s="141">
        <v>1</v>
      </c>
      <c r="S93" s="141">
        <v>0</v>
      </c>
      <c r="T93" s="141">
        <v>0</v>
      </c>
      <c r="U93" s="141">
        <v>0</v>
      </c>
      <c r="V93" s="141">
        <v>0.29299999999999998</v>
      </c>
      <c r="W93" s="141">
        <v>0.29299999999999998</v>
      </c>
      <c r="X93" s="67">
        <v>0.29299999999999998</v>
      </c>
      <c r="Y93" s="67">
        <v>0.29299999999999998</v>
      </c>
      <c r="Z93" s="67">
        <v>0.29299999999999998</v>
      </c>
      <c r="AA93" s="67">
        <v>0.29299999999999998</v>
      </c>
      <c r="AB93" s="37" t="s">
        <v>380</v>
      </c>
      <c r="AC93" s="69"/>
    </row>
    <row r="94" spans="2:29" ht="30">
      <c r="B94" s="36"/>
      <c r="C94" s="36" t="s">
        <v>540</v>
      </c>
      <c r="D94" s="10" t="s">
        <v>541</v>
      </c>
      <c r="E94" s="10" t="s">
        <v>400</v>
      </c>
      <c r="F94" s="142" t="s">
        <v>0</v>
      </c>
      <c r="G94" s="139">
        <v>0</v>
      </c>
      <c r="H94" s="139">
        <v>0</v>
      </c>
      <c r="I94" s="139">
        <v>2</v>
      </c>
      <c r="J94" s="139">
        <v>0</v>
      </c>
      <c r="K94" s="139">
        <v>0</v>
      </c>
      <c r="L94" s="135">
        <v>1</v>
      </c>
      <c r="M94" s="135">
        <v>0</v>
      </c>
      <c r="N94" s="135">
        <v>0</v>
      </c>
      <c r="O94" s="135">
        <v>1</v>
      </c>
      <c r="P94" s="135">
        <v>1</v>
      </c>
      <c r="Q94" s="135">
        <v>0</v>
      </c>
      <c r="R94" s="141">
        <v>0</v>
      </c>
      <c r="S94" s="141">
        <v>0</v>
      </c>
      <c r="T94" s="141">
        <v>0</v>
      </c>
      <c r="U94" s="141">
        <v>0</v>
      </c>
      <c r="V94" s="141">
        <v>0.25</v>
      </c>
      <c r="W94" s="141">
        <v>0.25</v>
      </c>
      <c r="X94" s="67">
        <v>0.25</v>
      </c>
      <c r="Y94" s="67">
        <v>0.25</v>
      </c>
      <c r="Z94" s="67">
        <v>0.25</v>
      </c>
      <c r="AA94" s="67">
        <v>0.25</v>
      </c>
      <c r="AB94" s="37" t="s">
        <v>380</v>
      </c>
      <c r="AC94" s="69"/>
    </row>
    <row r="95" spans="2:29" ht="30">
      <c r="B95" s="36"/>
      <c r="C95" s="36" t="s">
        <v>542</v>
      </c>
      <c r="D95" s="10" t="s">
        <v>543</v>
      </c>
      <c r="E95" s="10" t="s">
        <v>445</v>
      </c>
      <c r="F95" s="142" t="s">
        <v>0</v>
      </c>
      <c r="G95" s="139">
        <v>0</v>
      </c>
      <c r="H95" s="139">
        <v>0</v>
      </c>
      <c r="I95" s="139">
        <v>0</v>
      </c>
      <c r="J95" s="139">
        <v>0</v>
      </c>
      <c r="K95" s="139">
        <v>0</v>
      </c>
      <c r="L95" s="135">
        <v>0</v>
      </c>
      <c r="M95" s="135">
        <v>0</v>
      </c>
      <c r="N95" s="135">
        <v>0</v>
      </c>
      <c r="O95" s="135">
        <v>0</v>
      </c>
      <c r="P95" s="135">
        <v>0</v>
      </c>
      <c r="Q95" s="135">
        <v>0</v>
      </c>
      <c r="R95" s="141">
        <v>0</v>
      </c>
      <c r="S95" s="141">
        <v>0</v>
      </c>
      <c r="T95" s="141">
        <v>0</v>
      </c>
      <c r="U95" s="141">
        <v>0</v>
      </c>
      <c r="V95" s="141">
        <v>0</v>
      </c>
      <c r="W95" s="141">
        <v>0</v>
      </c>
      <c r="X95" s="67">
        <v>0</v>
      </c>
      <c r="Y95" s="67">
        <v>0</v>
      </c>
      <c r="Z95" s="67">
        <v>0</v>
      </c>
      <c r="AA95" s="67">
        <v>0</v>
      </c>
      <c r="AB95" s="37" t="s">
        <v>380</v>
      </c>
      <c r="AC95" s="69"/>
    </row>
    <row r="96" spans="2:29" ht="30">
      <c r="B96" s="36"/>
      <c r="C96" s="36" t="s">
        <v>544</v>
      </c>
      <c r="D96" s="10" t="s">
        <v>545</v>
      </c>
      <c r="E96" s="10" t="s">
        <v>448</v>
      </c>
      <c r="F96" s="142" t="s">
        <v>0</v>
      </c>
      <c r="G96" s="139">
        <v>1</v>
      </c>
      <c r="H96" s="139">
        <v>0</v>
      </c>
      <c r="I96" s="139">
        <v>0</v>
      </c>
      <c r="J96" s="139">
        <v>0</v>
      </c>
      <c r="K96" s="139">
        <v>0</v>
      </c>
      <c r="L96" s="135">
        <v>0</v>
      </c>
      <c r="M96" s="135">
        <v>0</v>
      </c>
      <c r="N96" s="135">
        <v>0</v>
      </c>
      <c r="O96" s="135">
        <v>0</v>
      </c>
      <c r="P96" s="135">
        <v>0</v>
      </c>
      <c r="Q96" s="135">
        <v>2</v>
      </c>
      <c r="R96" s="141">
        <v>2</v>
      </c>
      <c r="S96" s="141">
        <v>0</v>
      </c>
      <c r="T96" s="141">
        <v>3</v>
      </c>
      <c r="U96" s="141">
        <v>0</v>
      </c>
      <c r="V96" s="141">
        <v>0.19500000000000001</v>
      </c>
      <c r="W96" s="141">
        <v>0.19500000000000001</v>
      </c>
      <c r="X96" s="67">
        <v>0.19500000000000001</v>
      </c>
      <c r="Y96" s="67">
        <v>0.19500000000000001</v>
      </c>
      <c r="Z96" s="67">
        <v>0.19500000000000001</v>
      </c>
      <c r="AA96" s="67">
        <v>0.19500000000000001</v>
      </c>
      <c r="AB96" s="37" t="s">
        <v>380</v>
      </c>
      <c r="AC96" s="69"/>
    </row>
    <row r="97" spans="2:29" ht="30">
      <c r="B97" s="36"/>
      <c r="C97" s="36" t="s">
        <v>546</v>
      </c>
      <c r="D97" s="10" t="s">
        <v>547</v>
      </c>
      <c r="E97" s="10" t="s">
        <v>451</v>
      </c>
      <c r="F97" s="142" t="s">
        <v>0</v>
      </c>
      <c r="G97" s="139">
        <v>10</v>
      </c>
      <c r="H97" s="139">
        <v>10</v>
      </c>
      <c r="I97" s="139">
        <v>8</v>
      </c>
      <c r="J97" s="139">
        <v>10</v>
      </c>
      <c r="K97" s="139">
        <v>4</v>
      </c>
      <c r="L97" s="135">
        <v>1</v>
      </c>
      <c r="M97" s="135">
        <v>3</v>
      </c>
      <c r="N97" s="135">
        <v>1</v>
      </c>
      <c r="O97" s="135">
        <v>1</v>
      </c>
      <c r="P97" s="135">
        <v>1</v>
      </c>
      <c r="Q97" s="135">
        <v>1</v>
      </c>
      <c r="R97" s="141">
        <v>2</v>
      </c>
      <c r="S97" s="141">
        <v>2</v>
      </c>
      <c r="T97" s="141">
        <v>0</v>
      </c>
      <c r="U97" s="141">
        <v>1</v>
      </c>
      <c r="V97" s="141">
        <v>1.625</v>
      </c>
      <c r="W97" s="141">
        <v>1.625</v>
      </c>
      <c r="X97" s="67">
        <v>1.625</v>
      </c>
      <c r="Y97" s="67">
        <v>1.625</v>
      </c>
      <c r="Z97" s="67">
        <v>1.625</v>
      </c>
      <c r="AA97" s="67">
        <v>1.625</v>
      </c>
      <c r="AB97" s="37" t="s">
        <v>380</v>
      </c>
      <c r="AC97" s="69"/>
    </row>
  </sheetData>
  <autoFilter ref="B7:AC97" xr:uid="{6ED8791A-2E9B-4322-8126-E177355D8F55}"/>
  <dataValidations count="1">
    <dataValidation type="custom" operator="greaterThanOrEqual" allowBlank="1" showInputMessage="1" showErrorMessage="1" error="This cell only accepts a number of &quot;NA&quot;_x000a_" sqref="R8:AA97 L46:Q46 G8:Q8 G27:Q45 G72:K97" xr:uid="{4D8E3FD7-7ED5-4056-99B1-992C5D9A026D}">
      <formula1>OR(AND(ISNUMBER(G8), G8&gt;=0), G8 ="NA")</formula1>
    </dataValidation>
  </dataValidations>
  <pageMargins left="0.7" right="0.7" top="0.75" bottom="0.75" header="0.3" footer="0.3"/>
  <pageSetup scale="34"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74"/>
  <sheetViews>
    <sheetView zoomScale="90" zoomScaleNormal="90" zoomScaleSheetLayoutView="100" zoomScalePageLayoutView="10" workbookViewId="0">
      <pane ySplit="7" topLeftCell="A8" activePane="bottomLeft" state="frozen"/>
      <selection pane="bottomLeft" activeCell="C5" sqref="C5"/>
    </sheetView>
  </sheetViews>
  <sheetFormatPr defaultColWidth="9.140625" defaultRowHeight="15" outlineLevelCol="1"/>
  <cols>
    <col min="1" max="1" width="5.5703125" style="8" customWidth="1"/>
    <col min="2" max="2" width="21.42578125" style="8" customWidth="1"/>
    <col min="3" max="3" width="14.28515625" style="1" customWidth="1"/>
    <col min="4" max="4" width="15.5703125" style="8" customWidth="1"/>
    <col min="5" max="5" width="14.42578125" style="8" customWidth="1"/>
    <col min="6" max="6" width="14.85546875" style="8" customWidth="1"/>
    <col min="7" max="7" width="7.28515625" style="8" customWidth="1"/>
    <col min="8" max="8" width="10.28515625" style="8" customWidth="1"/>
    <col min="9" max="11" width="9.42578125" style="8" customWidth="1"/>
    <col min="12" max="12" width="9.42578125" style="8" bestFit="1" customWidth="1"/>
    <col min="13"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row r="2" spans="1:18">
      <c r="B2" s="14" t="s">
        <v>47</v>
      </c>
      <c r="C2" s="17" t="str">
        <f>IF('Quarterly Submission Guide'!$D$20 = "", "",'Quarterly Submission Guide'!$D$20)</f>
        <v>SDG&amp;E</v>
      </c>
      <c r="D2" s="44" t="s">
        <v>54</v>
      </c>
    </row>
    <row r="3" spans="1:18">
      <c r="B3" s="15" t="s">
        <v>55</v>
      </c>
      <c r="C3" s="13">
        <v>7.2</v>
      </c>
      <c r="D3" s="51" t="s">
        <v>56</v>
      </c>
    </row>
    <row r="4" spans="1:18" ht="15.75" thickBot="1">
      <c r="B4" s="16" t="s">
        <v>53</v>
      </c>
      <c r="C4" s="28" t="s">
        <v>548</v>
      </c>
      <c r="D4" s="93" t="s">
        <v>549</v>
      </c>
    </row>
    <row r="6" spans="1:18" ht="18" customHeight="1">
      <c r="B6" s="91" t="s">
        <v>550</v>
      </c>
      <c r="D6" s="2"/>
      <c r="E6" s="2"/>
      <c r="F6" s="2"/>
      <c r="G6" s="2"/>
      <c r="H6" s="93" t="s">
        <v>551</v>
      </c>
      <c r="I6" s="40"/>
      <c r="J6" s="40"/>
      <c r="K6" s="40"/>
      <c r="L6" s="40"/>
      <c r="M6" s="40"/>
      <c r="N6" s="40"/>
      <c r="O6" s="93" t="s">
        <v>552</v>
      </c>
      <c r="P6" s="93"/>
      <c r="Q6" s="7"/>
      <c r="R6" s="2"/>
    </row>
    <row r="7" spans="1:18">
      <c r="B7" s="5" t="s">
        <v>59</v>
      </c>
      <c r="C7" s="89" t="s">
        <v>60</v>
      </c>
      <c r="D7" s="6" t="s">
        <v>553</v>
      </c>
      <c r="E7" s="89" t="s">
        <v>554</v>
      </c>
      <c r="F7" s="89" t="s">
        <v>555</v>
      </c>
      <c r="G7" s="6" t="s">
        <v>556</v>
      </c>
      <c r="H7" s="6">
        <v>2015</v>
      </c>
      <c r="I7" s="6">
        <v>2016</v>
      </c>
      <c r="J7" s="6">
        <v>2017</v>
      </c>
      <c r="K7" s="6">
        <v>2018</v>
      </c>
      <c r="L7" s="6">
        <v>2019</v>
      </c>
      <c r="M7" s="6">
        <v>2020</v>
      </c>
      <c r="N7" s="6">
        <v>2021</v>
      </c>
      <c r="O7" s="6">
        <v>2022</v>
      </c>
      <c r="P7" s="6">
        <v>2023</v>
      </c>
      <c r="Q7" s="5" t="s">
        <v>62</v>
      </c>
      <c r="R7" s="6" t="s">
        <v>63</v>
      </c>
    </row>
    <row r="8" spans="1:18">
      <c r="A8" s="8" t="s">
        <v>376</v>
      </c>
      <c r="B8" s="36" t="s">
        <v>557</v>
      </c>
      <c r="C8" s="94" t="s">
        <v>558</v>
      </c>
      <c r="D8" s="12" t="s">
        <v>559</v>
      </c>
      <c r="E8" s="90" t="s">
        <v>560</v>
      </c>
      <c r="F8" s="90" t="s">
        <v>561</v>
      </c>
      <c r="G8" s="64" t="s">
        <v>0</v>
      </c>
      <c r="H8" s="228">
        <v>0</v>
      </c>
      <c r="I8" s="228">
        <v>2</v>
      </c>
      <c r="J8" s="228">
        <v>1</v>
      </c>
      <c r="K8" s="228">
        <v>3</v>
      </c>
      <c r="L8" s="228">
        <v>0</v>
      </c>
      <c r="M8" s="228">
        <v>0</v>
      </c>
      <c r="N8" s="228">
        <v>0</v>
      </c>
      <c r="O8" s="230">
        <v>0.8</v>
      </c>
      <c r="P8" s="231">
        <v>0.8</v>
      </c>
      <c r="Q8" s="37" t="s">
        <v>562</v>
      </c>
      <c r="R8" s="68"/>
    </row>
    <row r="9" spans="1:18">
      <c r="B9" s="36"/>
      <c r="C9" s="94" t="s">
        <v>563</v>
      </c>
      <c r="D9" s="12" t="s">
        <v>559</v>
      </c>
      <c r="E9" s="90" t="s">
        <v>560</v>
      </c>
      <c r="F9" s="90" t="s">
        <v>564</v>
      </c>
      <c r="G9" s="64" t="s">
        <v>0</v>
      </c>
      <c r="H9" s="227">
        <v>0</v>
      </c>
      <c r="I9" s="227">
        <v>0</v>
      </c>
      <c r="J9" s="227">
        <v>0</v>
      </c>
      <c r="K9" s="227">
        <v>0</v>
      </c>
      <c r="L9" s="227">
        <v>0</v>
      </c>
      <c r="M9" s="227">
        <v>0</v>
      </c>
      <c r="N9" s="227"/>
      <c r="O9" s="232"/>
      <c r="P9" s="232"/>
      <c r="Q9" s="37" t="s">
        <v>562</v>
      </c>
      <c r="R9" s="71"/>
    </row>
    <row r="10" spans="1:18">
      <c r="B10" s="36"/>
      <c r="C10" s="94" t="s">
        <v>565</v>
      </c>
      <c r="D10" s="12" t="s">
        <v>559</v>
      </c>
      <c r="E10" s="90" t="s">
        <v>560</v>
      </c>
      <c r="F10" s="90" t="s">
        <v>566</v>
      </c>
      <c r="G10" s="64" t="s">
        <v>0</v>
      </c>
      <c r="H10" s="228">
        <v>2</v>
      </c>
      <c r="I10" s="228">
        <v>2</v>
      </c>
      <c r="J10" s="228">
        <v>0</v>
      </c>
      <c r="K10" s="228">
        <v>0</v>
      </c>
      <c r="L10" s="228">
        <v>1</v>
      </c>
      <c r="M10" s="228">
        <v>0</v>
      </c>
      <c r="N10" s="228">
        <v>0</v>
      </c>
      <c r="O10" s="230">
        <v>0</v>
      </c>
      <c r="P10" s="231">
        <v>0</v>
      </c>
      <c r="Q10" s="37" t="s">
        <v>562</v>
      </c>
      <c r="R10" s="71"/>
    </row>
    <row r="11" spans="1:18">
      <c r="B11" s="36"/>
      <c r="C11" s="94" t="s">
        <v>567</v>
      </c>
      <c r="D11" s="12" t="s">
        <v>559</v>
      </c>
      <c r="E11" s="90" t="s">
        <v>560</v>
      </c>
      <c r="F11" s="90" t="s">
        <v>568</v>
      </c>
      <c r="G11" s="64" t="s">
        <v>0</v>
      </c>
      <c r="H11" s="228">
        <v>3</v>
      </c>
      <c r="I11" s="228">
        <v>0</v>
      </c>
      <c r="J11" s="228">
        <v>2</v>
      </c>
      <c r="K11" s="228">
        <v>0</v>
      </c>
      <c r="L11" s="228">
        <v>0</v>
      </c>
      <c r="M11" s="228">
        <v>0</v>
      </c>
      <c r="N11" s="228">
        <v>0</v>
      </c>
      <c r="O11" s="230">
        <v>0.10299999999999999</v>
      </c>
      <c r="P11" s="231">
        <v>0</v>
      </c>
      <c r="Q11" s="37" t="s">
        <v>562</v>
      </c>
      <c r="R11" s="71"/>
    </row>
    <row r="12" spans="1:18">
      <c r="B12" s="36"/>
      <c r="C12" s="94" t="s">
        <v>569</v>
      </c>
      <c r="D12" s="12" t="s">
        <v>559</v>
      </c>
      <c r="E12" s="90" t="s">
        <v>560</v>
      </c>
      <c r="F12" s="90" t="s">
        <v>570</v>
      </c>
      <c r="G12" s="64" t="s">
        <v>0</v>
      </c>
      <c r="H12" s="228">
        <f t="shared" ref="H12:N12" si="0">SUM(H8:H11)</f>
        <v>5</v>
      </c>
      <c r="I12" s="228">
        <f t="shared" si="0"/>
        <v>4</v>
      </c>
      <c r="J12" s="228">
        <f t="shared" si="0"/>
        <v>3</v>
      </c>
      <c r="K12" s="228">
        <f t="shared" si="0"/>
        <v>3</v>
      </c>
      <c r="L12" s="228">
        <f t="shared" si="0"/>
        <v>1</v>
      </c>
      <c r="M12" s="228">
        <f t="shared" si="0"/>
        <v>0</v>
      </c>
      <c r="N12" s="228">
        <f t="shared" si="0"/>
        <v>0</v>
      </c>
      <c r="O12" s="233">
        <f>SUM($O8,$O10,$O11)</f>
        <v>0.90300000000000002</v>
      </c>
      <c r="P12" s="233">
        <f>SUM($P8,$P10,$P11)</f>
        <v>0.8</v>
      </c>
      <c r="Q12" s="37" t="s">
        <v>562</v>
      </c>
      <c r="R12" s="71"/>
    </row>
    <row r="13" spans="1:18">
      <c r="B13" s="36"/>
      <c r="C13" s="94" t="s">
        <v>571</v>
      </c>
      <c r="D13" s="12" t="s">
        <v>559</v>
      </c>
      <c r="E13" s="90" t="s">
        <v>572</v>
      </c>
      <c r="F13" s="90" t="s">
        <v>561</v>
      </c>
      <c r="G13" s="64" t="s">
        <v>0</v>
      </c>
      <c r="H13" s="228">
        <v>0</v>
      </c>
      <c r="I13" s="228">
        <v>0</v>
      </c>
      <c r="J13" s="228">
        <v>0</v>
      </c>
      <c r="K13" s="228">
        <v>0</v>
      </c>
      <c r="L13" s="228">
        <v>0</v>
      </c>
      <c r="M13" s="228">
        <v>0</v>
      </c>
      <c r="N13" s="228">
        <v>0</v>
      </c>
      <c r="O13" s="234">
        <v>0</v>
      </c>
      <c r="P13" s="234">
        <v>0</v>
      </c>
      <c r="Q13" s="37" t="s">
        <v>562</v>
      </c>
      <c r="R13" s="71"/>
    </row>
    <row r="14" spans="1:18">
      <c r="B14" s="36"/>
      <c r="C14" s="94" t="s">
        <v>573</v>
      </c>
      <c r="D14" s="12" t="s">
        <v>559</v>
      </c>
      <c r="E14" s="90" t="s">
        <v>572</v>
      </c>
      <c r="F14" s="90" t="s">
        <v>564</v>
      </c>
      <c r="G14" s="64" t="s">
        <v>0</v>
      </c>
      <c r="H14" s="227"/>
      <c r="I14" s="227"/>
      <c r="J14" s="227"/>
      <c r="K14" s="227"/>
      <c r="L14" s="227"/>
      <c r="M14" s="227"/>
      <c r="N14" s="227"/>
      <c r="O14" s="232">
        <v>0</v>
      </c>
      <c r="P14" s="232">
        <v>0</v>
      </c>
      <c r="Q14" s="37" t="s">
        <v>562</v>
      </c>
      <c r="R14" s="71"/>
    </row>
    <row r="15" spans="1:18">
      <c r="B15" s="36"/>
      <c r="C15" s="94" t="s">
        <v>574</v>
      </c>
      <c r="D15" s="12" t="s">
        <v>559</v>
      </c>
      <c r="E15" s="90" t="s">
        <v>572</v>
      </c>
      <c r="F15" s="90" t="s">
        <v>566</v>
      </c>
      <c r="G15" s="64" t="s">
        <v>0</v>
      </c>
      <c r="H15" s="228">
        <v>0</v>
      </c>
      <c r="I15" s="228">
        <v>0</v>
      </c>
      <c r="J15" s="228">
        <v>0</v>
      </c>
      <c r="K15" s="228">
        <v>0</v>
      </c>
      <c r="L15" s="228">
        <v>0</v>
      </c>
      <c r="M15" s="228">
        <v>0</v>
      </c>
      <c r="N15" s="228">
        <v>0</v>
      </c>
      <c r="O15" s="234">
        <v>0</v>
      </c>
      <c r="P15" s="234">
        <v>0</v>
      </c>
      <c r="Q15" s="37" t="s">
        <v>562</v>
      </c>
      <c r="R15" s="71"/>
    </row>
    <row r="16" spans="1:18">
      <c r="B16" s="36"/>
      <c r="C16" s="94" t="s">
        <v>575</v>
      </c>
      <c r="D16" s="12" t="s">
        <v>559</v>
      </c>
      <c r="E16" s="90" t="s">
        <v>572</v>
      </c>
      <c r="F16" s="90" t="s">
        <v>568</v>
      </c>
      <c r="G16" s="64" t="s">
        <v>0</v>
      </c>
      <c r="H16" s="228">
        <v>0</v>
      </c>
      <c r="I16" s="228">
        <v>0</v>
      </c>
      <c r="J16" s="228">
        <v>0</v>
      </c>
      <c r="K16" s="228">
        <v>0</v>
      </c>
      <c r="L16" s="228">
        <v>0</v>
      </c>
      <c r="M16" s="228">
        <v>0</v>
      </c>
      <c r="N16" s="228">
        <v>0</v>
      </c>
      <c r="O16" s="234">
        <v>0</v>
      </c>
      <c r="P16" s="234">
        <v>0</v>
      </c>
      <c r="Q16" s="37" t="s">
        <v>562</v>
      </c>
      <c r="R16" s="71"/>
    </row>
    <row r="17" spans="2:18">
      <c r="B17" s="36"/>
      <c r="C17" s="94" t="s">
        <v>576</v>
      </c>
      <c r="D17" s="12" t="s">
        <v>559</v>
      </c>
      <c r="E17" s="90" t="s">
        <v>572</v>
      </c>
      <c r="F17" s="90" t="s">
        <v>570</v>
      </c>
      <c r="G17" s="64" t="s">
        <v>0</v>
      </c>
      <c r="H17" s="228">
        <f t="shared" ref="H17:N17" si="1">SUM(H13:H16)</f>
        <v>0</v>
      </c>
      <c r="I17" s="228">
        <f t="shared" si="1"/>
        <v>0</v>
      </c>
      <c r="J17" s="228">
        <f t="shared" si="1"/>
        <v>0</v>
      </c>
      <c r="K17" s="228">
        <f t="shared" si="1"/>
        <v>0</v>
      </c>
      <c r="L17" s="228">
        <f t="shared" si="1"/>
        <v>0</v>
      </c>
      <c r="M17" s="228">
        <f t="shared" si="1"/>
        <v>0</v>
      </c>
      <c r="N17" s="228">
        <f t="shared" si="1"/>
        <v>0</v>
      </c>
      <c r="O17" s="233">
        <f>SUM($O13,$O15,$O16)</f>
        <v>0</v>
      </c>
      <c r="P17" s="233">
        <f>SUM($P13,$P15,$P16)</f>
        <v>0</v>
      </c>
      <c r="Q17" s="37" t="s">
        <v>562</v>
      </c>
      <c r="R17" s="71"/>
    </row>
    <row r="18" spans="2:18">
      <c r="B18" s="36"/>
      <c r="C18" s="95" t="s">
        <v>577</v>
      </c>
      <c r="D18" s="12" t="s">
        <v>578</v>
      </c>
      <c r="E18" s="90" t="s">
        <v>560</v>
      </c>
      <c r="F18" s="90" t="s">
        <v>561</v>
      </c>
      <c r="G18" s="64" t="s">
        <v>0</v>
      </c>
      <c r="H18" s="228">
        <v>0</v>
      </c>
      <c r="I18" s="228">
        <v>1</v>
      </c>
      <c r="J18" s="228">
        <v>1</v>
      </c>
      <c r="K18" s="228">
        <v>0</v>
      </c>
      <c r="L18" s="228">
        <v>0</v>
      </c>
      <c r="M18" s="228">
        <v>0</v>
      </c>
      <c r="N18" s="228">
        <v>0</v>
      </c>
      <c r="O18" s="234">
        <v>0.2</v>
      </c>
      <c r="P18" s="234">
        <v>0.2</v>
      </c>
      <c r="Q18" s="37" t="s">
        <v>562</v>
      </c>
      <c r="R18" s="69"/>
    </row>
    <row r="19" spans="2:18">
      <c r="B19" s="36"/>
      <c r="C19" s="95" t="s">
        <v>579</v>
      </c>
      <c r="D19" s="12" t="s">
        <v>578</v>
      </c>
      <c r="E19" s="90" t="s">
        <v>560</v>
      </c>
      <c r="F19" s="90" t="s">
        <v>564</v>
      </c>
      <c r="G19" s="64" t="s">
        <v>0</v>
      </c>
      <c r="H19" s="227"/>
      <c r="I19" s="227"/>
      <c r="J19" s="227"/>
      <c r="K19" s="227"/>
      <c r="L19" s="227"/>
      <c r="M19" s="227"/>
      <c r="N19" s="227"/>
      <c r="O19" s="232">
        <v>0.2</v>
      </c>
      <c r="P19" s="232">
        <v>0.2</v>
      </c>
      <c r="Q19" s="37" t="s">
        <v>562</v>
      </c>
      <c r="R19" s="69"/>
    </row>
    <row r="20" spans="2:18">
      <c r="B20" s="36"/>
      <c r="C20" s="95" t="s">
        <v>580</v>
      </c>
      <c r="D20" s="12" t="s">
        <v>578</v>
      </c>
      <c r="E20" s="90" t="s">
        <v>560</v>
      </c>
      <c r="F20" s="90" t="s">
        <v>566</v>
      </c>
      <c r="G20" s="64" t="s">
        <v>0</v>
      </c>
      <c r="H20" s="228">
        <v>0</v>
      </c>
      <c r="I20" s="228">
        <v>1</v>
      </c>
      <c r="J20" s="228">
        <v>0</v>
      </c>
      <c r="K20" s="228">
        <v>0</v>
      </c>
      <c r="L20" s="228">
        <v>1</v>
      </c>
      <c r="M20" s="228">
        <v>0</v>
      </c>
      <c r="N20" s="228">
        <v>2</v>
      </c>
      <c r="O20" s="234">
        <v>0.52800000000000002</v>
      </c>
      <c r="P20" s="234">
        <v>0.51300000000000001</v>
      </c>
      <c r="Q20" s="37" t="s">
        <v>562</v>
      </c>
      <c r="R20" s="69"/>
    </row>
    <row r="21" spans="2:18">
      <c r="B21" s="36"/>
      <c r="C21" s="95" t="s">
        <v>581</v>
      </c>
      <c r="D21" s="12" t="s">
        <v>578</v>
      </c>
      <c r="E21" s="90" t="s">
        <v>560</v>
      </c>
      <c r="F21" s="90" t="s">
        <v>568</v>
      </c>
      <c r="G21" s="64" t="s">
        <v>0</v>
      </c>
      <c r="H21" s="228">
        <v>0</v>
      </c>
      <c r="I21" s="228">
        <v>0</v>
      </c>
      <c r="J21" s="228">
        <v>0</v>
      </c>
      <c r="K21" s="228">
        <v>1</v>
      </c>
      <c r="L21" s="228">
        <v>0</v>
      </c>
      <c r="M21" s="228">
        <v>2</v>
      </c>
      <c r="N21" s="228">
        <v>1</v>
      </c>
      <c r="O21" s="234">
        <v>0.67200000000000004</v>
      </c>
      <c r="P21" s="234">
        <v>0.56899999999999995</v>
      </c>
      <c r="Q21" s="37" t="s">
        <v>562</v>
      </c>
      <c r="R21" s="69"/>
    </row>
    <row r="22" spans="2:18">
      <c r="B22" s="36"/>
      <c r="C22" s="95" t="s">
        <v>582</v>
      </c>
      <c r="D22" s="12" t="s">
        <v>578</v>
      </c>
      <c r="E22" s="90" t="s">
        <v>560</v>
      </c>
      <c r="F22" s="90" t="s">
        <v>570</v>
      </c>
      <c r="G22" s="64" t="s">
        <v>0</v>
      </c>
      <c r="H22" s="229">
        <f t="shared" ref="H22:N22" si="2">SUM(H18:H21)</f>
        <v>0</v>
      </c>
      <c r="I22" s="229">
        <f t="shared" si="2"/>
        <v>2</v>
      </c>
      <c r="J22" s="229">
        <f t="shared" si="2"/>
        <v>1</v>
      </c>
      <c r="K22" s="229">
        <f t="shared" si="2"/>
        <v>1</v>
      </c>
      <c r="L22" s="229">
        <f t="shared" si="2"/>
        <v>1</v>
      </c>
      <c r="M22" s="229">
        <f t="shared" si="2"/>
        <v>2</v>
      </c>
      <c r="N22" s="229">
        <f t="shared" si="2"/>
        <v>3</v>
      </c>
      <c r="O22" s="233">
        <f>SUM($O18,$O20,$O21)</f>
        <v>1.4</v>
      </c>
      <c r="P22" s="233">
        <f>SUM($P18,$P20,$P21)</f>
        <v>1.282</v>
      </c>
      <c r="Q22" s="37" t="s">
        <v>562</v>
      </c>
      <c r="R22" s="69"/>
    </row>
    <row r="23" spans="2:18">
      <c r="B23" s="36"/>
      <c r="C23" s="95" t="s">
        <v>583</v>
      </c>
      <c r="D23" s="12" t="s">
        <v>578</v>
      </c>
      <c r="E23" s="90" t="s">
        <v>572</v>
      </c>
      <c r="F23" s="90" t="s">
        <v>561</v>
      </c>
      <c r="G23" s="64" t="s">
        <v>0</v>
      </c>
      <c r="H23" s="228">
        <v>2</v>
      </c>
      <c r="I23" s="228">
        <v>0</v>
      </c>
      <c r="J23" s="228">
        <v>0</v>
      </c>
      <c r="K23" s="228">
        <v>0</v>
      </c>
      <c r="L23" s="228">
        <v>0</v>
      </c>
      <c r="M23" s="228">
        <v>0</v>
      </c>
      <c r="N23" s="228">
        <v>0</v>
      </c>
      <c r="O23" s="233">
        <v>0</v>
      </c>
      <c r="P23" s="233">
        <v>0</v>
      </c>
      <c r="Q23" s="37" t="s">
        <v>562</v>
      </c>
      <c r="R23" s="69"/>
    </row>
    <row r="24" spans="2:18">
      <c r="B24" s="36"/>
      <c r="C24" s="95" t="s">
        <v>584</v>
      </c>
      <c r="D24" s="12" t="s">
        <v>578</v>
      </c>
      <c r="E24" s="90" t="s">
        <v>572</v>
      </c>
      <c r="F24" s="90" t="s">
        <v>564</v>
      </c>
      <c r="G24" s="64" t="s">
        <v>0</v>
      </c>
      <c r="H24" s="227"/>
      <c r="I24" s="227"/>
      <c r="J24" s="227"/>
      <c r="K24" s="227"/>
      <c r="L24" s="227"/>
      <c r="M24" s="227"/>
      <c r="N24" s="227"/>
      <c r="O24" s="232">
        <v>0.2</v>
      </c>
      <c r="P24" s="232">
        <v>0.2</v>
      </c>
      <c r="Q24" s="37" t="s">
        <v>562</v>
      </c>
      <c r="R24" s="69"/>
    </row>
    <row r="25" spans="2:18">
      <c r="B25" s="36"/>
      <c r="C25" s="95" t="s">
        <v>585</v>
      </c>
      <c r="D25" s="12" t="s">
        <v>578</v>
      </c>
      <c r="E25" s="90" t="s">
        <v>572</v>
      </c>
      <c r="F25" s="90" t="s">
        <v>566</v>
      </c>
      <c r="G25" s="64" t="s">
        <v>0</v>
      </c>
      <c r="H25" s="228">
        <v>1</v>
      </c>
      <c r="I25" s="228">
        <v>0</v>
      </c>
      <c r="J25" s="228">
        <v>0</v>
      </c>
      <c r="K25" s="228">
        <v>1</v>
      </c>
      <c r="L25" s="228">
        <v>0</v>
      </c>
      <c r="M25" s="228">
        <v>0</v>
      </c>
      <c r="N25" s="228">
        <v>0</v>
      </c>
      <c r="O25" s="233">
        <v>0.113</v>
      </c>
      <c r="P25" s="233">
        <v>0.113</v>
      </c>
      <c r="Q25" s="37" t="s">
        <v>562</v>
      </c>
      <c r="R25" s="69"/>
    </row>
    <row r="26" spans="2:18">
      <c r="B26" s="36"/>
      <c r="C26" s="95" t="s">
        <v>586</v>
      </c>
      <c r="D26" s="12" t="s">
        <v>578</v>
      </c>
      <c r="E26" s="90" t="s">
        <v>572</v>
      </c>
      <c r="F26" s="90" t="s">
        <v>568</v>
      </c>
      <c r="G26" s="64" t="s">
        <v>0</v>
      </c>
      <c r="H26" s="228">
        <v>0</v>
      </c>
      <c r="I26" s="228">
        <v>0</v>
      </c>
      <c r="J26" s="228">
        <v>0</v>
      </c>
      <c r="K26" s="228">
        <v>0</v>
      </c>
      <c r="L26" s="228">
        <v>0</v>
      </c>
      <c r="M26" s="228">
        <v>1</v>
      </c>
      <c r="N26" s="228">
        <v>1</v>
      </c>
      <c r="O26" s="233">
        <v>0.2</v>
      </c>
      <c r="P26" s="233">
        <v>0.2</v>
      </c>
      <c r="Q26" s="37" t="s">
        <v>562</v>
      </c>
      <c r="R26" s="69"/>
    </row>
    <row r="27" spans="2:18">
      <c r="B27" s="36"/>
      <c r="C27" s="95" t="s">
        <v>587</v>
      </c>
      <c r="D27" s="12" t="s">
        <v>578</v>
      </c>
      <c r="E27" s="90" t="s">
        <v>572</v>
      </c>
      <c r="F27" s="90" t="s">
        <v>570</v>
      </c>
      <c r="G27" s="64" t="s">
        <v>0</v>
      </c>
      <c r="H27" s="229">
        <f t="shared" ref="H27:N27" si="3">SUM(H23:H26)</f>
        <v>3</v>
      </c>
      <c r="I27" s="229">
        <f t="shared" si="3"/>
        <v>0</v>
      </c>
      <c r="J27" s="229">
        <f t="shared" si="3"/>
        <v>0</v>
      </c>
      <c r="K27" s="229">
        <f t="shared" si="3"/>
        <v>1</v>
      </c>
      <c r="L27" s="229">
        <f t="shared" si="3"/>
        <v>0</v>
      </c>
      <c r="M27" s="229">
        <f t="shared" si="3"/>
        <v>1</v>
      </c>
      <c r="N27" s="229">
        <f t="shared" si="3"/>
        <v>1</v>
      </c>
      <c r="O27" s="233">
        <f>SUM($O23,$O25,$O26)</f>
        <v>0.313</v>
      </c>
      <c r="P27" s="233">
        <f>SUM($P23,$P25,$P26)</f>
        <v>0.313</v>
      </c>
      <c r="Q27" s="37" t="s">
        <v>562</v>
      </c>
      <c r="R27" s="69"/>
    </row>
    <row r="28" spans="2:18">
      <c r="B28" s="36"/>
      <c r="C28" s="95" t="s">
        <v>588</v>
      </c>
      <c r="D28" s="12" t="s">
        <v>589</v>
      </c>
      <c r="E28" s="90" t="s">
        <v>560</v>
      </c>
      <c r="F28" s="90" t="s">
        <v>561</v>
      </c>
      <c r="G28" s="64" t="s">
        <v>0</v>
      </c>
      <c r="H28" s="65">
        <v>2</v>
      </c>
      <c r="I28" s="65">
        <v>3</v>
      </c>
      <c r="J28" s="65">
        <v>3</v>
      </c>
      <c r="K28" s="65">
        <v>3</v>
      </c>
      <c r="L28" s="65">
        <v>0</v>
      </c>
      <c r="M28" s="67">
        <v>1</v>
      </c>
      <c r="N28" s="67">
        <v>2</v>
      </c>
      <c r="O28" s="277">
        <v>1.8</v>
      </c>
      <c r="P28" s="277">
        <v>1.8</v>
      </c>
      <c r="Q28" s="37" t="s">
        <v>562</v>
      </c>
      <c r="R28" s="69"/>
    </row>
    <row r="29" spans="2:18">
      <c r="B29" s="36"/>
      <c r="C29" s="95" t="s">
        <v>590</v>
      </c>
      <c r="D29" s="12" t="s">
        <v>589</v>
      </c>
      <c r="E29" s="90" t="s">
        <v>560</v>
      </c>
      <c r="F29" s="90" t="s">
        <v>564</v>
      </c>
      <c r="G29" s="64" t="s">
        <v>0</v>
      </c>
      <c r="H29" s="227"/>
      <c r="I29" s="227"/>
      <c r="J29" s="227"/>
      <c r="K29" s="227"/>
      <c r="L29" s="227"/>
      <c r="M29" s="227"/>
      <c r="N29" s="227"/>
      <c r="O29" s="232">
        <v>0</v>
      </c>
      <c r="P29" s="232">
        <v>0</v>
      </c>
      <c r="Q29" s="37" t="s">
        <v>562</v>
      </c>
      <c r="R29" s="69"/>
    </row>
    <row r="30" spans="2:18">
      <c r="B30" s="36"/>
      <c r="C30" s="95" t="s">
        <v>591</v>
      </c>
      <c r="D30" s="12" t="s">
        <v>589</v>
      </c>
      <c r="E30" s="90" t="s">
        <v>560</v>
      </c>
      <c r="F30" s="90" t="s">
        <v>566</v>
      </c>
      <c r="G30" s="64" t="s">
        <v>0</v>
      </c>
      <c r="H30" s="65">
        <v>0</v>
      </c>
      <c r="I30" s="65">
        <v>0</v>
      </c>
      <c r="J30" s="65">
        <v>1</v>
      </c>
      <c r="K30" s="65">
        <v>2</v>
      </c>
      <c r="L30" s="65">
        <v>0</v>
      </c>
      <c r="M30" s="67">
        <v>1</v>
      </c>
      <c r="N30" s="67">
        <v>1</v>
      </c>
      <c r="O30" s="277">
        <v>0.93</v>
      </c>
      <c r="P30" s="277">
        <v>0.91500000000000004</v>
      </c>
      <c r="Q30" s="37" t="s">
        <v>562</v>
      </c>
      <c r="R30" s="69"/>
    </row>
    <row r="31" spans="2:18">
      <c r="B31" s="36"/>
      <c r="C31" s="95" t="s">
        <v>592</v>
      </c>
      <c r="D31" s="12" t="s">
        <v>589</v>
      </c>
      <c r="E31" s="90" t="s">
        <v>560</v>
      </c>
      <c r="F31" s="90" t="s">
        <v>568</v>
      </c>
      <c r="G31" s="64" t="s">
        <v>0</v>
      </c>
      <c r="H31" s="65">
        <v>0</v>
      </c>
      <c r="I31" s="65">
        <v>0</v>
      </c>
      <c r="J31" s="65">
        <v>1</v>
      </c>
      <c r="K31" s="65">
        <v>3</v>
      </c>
      <c r="L31" s="65">
        <v>0</v>
      </c>
      <c r="M31" s="67">
        <v>0</v>
      </c>
      <c r="N31" s="67">
        <v>0</v>
      </c>
      <c r="O31" s="277">
        <v>0.67400000000000004</v>
      </c>
      <c r="P31" s="277">
        <v>0.57199999999999995</v>
      </c>
      <c r="Q31" s="37" t="s">
        <v>562</v>
      </c>
      <c r="R31" s="69"/>
    </row>
    <row r="32" spans="2:18">
      <c r="B32" s="36"/>
      <c r="C32" s="95" t="s">
        <v>593</v>
      </c>
      <c r="D32" s="12" t="s">
        <v>589</v>
      </c>
      <c r="E32" s="90" t="s">
        <v>560</v>
      </c>
      <c r="F32" s="90" t="s">
        <v>570</v>
      </c>
      <c r="G32" s="64" t="s">
        <v>0</v>
      </c>
      <c r="H32" s="65">
        <v>2</v>
      </c>
      <c r="I32" s="65">
        <v>3</v>
      </c>
      <c r="J32" s="65">
        <v>5</v>
      </c>
      <c r="K32" s="65">
        <v>8</v>
      </c>
      <c r="L32" s="65">
        <v>0</v>
      </c>
      <c r="M32" s="67">
        <v>2</v>
      </c>
      <c r="N32" s="67">
        <v>3</v>
      </c>
      <c r="O32" s="233">
        <f>SUM($O28,$O30,$O31)</f>
        <v>3.4039999999999999</v>
      </c>
      <c r="P32" s="233">
        <f>SUM($P28,$P30,$P31)</f>
        <v>3.2869999999999999</v>
      </c>
      <c r="Q32" s="37" t="s">
        <v>562</v>
      </c>
      <c r="R32" s="69"/>
    </row>
    <row r="33" spans="2:18">
      <c r="B33" s="36"/>
      <c r="C33" s="95" t="s">
        <v>594</v>
      </c>
      <c r="D33" s="12" t="s">
        <v>589</v>
      </c>
      <c r="E33" s="90" t="s">
        <v>572</v>
      </c>
      <c r="F33" s="90" t="s">
        <v>561</v>
      </c>
      <c r="G33" s="64" t="s">
        <v>0</v>
      </c>
      <c r="H33" s="65">
        <v>0</v>
      </c>
      <c r="I33" s="65">
        <v>0</v>
      </c>
      <c r="J33" s="65">
        <v>0</v>
      </c>
      <c r="K33" s="65">
        <v>0</v>
      </c>
      <c r="L33" s="65">
        <v>1</v>
      </c>
      <c r="M33" s="67">
        <v>0</v>
      </c>
      <c r="N33" s="67">
        <v>0</v>
      </c>
      <c r="O33" s="277">
        <v>0.2</v>
      </c>
      <c r="P33" s="277">
        <v>0.2</v>
      </c>
      <c r="Q33" s="37" t="s">
        <v>562</v>
      </c>
      <c r="R33" s="69"/>
    </row>
    <row r="34" spans="2:18">
      <c r="B34" s="36"/>
      <c r="C34" s="95" t="s">
        <v>595</v>
      </c>
      <c r="D34" s="12" t="s">
        <v>589</v>
      </c>
      <c r="E34" s="90" t="s">
        <v>572</v>
      </c>
      <c r="F34" s="90" t="s">
        <v>564</v>
      </c>
      <c r="G34" s="64" t="s">
        <v>0</v>
      </c>
      <c r="H34" s="227"/>
      <c r="I34" s="227"/>
      <c r="J34" s="227"/>
      <c r="K34" s="227"/>
      <c r="L34" s="227"/>
      <c r="M34" s="227"/>
      <c r="N34" s="227"/>
      <c r="O34" s="232">
        <v>0</v>
      </c>
      <c r="P34" s="232">
        <v>0</v>
      </c>
      <c r="Q34" s="37" t="s">
        <v>562</v>
      </c>
      <c r="R34" s="69"/>
    </row>
    <row r="35" spans="2:18">
      <c r="B35" s="36"/>
      <c r="C35" s="95" t="s">
        <v>596</v>
      </c>
      <c r="D35" s="12" t="s">
        <v>589</v>
      </c>
      <c r="E35" s="90" t="s">
        <v>572</v>
      </c>
      <c r="F35" s="90" t="s">
        <v>566</v>
      </c>
      <c r="G35" s="64" t="s">
        <v>0</v>
      </c>
      <c r="H35" s="65">
        <v>1</v>
      </c>
      <c r="I35" s="65">
        <v>0</v>
      </c>
      <c r="J35" s="65">
        <v>1</v>
      </c>
      <c r="K35" s="65">
        <v>0</v>
      </c>
      <c r="L35" s="65">
        <v>0</v>
      </c>
      <c r="M35" s="67">
        <v>0</v>
      </c>
      <c r="N35" s="67">
        <v>2</v>
      </c>
      <c r="O35" s="277">
        <v>0.113</v>
      </c>
      <c r="P35" s="277">
        <v>0.113</v>
      </c>
      <c r="Q35" s="37" t="s">
        <v>562</v>
      </c>
      <c r="R35" s="69"/>
    </row>
    <row r="36" spans="2:18">
      <c r="B36" s="36"/>
      <c r="C36" s="95" t="s">
        <v>597</v>
      </c>
      <c r="D36" s="12" t="s">
        <v>589</v>
      </c>
      <c r="E36" s="90" t="s">
        <v>572</v>
      </c>
      <c r="F36" s="90" t="s">
        <v>568</v>
      </c>
      <c r="G36" s="64" t="s">
        <v>0</v>
      </c>
      <c r="H36" s="65">
        <v>0</v>
      </c>
      <c r="I36" s="65">
        <v>0</v>
      </c>
      <c r="J36" s="65">
        <v>0</v>
      </c>
      <c r="K36" s="65">
        <v>0</v>
      </c>
      <c r="L36" s="65">
        <v>0</v>
      </c>
      <c r="M36" s="67">
        <v>0</v>
      </c>
      <c r="N36" s="67">
        <v>0</v>
      </c>
      <c r="O36" s="277">
        <v>0.2</v>
      </c>
      <c r="P36" s="277">
        <v>0.2</v>
      </c>
      <c r="Q36" s="37" t="s">
        <v>562</v>
      </c>
      <c r="R36" s="69"/>
    </row>
    <row r="37" spans="2:18">
      <c r="B37" s="36"/>
      <c r="C37" s="95" t="s">
        <v>598</v>
      </c>
      <c r="D37" s="12" t="s">
        <v>589</v>
      </c>
      <c r="E37" s="90" t="s">
        <v>572</v>
      </c>
      <c r="F37" s="90" t="s">
        <v>570</v>
      </c>
      <c r="G37" s="64" t="s">
        <v>0</v>
      </c>
      <c r="H37" s="65">
        <v>1</v>
      </c>
      <c r="I37" s="65">
        <v>0</v>
      </c>
      <c r="J37" s="65">
        <v>1</v>
      </c>
      <c r="K37" s="65">
        <v>0</v>
      </c>
      <c r="L37" s="65">
        <v>1</v>
      </c>
      <c r="M37" s="67">
        <v>0</v>
      </c>
      <c r="N37" s="67">
        <v>2</v>
      </c>
      <c r="O37" s="233">
        <f>SUM($O33,$O35,$O36)</f>
        <v>0.51300000000000001</v>
      </c>
      <c r="P37" s="233">
        <f>SUM($P33,$P35,$P36)</f>
        <v>0.51300000000000001</v>
      </c>
      <c r="Q37" s="37" t="s">
        <v>562</v>
      </c>
      <c r="R37" s="69"/>
    </row>
    <row r="38" spans="2:18">
      <c r="B38" s="36"/>
      <c r="C38" s="94" t="s">
        <v>599</v>
      </c>
      <c r="D38" s="12" t="s">
        <v>600</v>
      </c>
      <c r="E38" s="90" t="s">
        <v>560</v>
      </c>
      <c r="F38" s="90" t="s">
        <v>561</v>
      </c>
      <c r="G38" s="64" t="s">
        <v>0</v>
      </c>
      <c r="H38" s="65">
        <v>2</v>
      </c>
      <c r="I38" s="65">
        <v>2</v>
      </c>
      <c r="J38" s="65">
        <v>1</v>
      </c>
      <c r="K38" s="65">
        <v>0</v>
      </c>
      <c r="L38" s="65">
        <v>1</v>
      </c>
      <c r="M38" s="67">
        <v>0</v>
      </c>
      <c r="N38" s="67">
        <v>0</v>
      </c>
      <c r="O38" s="281">
        <v>0.4</v>
      </c>
      <c r="P38" s="277">
        <v>0.4</v>
      </c>
      <c r="Q38" s="37" t="s">
        <v>562</v>
      </c>
      <c r="R38" s="69"/>
    </row>
    <row r="39" spans="2:18">
      <c r="B39" s="36"/>
      <c r="C39" s="94" t="s">
        <v>601</v>
      </c>
      <c r="D39" s="12" t="s">
        <v>600</v>
      </c>
      <c r="E39" s="90" t="s">
        <v>560</v>
      </c>
      <c r="F39" s="90" t="s">
        <v>564</v>
      </c>
      <c r="G39" s="64" t="s">
        <v>0</v>
      </c>
      <c r="H39" s="227"/>
      <c r="I39" s="227"/>
      <c r="J39" s="227"/>
      <c r="K39" s="227"/>
      <c r="L39" s="227"/>
      <c r="M39" s="227"/>
      <c r="N39" s="227"/>
      <c r="O39" s="232">
        <v>0</v>
      </c>
      <c r="P39" s="232">
        <v>0</v>
      </c>
      <c r="Q39" s="37" t="s">
        <v>562</v>
      </c>
      <c r="R39" s="69"/>
    </row>
    <row r="40" spans="2:18">
      <c r="B40" s="36"/>
      <c r="C40" s="95" t="s">
        <v>602</v>
      </c>
      <c r="D40" s="12" t="s">
        <v>600</v>
      </c>
      <c r="E40" s="90" t="s">
        <v>560</v>
      </c>
      <c r="F40" s="90" t="s">
        <v>566</v>
      </c>
      <c r="G40" s="64" t="s">
        <v>0</v>
      </c>
      <c r="H40" s="65">
        <v>3</v>
      </c>
      <c r="I40" s="65">
        <v>1</v>
      </c>
      <c r="J40" s="65">
        <v>2</v>
      </c>
      <c r="K40" s="65">
        <v>1</v>
      </c>
      <c r="L40" s="65">
        <v>2</v>
      </c>
      <c r="M40" s="67">
        <v>1</v>
      </c>
      <c r="N40" s="67">
        <v>0</v>
      </c>
      <c r="O40" s="277">
        <v>1.159</v>
      </c>
      <c r="P40" s="277">
        <v>1.159</v>
      </c>
      <c r="Q40" s="37" t="s">
        <v>562</v>
      </c>
      <c r="R40" s="69"/>
    </row>
    <row r="41" spans="2:18">
      <c r="B41" s="36"/>
      <c r="C41" s="95" t="s">
        <v>603</v>
      </c>
      <c r="D41" s="12" t="s">
        <v>600</v>
      </c>
      <c r="E41" s="90" t="s">
        <v>560</v>
      </c>
      <c r="F41" s="90" t="s">
        <v>568</v>
      </c>
      <c r="G41" s="64" t="s">
        <v>0</v>
      </c>
      <c r="H41" s="65">
        <v>1</v>
      </c>
      <c r="I41" s="65">
        <v>1</v>
      </c>
      <c r="J41" s="65">
        <v>1</v>
      </c>
      <c r="K41" s="65">
        <v>0</v>
      </c>
      <c r="L41" s="65">
        <v>0</v>
      </c>
      <c r="M41" s="67">
        <v>1</v>
      </c>
      <c r="N41" s="67">
        <v>0</v>
      </c>
      <c r="O41" s="277">
        <v>0.32</v>
      </c>
      <c r="P41" s="277">
        <v>0.32</v>
      </c>
      <c r="Q41" s="37" t="s">
        <v>562</v>
      </c>
      <c r="R41" s="69"/>
    </row>
    <row r="42" spans="2:18">
      <c r="B42" s="36"/>
      <c r="C42" s="95" t="s">
        <v>604</v>
      </c>
      <c r="D42" s="12" t="s">
        <v>600</v>
      </c>
      <c r="E42" s="90" t="s">
        <v>560</v>
      </c>
      <c r="F42" s="90" t="s">
        <v>570</v>
      </c>
      <c r="G42" s="64" t="s">
        <v>0</v>
      </c>
      <c r="H42" s="65">
        <v>6</v>
      </c>
      <c r="I42" s="65">
        <v>4</v>
      </c>
      <c r="J42" s="65">
        <v>4</v>
      </c>
      <c r="K42" s="65">
        <v>1</v>
      </c>
      <c r="L42" s="65">
        <v>3</v>
      </c>
      <c r="M42" s="67">
        <v>2</v>
      </c>
      <c r="N42" s="67">
        <v>0</v>
      </c>
      <c r="O42" s="233">
        <f>SUM($O38,$O40,$O41)</f>
        <v>1.8790000000000002</v>
      </c>
      <c r="P42" s="233">
        <f>SUM($P38,$P40,$P41)</f>
        <v>1.8790000000000002</v>
      </c>
      <c r="Q42" s="37" t="s">
        <v>562</v>
      </c>
      <c r="R42" s="69"/>
    </row>
    <row r="43" spans="2:18">
      <c r="B43" s="36"/>
      <c r="C43" s="95" t="s">
        <v>605</v>
      </c>
      <c r="D43" s="12" t="s">
        <v>600</v>
      </c>
      <c r="E43" s="90" t="s">
        <v>572</v>
      </c>
      <c r="F43" s="90" t="s">
        <v>561</v>
      </c>
      <c r="G43" s="64" t="s">
        <v>0</v>
      </c>
      <c r="H43" s="65">
        <v>0</v>
      </c>
      <c r="I43" s="65">
        <v>0</v>
      </c>
      <c r="J43" s="65">
        <v>0</v>
      </c>
      <c r="K43" s="65">
        <v>2</v>
      </c>
      <c r="L43" s="65">
        <v>0</v>
      </c>
      <c r="M43" s="67">
        <v>0</v>
      </c>
      <c r="N43" s="67">
        <v>0</v>
      </c>
      <c r="O43" s="277">
        <v>0.4</v>
      </c>
      <c r="P43" s="277">
        <v>0.4</v>
      </c>
      <c r="Q43" s="37" t="s">
        <v>562</v>
      </c>
      <c r="R43" s="69"/>
    </row>
    <row r="44" spans="2:18">
      <c r="B44" s="36"/>
      <c r="C44" s="95" t="s">
        <v>606</v>
      </c>
      <c r="D44" s="12" t="s">
        <v>600</v>
      </c>
      <c r="E44" s="90" t="s">
        <v>572</v>
      </c>
      <c r="F44" s="90" t="s">
        <v>564</v>
      </c>
      <c r="G44" s="64" t="s">
        <v>0</v>
      </c>
      <c r="H44" s="227"/>
      <c r="I44" s="227"/>
      <c r="J44" s="227"/>
      <c r="K44" s="227"/>
      <c r="L44" s="227"/>
      <c r="M44" s="227"/>
      <c r="N44" s="227"/>
      <c r="O44" s="232">
        <v>0</v>
      </c>
      <c r="P44" s="232">
        <v>0</v>
      </c>
      <c r="Q44" s="37" t="s">
        <v>562</v>
      </c>
      <c r="R44" s="69"/>
    </row>
    <row r="45" spans="2:18">
      <c r="B45" s="36"/>
      <c r="C45" s="95" t="s">
        <v>607</v>
      </c>
      <c r="D45" s="12" t="s">
        <v>600</v>
      </c>
      <c r="E45" s="90" t="s">
        <v>572</v>
      </c>
      <c r="F45" s="90" t="s">
        <v>566</v>
      </c>
      <c r="G45" s="64" t="s">
        <v>0</v>
      </c>
      <c r="H45" s="65">
        <v>0</v>
      </c>
      <c r="I45" s="65">
        <v>0</v>
      </c>
      <c r="J45" s="65">
        <v>0</v>
      </c>
      <c r="K45" s="65">
        <v>0</v>
      </c>
      <c r="L45" s="65">
        <v>0</v>
      </c>
      <c r="M45" s="67">
        <v>0</v>
      </c>
      <c r="N45" s="67">
        <v>0</v>
      </c>
      <c r="O45" s="277">
        <v>0.4</v>
      </c>
      <c r="P45" s="277">
        <v>0.4</v>
      </c>
      <c r="Q45" s="37" t="s">
        <v>562</v>
      </c>
      <c r="R45" s="69"/>
    </row>
    <row r="46" spans="2:18">
      <c r="B46" s="36"/>
      <c r="C46" s="95" t="s">
        <v>608</v>
      </c>
      <c r="D46" s="12" t="s">
        <v>600</v>
      </c>
      <c r="E46" s="90" t="s">
        <v>572</v>
      </c>
      <c r="F46" s="90" t="s">
        <v>568</v>
      </c>
      <c r="G46" s="64" t="s">
        <v>0</v>
      </c>
      <c r="H46" s="65">
        <v>0</v>
      </c>
      <c r="I46" s="65">
        <v>0</v>
      </c>
      <c r="J46" s="65">
        <v>0</v>
      </c>
      <c r="K46" s="65">
        <v>1</v>
      </c>
      <c r="L46" s="65">
        <v>0</v>
      </c>
      <c r="M46" s="67">
        <v>0</v>
      </c>
      <c r="N46" s="67">
        <v>0</v>
      </c>
      <c r="O46" s="277">
        <v>0.2</v>
      </c>
      <c r="P46" s="277">
        <v>0.2</v>
      </c>
      <c r="Q46" s="37" t="s">
        <v>562</v>
      </c>
      <c r="R46" s="69"/>
    </row>
    <row r="47" spans="2:18">
      <c r="B47" s="36"/>
      <c r="C47" s="95" t="s">
        <v>609</v>
      </c>
      <c r="D47" s="12" t="s">
        <v>600</v>
      </c>
      <c r="E47" s="90" t="s">
        <v>572</v>
      </c>
      <c r="F47" s="90" t="s">
        <v>570</v>
      </c>
      <c r="G47" s="64" t="s">
        <v>0</v>
      </c>
      <c r="H47" s="65">
        <v>0</v>
      </c>
      <c r="I47" s="65">
        <v>0</v>
      </c>
      <c r="J47" s="65">
        <v>0</v>
      </c>
      <c r="K47" s="65">
        <v>3</v>
      </c>
      <c r="L47" s="65">
        <v>0</v>
      </c>
      <c r="M47" s="67">
        <v>0</v>
      </c>
      <c r="N47" s="67">
        <v>0</v>
      </c>
      <c r="O47" s="233">
        <f>SUM($O43,$O45,$O46)</f>
        <v>1</v>
      </c>
      <c r="P47" s="233">
        <f>SUM($P43,$P45,$P46)</f>
        <v>1</v>
      </c>
      <c r="Q47" s="37" t="s">
        <v>562</v>
      </c>
      <c r="R47" s="69"/>
    </row>
    <row r="48" spans="2:18">
      <c r="B48" s="36"/>
      <c r="C48" s="94" t="s">
        <v>610</v>
      </c>
      <c r="D48" s="38" t="s">
        <v>611</v>
      </c>
      <c r="E48" s="90" t="s">
        <v>560</v>
      </c>
      <c r="F48" s="90" t="s">
        <v>561</v>
      </c>
      <c r="G48" s="64" t="s">
        <v>0</v>
      </c>
      <c r="H48" s="65">
        <v>2</v>
      </c>
      <c r="I48" s="65">
        <v>1</v>
      </c>
      <c r="J48" s="65">
        <v>0</v>
      </c>
      <c r="K48" s="65">
        <v>1</v>
      </c>
      <c r="L48" s="65">
        <v>0</v>
      </c>
      <c r="M48" s="67">
        <v>0</v>
      </c>
      <c r="N48" s="67">
        <v>0</v>
      </c>
      <c r="O48" s="277">
        <v>0.2</v>
      </c>
      <c r="P48" s="277">
        <v>0.2</v>
      </c>
      <c r="Q48" s="37" t="s">
        <v>562</v>
      </c>
      <c r="R48" s="69"/>
    </row>
    <row r="49" spans="2:18">
      <c r="B49" s="36"/>
      <c r="C49" s="94" t="s">
        <v>612</v>
      </c>
      <c r="D49" s="38" t="s">
        <v>611</v>
      </c>
      <c r="E49" s="90" t="s">
        <v>560</v>
      </c>
      <c r="F49" s="90" t="s">
        <v>564</v>
      </c>
      <c r="G49" s="64" t="s">
        <v>0</v>
      </c>
      <c r="H49" s="227"/>
      <c r="I49" s="227"/>
      <c r="J49" s="227"/>
      <c r="K49" s="227"/>
      <c r="L49" s="227"/>
      <c r="M49" s="227"/>
      <c r="N49" s="227"/>
      <c r="O49" s="232">
        <v>0</v>
      </c>
      <c r="P49" s="232">
        <v>0</v>
      </c>
      <c r="Q49" s="37" t="s">
        <v>562</v>
      </c>
      <c r="R49" s="69"/>
    </row>
    <row r="50" spans="2:18">
      <c r="B50" s="36"/>
      <c r="C50" s="95" t="s">
        <v>613</v>
      </c>
      <c r="D50" s="38" t="s">
        <v>611</v>
      </c>
      <c r="E50" s="90" t="s">
        <v>560</v>
      </c>
      <c r="F50" s="90" t="s">
        <v>566</v>
      </c>
      <c r="G50" s="64" t="s">
        <v>0</v>
      </c>
      <c r="H50" s="65">
        <v>1</v>
      </c>
      <c r="I50" s="65">
        <v>1</v>
      </c>
      <c r="J50" s="65">
        <v>1</v>
      </c>
      <c r="K50" s="65">
        <v>0</v>
      </c>
      <c r="L50" s="65">
        <v>0</v>
      </c>
      <c r="M50" s="67">
        <v>0</v>
      </c>
      <c r="N50" s="67">
        <v>1</v>
      </c>
      <c r="O50" s="277">
        <v>0.33</v>
      </c>
      <c r="P50" s="277">
        <v>0.315</v>
      </c>
      <c r="Q50" s="37" t="s">
        <v>562</v>
      </c>
      <c r="R50" s="69"/>
    </row>
    <row r="51" spans="2:18">
      <c r="B51" s="36"/>
      <c r="C51" s="95" t="s">
        <v>614</v>
      </c>
      <c r="D51" s="38" t="s">
        <v>611</v>
      </c>
      <c r="E51" s="90" t="s">
        <v>560</v>
      </c>
      <c r="F51" s="90" t="s">
        <v>568</v>
      </c>
      <c r="G51" s="64" t="s">
        <v>0</v>
      </c>
      <c r="H51" s="65">
        <v>0</v>
      </c>
      <c r="I51" s="65">
        <v>0</v>
      </c>
      <c r="J51" s="65">
        <v>1</v>
      </c>
      <c r="K51" s="65">
        <v>0</v>
      </c>
      <c r="L51" s="65">
        <v>0</v>
      </c>
      <c r="M51" s="67">
        <v>0</v>
      </c>
      <c r="N51" s="67">
        <v>1</v>
      </c>
      <c r="O51" s="277">
        <v>0.27400000000000002</v>
      </c>
      <c r="P51" s="277">
        <v>0.17199999999999999</v>
      </c>
      <c r="Q51" s="37" t="s">
        <v>562</v>
      </c>
      <c r="R51" s="69"/>
    </row>
    <row r="52" spans="2:18">
      <c r="B52" s="36"/>
      <c r="C52" s="95" t="s">
        <v>615</v>
      </c>
      <c r="D52" s="38" t="s">
        <v>611</v>
      </c>
      <c r="E52" s="90" t="s">
        <v>560</v>
      </c>
      <c r="F52" s="90" t="s">
        <v>570</v>
      </c>
      <c r="G52" s="64" t="s">
        <v>0</v>
      </c>
      <c r="H52" s="65">
        <v>3</v>
      </c>
      <c r="I52" s="65">
        <v>2</v>
      </c>
      <c r="J52" s="65">
        <v>2</v>
      </c>
      <c r="K52" s="65">
        <v>1</v>
      </c>
      <c r="L52" s="65">
        <v>0</v>
      </c>
      <c r="M52" s="67">
        <v>0</v>
      </c>
      <c r="N52" s="67">
        <v>2</v>
      </c>
      <c r="O52" s="233">
        <f>SUM($O48,$O50,$O51)</f>
        <v>0.80400000000000005</v>
      </c>
      <c r="P52" s="233">
        <f>SUM($P48,$P50,$P51)</f>
        <v>0.68700000000000006</v>
      </c>
      <c r="Q52" s="37" t="s">
        <v>562</v>
      </c>
      <c r="R52" s="69"/>
    </row>
    <row r="53" spans="2:18">
      <c r="B53" s="36"/>
      <c r="C53" s="95" t="s">
        <v>616</v>
      </c>
      <c r="D53" s="38" t="s">
        <v>611</v>
      </c>
      <c r="E53" s="90" t="s">
        <v>572</v>
      </c>
      <c r="F53" s="90" t="s">
        <v>561</v>
      </c>
      <c r="G53" s="64" t="s">
        <v>0</v>
      </c>
      <c r="H53" s="65">
        <v>0</v>
      </c>
      <c r="I53" s="65">
        <v>0</v>
      </c>
      <c r="J53" s="65">
        <v>0</v>
      </c>
      <c r="K53" s="65">
        <v>0</v>
      </c>
      <c r="L53" s="65">
        <v>0</v>
      </c>
      <c r="M53" s="67">
        <v>0</v>
      </c>
      <c r="N53" s="67">
        <v>0</v>
      </c>
      <c r="O53" s="277">
        <v>0</v>
      </c>
      <c r="P53" s="277">
        <v>0</v>
      </c>
      <c r="Q53" s="37" t="s">
        <v>562</v>
      </c>
      <c r="R53" s="69"/>
    </row>
    <row r="54" spans="2:18">
      <c r="B54" s="36"/>
      <c r="C54" s="95" t="s">
        <v>617</v>
      </c>
      <c r="D54" s="38" t="s">
        <v>611</v>
      </c>
      <c r="E54" s="90" t="s">
        <v>572</v>
      </c>
      <c r="F54" s="90" t="s">
        <v>564</v>
      </c>
      <c r="G54" s="64" t="s">
        <v>0</v>
      </c>
      <c r="H54" s="227"/>
      <c r="I54" s="227"/>
      <c r="J54" s="227"/>
      <c r="K54" s="227"/>
      <c r="L54" s="227"/>
      <c r="M54" s="227"/>
      <c r="N54" s="227"/>
      <c r="O54" s="232">
        <v>0</v>
      </c>
      <c r="P54" s="232">
        <v>0</v>
      </c>
      <c r="Q54" s="37" t="s">
        <v>562</v>
      </c>
      <c r="R54" s="69"/>
    </row>
    <row r="55" spans="2:18">
      <c r="B55" s="36"/>
      <c r="C55" s="95" t="s">
        <v>618</v>
      </c>
      <c r="D55" s="38" t="s">
        <v>611</v>
      </c>
      <c r="E55" s="90" t="s">
        <v>572</v>
      </c>
      <c r="F55" s="90" t="s">
        <v>566</v>
      </c>
      <c r="G55" s="64" t="s">
        <v>0</v>
      </c>
      <c r="H55" s="65">
        <v>0</v>
      </c>
      <c r="I55" s="65">
        <v>1</v>
      </c>
      <c r="J55" s="65">
        <v>0</v>
      </c>
      <c r="K55" s="65">
        <v>1</v>
      </c>
      <c r="L55" s="65">
        <v>0</v>
      </c>
      <c r="M55" s="67">
        <v>0</v>
      </c>
      <c r="N55" s="67">
        <v>0</v>
      </c>
      <c r="O55" s="277">
        <v>0.113</v>
      </c>
      <c r="P55" s="277">
        <v>0.113</v>
      </c>
      <c r="Q55" s="37" t="s">
        <v>562</v>
      </c>
      <c r="R55" s="69"/>
    </row>
    <row r="56" spans="2:18">
      <c r="B56" s="36"/>
      <c r="C56" s="95" t="s">
        <v>619</v>
      </c>
      <c r="D56" s="38" t="s">
        <v>611</v>
      </c>
      <c r="E56" s="90" t="s">
        <v>572</v>
      </c>
      <c r="F56" s="90" t="s">
        <v>568</v>
      </c>
      <c r="G56" s="64" t="s">
        <v>0</v>
      </c>
      <c r="H56" s="65">
        <v>0</v>
      </c>
      <c r="I56" s="65">
        <v>0</v>
      </c>
      <c r="J56" s="65">
        <v>0</v>
      </c>
      <c r="K56" s="65">
        <v>0</v>
      </c>
      <c r="L56" s="65">
        <v>0</v>
      </c>
      <c r="M56" s="67">
        <v>0</v>
      </c>
      <c r="N56" s="67">
        <v>0</v>
      </c>
      <c r="O56" s="277">
        <v>0</v>
      </c>
      <c r="P56" s="277">
        <v>0</v>
      </c>
      <c r="Q56" s="37" t="s">
        <v>562</v>
      </c>
      <c r="R56" s="69"/>
    </row>
    <row r="57" spans="2:18">
      <c r="B57" s="36"/>
      <c r="C57" s="95" t="s">
        <v>620</v>
      </c>
      <c r="D57" s="38" t="s">
        <v>611</v>
      </c>
      <c r="E57" s="90" t="s">
        <v>572</v>
      </c>
      <c r="F57" s="90" t="s">
        <v>570</v>
      </c>
      <c r="G57" s="64" t="s">
        <v>0</v>
      </c>
      <c r="H57" s="65">
        <v>0</v>
      </c>
      <c r="I57" s="65">
        <v>1</v>
      </c>
      <c r="J57" s="65">
        <v>0</v>
      </c>
      <c r="K57" s="65">
        <v>1</v>
      </c>
      <c r="L57" s="65">
        <v>0</v>
      </c>
      <c r="M57" s="67">
        <v>0</v>
      </c>
      <c r="N57" s="67">
        <v>0</v>
      </c>
      <c r="O57" s="233">
        <f>SUM($O53,$O55,$O56)</f>
        <v>0.113</v>
      </c>
      <c r="P57" s="233">
        <f>SUM($P53,$P55,$P56)</f>
        <v>0.113</v>
      </c>
      <c r="Q57" s="37" t="s">
        <v>562</v>
      </c>
      <c r="R57" s="69"/>
    </row>
    <row r="58" spans="2:18" ht="30">
      <c r="B58" s="36" t="s">
        <v>621</v>
      </c>
      <c r="C58" s="94" t="s">
        <v>141</v>
      </c>
      <c r="D58" s="38" t="s">
        <v>622</v>
      </c>
      <c r="E58" s="90" t="s">
        <v>560</v>
      </c>
      <c r="F58" s="90" t="s">
        <v>561</v>
      </c>
      <c r="G58" s="64" t="s">
        <v>0</v>
      </c>
      <c r="H58" s="65">
        <v>0</v>
      </c>
      <c r="I58" s="65">
        <v>0</v>
      </c>
      <c r="J58" s="65">
        <v>0</v>
      </c>
      <c r="K58" s="65">
        <v>0</v>
      </c>
      <c r="L58" s="65">
        <v>0</v>
      </c>
      <c r="M58" s="67">
        <v>0</v>
      </c>
      <c r="N58" s="67">
        <v>1</v>
      </c>
      <c r="O58" s="277">
        <v>0.2</v>
      </c>
      <c r="P58" s="277">
        <v>0.2</v>
      </c>
      <c r="Q58" s="37" t="s">
        <v>562</v>
      </c>
      <c r="R58" s="69"/>
    </row>
    <row r="59" spans="2:18">
      <c r="B59" s="36"/>
      <c r="C59" s="94" t="s">
        <v>144</v>
      </c>
      <c r="D59" s="38" t="s">
        <v>622</v>
      </c>
      <c r="E59" s="90" t="s">
        <v>560</v>
      </c>
      <c r="F59" s="90" t="s">
        <v>564</v>
      </c>
      <c r="G59" s="64" t="s">
        <v>0</v>
      </c>
      <c r="H59" s="227"/>
      <c r="I59" s="227"/>
      <c r="J59" s="227"/>
      <c r="K59" s="227"/>
      <c r="L59" s="227"/>
      <c r="M59" s="227"/>
      <c r="N59" s="227"/>
      <c r="O59" s="232">
        <v>0</v>
      </c>
      <c r="P59" s="232">
        <v>0</v>
      </c>
      <c r="Q59" s="37" t="s">
        <v>562</v>
      </c>
      <c r="R59" s="69"/>
    </row>
    <row r="60" spans="2:18">
      <c r="B60" s="36"/>
      <c r="C60" s="94" t="s">
        <v>623</v>
      </c>
      <c r="D60" s="38" t="s">
        <v>622</v>
      </c>
      <c r="E60" s="90" t="s">
        <v>560</v>
      </c>
      <c r="F60" s="90" t="s">
        <v>566</v>
      </c>
      <c r="G60" s="64" t="s">
        <v>0</v>
      </c>
      <c r="H60" s="65">
        <v>0</v>
      </c>
      <c r="I60" s="65">
        <v>1</v>
      </c>
      <c r="J60" s="65">
        <v>0</v>
      </c>
      <c r="K60" s="65">
        <v>0</v>
      </c>
      <c r="L60" s="65">
        <v>0</v>
      </c>
      <c r="M60" s="67">
        <v>0</v>
      </c>
      <c r="N60" s="67">
        <v>0</v>
      </c>
      <c r="O60" s="277">
        <v>0</v>
      </c>
      <c r="P60" s="277">
        <v>0</v>
      </c>
      <c r="Q60" s="37" t="s">
        <v>562</v>
      </c>
      <c r="R60" s="69"/>
    </row>
    <row r="61" spans="2:18">
      <c r="B61" s="36"/>
      <c r="C61" s="94" t="s">
        <v>624</v>
      </c>
      <c r="D61" s="38" t="s">
        <v>622</v>
      </c>
      <c r="E61" s="90" t="s">
        <v>560</v>
      </c>
      <c r="F61" s="90" t="s">
        <v>568</v>
      </c>
      <c r="G61" s="64" t="s">
        <v>0</v>
      </c>
      <c r="H61" s="65">
        <v>0</v>
      </c>
      <c r="I61" s="65">
        <v>0</v>
      </c>
      <c r="J61" s="65">
        <v>0</v>
      </c>
      <c r="K61" s="65">
        <v>0</v>
      </c>
      <c r="L61" s="65">
        <v>0</v>
      </c>
      <c r="M61" s="67">
        <v>1</v>
      </c>
      <c r="N61" s="67">
        <v>0</v>
      </c>
      <c r="O61" s="277">
        <v>0.19800000000000001</v>
      </c>
      <c r="P61" s="277">
        <v>0.187</v>
      </c>
      <c r="Q61" s="37" t="s">
        <v>562</v>
      </c>
      <c r="R61" s="69"/>
    </row>
    <row r="62" spans="2:18">
      <c r="B62" s="36"/>
      <c r="C62" s="94" t="s">
        <v>625</v>
      </c>
      <c r="D62" s="38" t="s">
        <v>622</v>
      </c>
      <c r="E62" s="90" t="s">
        <v>560</v>
      </c>
      <c r="F62" s="90" t="s">
        <v>570</v>
      </c>
      <c r="G62" s="64" t="s">
        <v>0</v>
      </c>
      <c r="H62" s="65">
        <v>0</v>
      </c>
      <c r="I62" s="65">
        <v>1</v>
      </c>
      <c r="J62" s="65">
        <v>0</v>
      </c>
      <c r="K62" s="65">
        <v>0</v>
      </c>
      <c r="L62" s="65">
        <v>0</v>
      </c>
      <c r="M62" s="67">
        <v>1</v>
      </c>
      <c r="N62" s="67">
        <v>1</v>
      </c>
      <c r="O62" s="233">
        <f>SUM($O58,$O60,$O61)</f>
        <v>0.39800000000000002</v>
      </c>
      <c r="P62" s="233">
        <f>SUM($P58,$P60,$P61)</f>
        <v>0.38700000000000001</v>
      </c>
      <c r="Q62" s="37" t="s">
        <v>562</v>
      </c>
      <c r="R62" s="69"/>
    </row>
    <row r="63" spans="2:18">
      <c r="B63" s="36"/>
      <c r="C63" s="94" t="s">
        <v>626</v>
      </c>
      <c r="D63" s="38" t="s">
        <v>622</v>
      </c>
      <c r="E63" s="90" t="s">
        <v>572</v>
      </c>
      <c r="F63" s="90" t="s">
        <v>561</v>
      </c>
      <c r="G63" s="64"/>
      <c r="H63" s="65">
        <v>0</v>
      </c>
      <c r="I63" s="65">
        <v>0</v>
      </c>
      <c r="J63" s="65">
        <v>0</v>
      </c>
      <c r="K63" s="65">
        <v>0</v>
      </c>
      <c r="L63" s="65">
        <v>0</v>
      </c>
      <c r="M63" s="67">
        <v>0</v>
      </c>
      <c r="N63" s="67">
        <v>0</v>
      </c>
      <c r="O63" s="277">
        <v>0</v>
      </c>
      <c r="P63" s="277">
        <v>0</v>
      </c>
      <c r="Q63" s="37" t="s">
        <v>562</v>
      </c>
      <c r="R63" s="69"/>
    </row>
    <row r="64" spans="2:18">
      <c r="B64" s="36"/>
      <c r="C64" s="94" t="s">
        <v>627</v>
      </c>
      <c r="D64" s="38" t="s">
        <v>622</v>
      </c>
      <c r="E64" s="90" t="s">
        <v>572</v>
      </c>
      <c r="F64" s="90" t="s">
        <v>564</v>
      </c>
      <c r="G64" s="64"/>
      <c r="H64" s="227"/>
      <c r="I64" s="227"/>
      <c r="J64" s="227"/>
      <c r="K64" s="227"/>
      <c r="L64" s="227"/>
      <c r="M64" s="227"/>
      <c r="N64" s="227"/>
      <c r="O64" s="232">
        <v>0</v>
      </c>
      <c r="P64" s="232">
        <v>0</v>
      </c>
      <c r="Q64" s="37" t="s">
        <v>562</v>
      </c>
      <c r="R64" s="69"/>
    </row>
    <row r="65" spans="2:18">
      <c r="B65" s="36"/>
      <c r="C65" s="94" t="s">
        <v>628</v>
      </c>
      <c r="D65" s="38" t="s">
        <v>622</v>
      </c>
      <c r="E65" s="90" t="s">
        <v>572</v>
      </c>
      <c r="F65" s="90" t="s">
        <v>566</v>
      </c>
      <c r="G65" s="64"/>
      <c r="H65" s="65">
        <v>0</v>
      </c>
      <c r="I65" s="65">
        <v>0</v>
      </c>
      <c r="J65" s="65">
        <v>0</v>
      </c>
      <c r="K65" s="65">
        <v>0</v>
      </c>
      <c r="L65" s="65">
        <v>0</v>
      </c>
      <c r="M65" s="67">
        <v>0</v>
      </c>
      <c r="N65" s="67">
        <v>0</v>
      </c>
      <c r="O65" s="277">
        <v>0</v>
      </c>
      <c r="P65" s="277">
        <v>0</v>
      </c>
      <c r="Q65" s="37" t="s">
        <v>562</v>
      </c>
      <c r="R65" s="69"/>
    </row>
    <row r="66" spans="2:18">
      <c r="B66" s="36"/>
      <c r="C66" s="94" t="s">
        <v>629</v>
      </c>
      <c r="D66" s="38" t="s">
        <v>622</v>
      </c>
      <c r="E66" s="90" t="s">
        <v>572</v>
      </c>
      <c r="F66" s="90" t="s">
        <v>568</v>
      </c>
      <c r="G66" s="64"/>
      <c r="H66" s="65">
        <v>0</v>
      </c>
      <c r="I66" s="65">
        <v>0</v>
      </c>
      <c r="J66" s="65">
        <v>0</v>
      </c>
      <c r="K66" s="65">
        <v>0</v>
      </c>
      <c r="L66" s="65">
        <v>0</v>
      </c>
      <c r="M66" s="67">
        <v>0</v>
      </c>
      <c r="N66" s="67">
        <v>0</v>
      </c>
      <c r="O66" s="277">
        <v>0</v>
      </c>
      <c r="P66" s="277">
        <v>0</v>
      </c>
      <c r="Q66" s="37" t="s">
        <v>562</v>
      </c>
      <c r="R66" s="69"/>
    </row>
    <row r="67" spans="2:18">
      <c r="B67" s="36"/>
      <c r="C67" s="94" t="s">
        <v>630</v>
      </c>
      <c r="D67" s="38" t="s">
        <v>622</v>
      </c>
      <c r="E67" s="90" t="s">
        <v>572</v>
      </c>
      <c r="F67" s="90" t="s">
        <v>570</v>
      </c>
      <c r="G67" s="64"/>
      <c r="H67" s="65">
        <v>0</v>
      </c>
      <c r="I67" s="65">
        <v>0</v>
      </c>
      <c r="J67" s="65">
        <v>0</v>
      </c>
      <c r="K67" s="65">
        <v>0</v>
      </c>
      <c r="L67" s="65">
        <v>0</v>
      </c>
      <c r="M67" s="67">
        <v>0</v>
      </c>
      <c r="N67" s="67">
        <v>0</v>
      </c>
      <c r="O67" s="233">
        <f>SUM($O63,$O65,$O66)</f>
        <v>0</v>
      </c>
      <c r="P67" s="233">
        <f>SUM($P63,$P65,$P66)</f>
        <v>0</v>
      </c>
      <c r="Q67" s="37" t="s">
        <v>562</v>
      </c>
      <c r="R67" s="69"/>
    </row>
    <row r="68" spans="2:18">
      <c r="B68" s="36"/>
      <c r="C68" s="95" t="s">
        <v>148</v>
      </c>
      <c r="D68" s="38" t="s">
        <v>631</v>
      </c>
      <c r="E68" s="90" t="s">
        <v>560</v>
      </c>
      <c r="F68" s="90" t="s">
        <v>561</v>
      </c>
      <c r="G68" s="64" t="s">
        <v>0</v>
      </c>
      <c r="H68" s="65">
        <v>1</v>
      </c>
      <c r="I68" s="65">
        <v>1</v>
      </c>
      <c r="J68" s="65">
        <v>0</v>
      </c>
      <c r="K68" s="65">
        <v>0</v>
      </c>
      <c r="L68" s="65">
        <v>0</v>
      </c>
      <c r="M68" s="67">
        <v>0</v>
      </c>
      <c r="N68" s="67">
        <v>1</v>
      </c>
      <c r="O68" s="277">
        <v>0.2</v>
      </c>
      <c r="P68" s="277">
        <v>0.2</v>
      </c>
      <c r="Q68" s="37" t="s">
        <v>562</v>
      </c>
      <c r="R68" s="69"/>
    </row>
    <row r="69" spans="2:18">
      <c r="B69" s="36"/>
      <c r="C69" s="95" t="s">
        <v>150</v>
      </c>
      <c r="D69" s="38" t="s">
        <v>631</v>
      </c>
      <c r="E69" s="90" t="s">
        <v>560</v>
      </c>
      <c r="F69" s="90" t="s">
        <v>564</v>
      </c>
      <c r="G69" s="64" t="s">
        <v>0</v>
      </c>
      <c r="H69" s="227"/>
      <c r="I69" s="227"/>
      <c r="J69" s="227"/>
      <c r="K69" s="227"/>
      <c r="L69" s="227"/>
      <c r="M69" s="227"/>
      <c r="N69" s="227"/>
      <c r="O69" s="232">
        <v>0</v>
      </c>
      <c r="P69" s="232">
        <v>0</v>
      </c>
      <c r="Q69" s="37" t="s">
        <v>562</v>
      </c>
      <c r="R69" s="69"/>
    </row>
    <row r="70" spans="2:18">
      <c r="B70" s="36"/>
      <c r="C70" s="95" t="s">
        <v>632</v>
      </c>
      <c r="D70" s="38" t="s">
        <v>631</v>
      </c>
      <c r="E70" s="90" t="s">
        <v>560</v>
      </c>
      <c r="F70" s="90" t="s">
        <v>566</v>
      </c>
      <c r="G70" s="64" t="s">
        <v>0</v>
      </c>
      <c r="H70" s="65">
        <v>1</v>
      </c>
      <c r="I70" s="65">
        <v>1</v>
      </c>
      <c r="J70" s="65">
        <v>0</v>
      </c>
      <c r="K70" s="65">
        <v>1</v>
      </c>
      <c r="L70" s="65">
        <v>0</v>
      </c>
      <c r="M70" s="67">
        <v>0</v>
      </c>
      <c r="N70" s="67">
        <v>0</v>
      </c>
      <c r="O70" s="277">
        <v>0</v>
      </c>
      <c r="P70" s="277">
        <v>0</v>
      </c>
      <c r="Q70" s="37" t="s">
        <v>562</v>
      </c>
      <c r="R70" s="69"/>
    </row>
    <row r="71" spans="2:18">
      <c r="B71" s="36"/>
      <c r="C71" s="95" t="s">
        <v>633</v>
      </c>
      <c r="D71" s="38" t="s">
        <v>631</v>
      </c>
      <c r="E71" s="90" t="s">
        <v>560</v>
      </c>
      <c r="F71" s="90" t="s">
        <v>568</v>
      </c>
      <c r="G71" s="64" t="s">
        <v>0</v>
      </c>
      <c r="H71" s="65">
        <v>0</v>
      </c>
      <c r="I71" s="65">
        <v>1</v>
      </c>
      <c r="J71" s="65">
        <v>1</v>
      </c>
      <c r="K71" s="65">
        <v>0</v>
      </c>
      <c r="L71" s="65">
        <v>0</v>
      </c>
      <c r="M71" s="67">
        <v>1</v>
      </c>
      <c r="N71" s="67">
        <v>1</v>
      </c>
      <c r="O71" s="277">
        <v>0</v>
      </c>
      <c r="P71" s="277">
        <v>0</v>
      </c>
      <c r="Q71" s="37" t="s">
        <v>562</v>
      </c>
      <c r="R71" s="69"/>
    </row>
    <row r="72" spans="2:18">
      <c r="B72" s="36"/>
      <c r="C72" s="95" t="s">
        <v>634</v>
      </c>
      <c r="D72" s="38" t="s">
        <v>631</v>
      </c>
      <c r="E72" s="90" t="s">
        <v>560</v>
      </c>
      <c r="F72" s="90" t="s">
        <v>570</v>
      </c>
      <c r="G72" s="64" t="s">
        <v>0</v>
      </c>
      <c r="H72" s="65">
        <v>2</v>
      </c>
      <c r="I72" s="65">
        <v>3</v>
      </c>
      <c r="J72" s="65">
        <v>1</v>
      </c>
      <c r="K72" s="65">
        <v>1</v>
      </c>
      <c r="L72" s="65">
        <v>0</v>
      </c>
      <c r="M72" s="67">
        <v>1</v>
      </c>
      <c r="N72" s="67">
        <v>2</v>
      </c>
      <c r="O72" s="233">
        <f>SUM($O68,$O70,$O71)</f>
        <v>0.2</v>
      </c>
      <c r="P72" s="233">
        <f>SUM($P68,$P70,$P71)</f>
        <v>0.2</v>
      </c>
      <c r="Q72" s="37" t="s">
        <v>562</v>
      </c>
      <c r="R72" s="69"/>
    </row>
    <row r="73" spans="2:18">
      <c r="B73" s="36"/>
      <c r="C73" s="95" t="s">
        <v>635</v>
      </c>
      <c r="D73" s="38" t="s">
        <v>631</v>
      </c>
      <c r="E73" s="90" t="s">
        <v>572</v>
      </c>
      <c r="F73" s="90" t="s">
        <v>561</v>
      </c>
      <c r="G73" s="64"/>
      <c r="H73" s="65">
        <v>0</v>
      </c>
      <c r="I73" s="65">
        <v>0</v>
      </c>
      <c r="J73" s="65">
        <v>0</v>
      </c>
      <c r="K73" s="65">
        <v>0</v>
      </c>
      <c r="L73" s="65">
        <v>0</v>
      </c>
      <c r="M73" s="67">
        <v>0</v>
      </c>
      <c r="N73" s="67">
        <v>0</v>
      </c>
      <c r="O73" s="277">
        <v>0</v>
      </c>
      <c r="P73" s="277">
        <v>0</v>
      </c>
      <c r="Q73" s="37" t="s">
        <v>562</v>
      </c>
      <c r="R73" s="69"/>
    </row>
    <row r="74" spans="2:18">
      <c r="B74" s="36"/>
      <c r="C74" s="95" t="s">
        <v>636</v>
      </c>
      <c r="D74" s="38" t="s">
        <v>631</v>
      </c>
      <c r="E74" s="90" t="s">
        <v>572</v>
      </c>
      <c r="F74" s="90" t="s">
        <v>564</v>
      </c>
      <c r="G74" s="64"/>
      <c r="H74" s="227"/>
      <c r="I74" s="227"/>
      <c r="J74" s="227"/>
      <c r="K74" s="227"/>
      <c r="L74" s="227"/>
      <c r="M74" s="227"/>
      <c r="N74" s="227"/>
      <c r="O74" s="232">
        <v>0</v>
      </c>
      <c r="P74" s="232">
        <v>0</v>
      </c>
      <c r="Q74" s="37" t="s">
        <v>562</v>
      </c>
      <c r="R74" s="69"/>
    </row>
    <row r="75" spans="2:18">
      <c r="B75" s="36"/>
      <c r="C75" s="95" t="s">
        <v>637</v>
      </c>
      <c r="D75" s="38" t="s">
        <v>631</v>
      </c>
      <c r="E75" s="90" t="s">
        <v>572</v>
      </c>
      <c r="F75" s="90" t="s">
        <v>566</v>
      </c>
      <c r="G75" s="64"/>
      <c r="H75" s="65">
        <v>0</v>
      </c>
      <c r="I75" s="65">
        <v>0</v>
      </c>
      <c r="J75" s="65">
        <v>0</v>
      </c>
      <c r="K75" s="65">
        <v>0</v>
      </c>
      <c r="L75" s="65">
        <v>0</v>
      </c>
      <c r="M75" s="67">
        <v>0</v>
      </c>
      <c r="N75" s="67">
        <v>0</v>
      </c>
      <c r="O75" s="277">
        <v>0</v>
      </c>
      <c r="P75" s="277">
        <v>0</v>
      </c>
      <c r="Q75" s="37" t="s">
        <v>562</v>
      </c>
      <c r="R75" s="69"/>
    </row>
    <row r="76" spans="2:18">
      <c r="B76" s="36"/>
      <c r="C76" s="95" t="s">
        <v>638</v>
      </c>
      <c r="D76" s="38" t="s">
        <v>631</v>
      </c>
      <c r="E76" s="90" t="s">
        <v>572</v>
      </c>
      <c r="F76" s="90" t="s">
        <v>568</v>
      </c>
      <c r="G76" s="64"/>
      <c r="H76" s="65">
        <v>0</v>
      </c>
      <c r="I76" s="65">
        <v>0</v>
      </c>
      <c r="J76" s="65">
        <v>0</v>
      </c>
      <c r="K76" s="65">
        <v>0</v>
      </c>
      <c r="L76" s="65">
        <v>0</v>
      </c>
      <c r="M76" s="67">
        <v>0</v>
      </c>
      <c r="N76" s="67">
        <v>0</v>
      </c>
      <c r="O76" s="277">
        <v>0</v>
      </c>
      <c r="P76" s="277">
        <v>0</v>
      </c>
      <c r="Q76" s="37" t="s">
        <v>562</v>
      </c>
      <c r="R76" s="69"/>
    </row>
    <row r="77" spans="2:18">
      <c r="B77" s="36"/>
      <c r="C77" s="95" t="s">
        <v>639</v>
      </c>
      <c r="D77" s="38" t="s">
        <v>631</v>
      </c>
      <c r="E77" s="90" t="s">
        <v>572</v>
      </c>
      <c r="F77" s="90" t="s">
        <v>570</v>
      </c>
      <c r="G77" s="64"/>
      <c r="H77" s="65">
        <v>0</v>
      </c>
      <c r="I77" s="65">
        <v>0</v>
      </c>
      <c r="J77" s="65">
        <v>0</v>
      </c>
      <c r="K77" s="65">
        <v>0</v>
      </c>
      <c r="L77" s="65">
        <v>0</v>
      </c>
      <c r="M77" s="67">
        <v>0</v>
      </c>
      <c r="N77" s="67">
        <v>0</v>
      </c>
      <c r="O77" s="233">
        <f>SUM($O73,$O75,$O76)</f>
        <v>0</v>
      </c>
      <c r="P77" s="233">
        <f>SUM($P73,$P75,$P76)</f>
        <v>0</v>
      </c>
      <c r="Q77" s="37" t="s">
        <v>562</v>
      </c>
      <c r="R77" s="69"/>
    </row>
    <row r="78" spans="2:18" ht="30">
      <c r="B78" s="36"/>
      <c r="C78" s="95" t="s">
        <v>640</v>
      </c>
      <c r="D78" s="12" t="s">
        <v>641</v>
      </c>
      <c r="E78" s="90" t="s">
        <v>560</v>
      </c>
      <c r="F78" s="90" t="s">
        <v>561</v>
      </c>
      <c r="G78" s="64" t="s">
        <v>0</v>
      </c>
      <c r="H78" s="65">
        <v>0</v>
      </c>
      <c r="I78" s="65">
        <v>0</v>
      </c>
      <c r="J78" s="65">
        <v>1</v>
      </c>
      <c r="K78" s="65">
        <v>0</v>
      </c>
      <c r="L78" s="65">
        <v>0</v>
      </c>
      <c r="M78" s="67">
        <v>1</v>
      </c>
      <c r="N78" s="67">
        <v>0</v>
      </c>
      <c r="O78" s="277">
        <v>0.4</v>
      </c>
      <c r="P78" s="277">
        <v>0.4</v>
      </c>
      <c r="Q78" s="37" t="s">
        <v>562</v>
      </c>
      <c r="R78" s="69"/>
    </row>
    <row r="79" spans="2:18" ht="30">
      <c r="B79" s="36"/>
      <c r="C79" s="95" t="s">
        <v>238</v>
      </c>
      <c r="D79" s="12" t="s">
        <v>641</v>
      </c>
      <c r="E79" s="90" t="s">
        <v>560</v>
      </c>
      <c r="F79" s="90" t="s">
        <v>564</v>
      </c>
      <c r="G79" s="64" t="s">
        <v>0</v>
      </c>
      <c r="H79" s="227"/>
      <c r="I79" s="227"/>
      <c r="J79" s="227"/>
      <c r="K79" s="227"/>
      <c r="L79" s="227"/>
      <c r="M79" s="227"/>
      <c r="N79" s="227"/>
      <c r="O79" s="232">
        <v>0</v>
      </c>
      <c r="P79" s="232">
        <v>0</v>
      </c>
      <c r="Q79" s="37" t="s">
        <v>562</v>
      </c>
      <c r="R79" s="69"/>
    </row>
    <row r="80" spans="2:18" ht="30">
      <c r="B80" s="36"/>
      <c r="C80" s="95" t="s">
        <v>642</v>
      </c>
      <c r="D80" s="12" t="s">
        <v>641</v>
      </c>
      <c r="E80" s="90" t="s">
        <v>560</v>
      </c>
      <c r="F80" s="90" t="s">
        <v>566</v>
      </c>
      <c r="G80" s="64" t="s">
        <v>0</v>
      </c>
      <c r="H80" s="65">
        <v>0</v>
      </c>
      <c r="I80" s="65">
        <v>0</v>
      </c>
      <c r="J80" s="65">
        <v>0</v>
      </c>
      <c r="K80" s="65">
        <v>0</v>
      </c>
      <c r="L80" s="65">
        <v>0</v>
      </c>
      <c r="M80" s="67">
        <v>0</v>
      </c>
      <c r="N80" s="67">
        <v>0</v>
      </c>
      <c r="O80" s="277">
        <v>0</v>
      </c>
      <c r="P80" s="277">
        <v>0</v>
      </c>
      <c r="Q80" s="37" t="s">
        <v>562</v>
      </c>
      <c r="R80" s="69"/>
    </row>
    <row r="81" spans="2:18" ht="30">
      <c r="B81" s="36"/>
      <c r="C81" s="95" t="s">
        <v>643</v>
      </c>
      <c r="D81" s="12" t="s">
        <v>641</v>
      </c>
      <c r="E81" s="90" t="s">
        <v>560</v>
      </c>
      <c r="F81" s="90" t="s">
        <v>568</v>
      </c>
      <c r="G81" s="64" t="s">
        <v>0</v>
      </c>
      <c r="H81" s="65">
        <v>0</v>
      </c>
      <c r="I81" s="65">
        <v>0</v>
      </c>
      <c r="J81" s="65">
        <v>0</v>
      </c>
      <c r="K81" s="65">
        <v>0</v>
      </c>
      <c r="L81" s="65">
        <v>1</v>
      </c>
      <c r="M81" s="67">
        <v>0</v>
      </c>
      <c r="N81" s="67">
        <v>0</v>
      </c>
      <c r="O81" s="277">
        <v>0.19700000000000001</v>
      </c>
      <c r="P81" s="277">
        <v>0.19400000000000001</v>
      </c>
      <c r="Q81" s="37" t="s">
        <v>562</v>
      </c>
      <c r="R81" s="69"/>
    </row>
    <row r="82" spans="2:18" ht="30">
      <c r="B82" s="36"/>
      <c r="C82" s="95" t="s">
        <v>644</v>
      </c>
      <c r="D82" s="12" t="s">
        <v>641</v>
      </c>
      <c r="E82" s="90" t="s">
        <v>560</v>
      </c>
      <c r="F82" s="90" t="s">
        <v>570</v>
      </c>
      <c r="G82" s="64" t="s">
        <v>0</v>
      </c>
      <c r="H82" s="65">
        <v>0</v>
      </c>
      <c r="I82" s="65">
        <v>0</v>
      </c>
      <c r="J82" s="65">
        <v>1</v>
      </c>
      <c r="K82" s="65">
        <v>0</v>
      </c>
      <c r="L82" s="65">
        <v>1</v>
      </c>
      <c r="M82" s="67">
        <v>1</v>
      </c>
      <c r="N82" s="67">
        <v>0</v>
      </c>
      <c r="O82" s="233">
        <f>SUM($O78,$O80,$O81)</f>
        <v>0.59699999999999998</v>
      </c>
      <c r="P82" s="233">
        <f>SUM($P78,$P80,$P81)</f>
        <v>0.59400000000000008</v>
      </c>
      <c r="Q82" s="37" t="s">
        <v>562</v>
      </c>
      <c r="R82" s="69"/>
    </row>
    <row r="83" spans="2:18" ht="30">
      <c r="B83" s="36"/>
      <c r="C83" s="95" t="s">
        <v>645</v>
      </c>
      <c r="D83" s="12" t="s">
        <v>641</v>
      </c>
      <c r="E83" s="90" t="s">
        <v>572</v>
      </c>
      <c r="F83" s="90" t="s">
        <v>561</v>
      </c>
      <c r="G83" s="64"/>
      <c r="H83" s="65">
        <v>0</v>
      </c>
      <c r="I83" s="65">
        <v>0</v>
      </c>
      <c r="J83" s="65">
        <v>0</v>
      </c>
      <c r="K83" s="65">
        <v>0</v>
      </c>
      <c r="L83" s="65">
        <v>0</v>
      </c>
      <c r="M83" s="67">
        <v>0</v>
      </c>
      <c r="N83" s="67">
        <v>0</v>
      </c>
      <c r="O83" s="277">
        <v>0</v>
      </c>
      <c r="P83" s="277">
        <v>0</v>
      </c>
      <c r="Q83" s="37" t="s">
        <v>562</v>
      </c>
      <c r="R83" s="69"/>
    </row>
    <row r="84" spans="2:18" ht="30">
      <c r="B84" s="36"/>
      <c r="C84" s="95" t="s">
        <v>646</v>
      </c>
      <c r="D84" s="12" t="s">
        <v>641</v>
      </c>
      <c r="E84" s="90" t="s">
        <v>572</v>
      </c>
      <c r="F84" s="90" t="s">
        <v>564</v>
      </c>
      <c r="G84" s="64"/>
      <c r="H84" s="227"/>
      <c r="I84" s="227"/>
      <c r="J84" s="227"/>
      <c r="K84" s="227"/>
      <c r="L84" s="227"/>
      <c r="M84" s="227"/>
      <c r="N84" s="227"/>
      <c r="O84" s="232">
        <v>0</v>
      </c>
      <c r="P84" s="232">
        <v>0</v>
      </c>
      <c r="Q84" s="37" t="s">
        <v>562</v>
      </c>
      <c r="R84" s="69"/>
    </row>
    <row r="85" spans="2:18" ht="30">
      <c r="B85" s="36"/>
      <c r="C85" s="95" t="s">
        <v>647</v>
      </c>
      <c r="D85" s="12" t="s">
        <v>641</v>
      </c>
      <c r="E85" s="90" t="s">
        <v>572</v>
      </c>
      <c r="F85" s="90" t="s">
        <v>566</v>
      </c>
      <c r="G85" s="64"/>
      <c r="H85" s="65">
        <v>0</v>
      </c>
      <c r="I85" s="65">
        <v>0</v>
      </c>
      <c r="J85" s="65">
        <v>0</v>
      </c>
      <c r="K85" s="65">
        <v>0</v>
      </c>
      <c r="L85" s="65">
        <v>0</v>
      </c>
      <c r="M85" s="67">
        <v>0</v>
      </c>
      <c r="N85" s="67">
        <v>0</v>
      </c>
      <c r="O85" s="277">
        <v>0</v>
      </c>
      <c r="P85" s="277">
        <v>0</v>
      </c>
      <c r="Q85" s="37" t="s">
        <v>562</v>
      </c>
      <c r="R85" s="69"/>
    </row>
    <row r="86" spans="2:18" ht="30">
      <c r="B86" s="36"/>
      <c r="C86" s="95" t="s">
        <v>648</v>
      </c>
      <c r="D86" s="12" t="s">
        <v>641</v>
      </c>
      <c r="E86" s="90" t="s">
        <v>572</v>
      </c>
      <c r="F86" s="90" t="s">
        <v>568</v>
      </c>
      <c r="G86" s="64"/>
      <c r="H86" s="65">
        <v>0</v>
      </c>
      <c r="I86" s="65">
        <v>0</v>
      </c>
      <c r="J86" s="65">
        <v>0</v>
      </c>
      <c r="K86" s="65">
        <v>0</v>
      </c>
      <c r="L86" s="65">
        <v>0</v>
      </c>
      <c r="M86" s="67">
        <v>0</v>
      </c>
      <c r="N86" s="67">
        <v>0</v>
      </c>
      <c r="O86" s="277">
        <v>0</v>
      </c>
      <c r="P86" s="277">
        <v>0</v>
      </c>
      <c r="Q86" s="37" t="s">
        <v>562</v>
      </c>
      <c r="R86" s="69"/>
    </row>
    <row r="87" spans="2:18" ht="30">
      <c r="B87" s="36"/>
      <c r="C87" s="95" t="s">
        <v>649</v>
      </c>
      <c r="D87" s="12" t="s">
        <v>641</v>
      </c>
      <c r="E87" s="90" t="s">
        <v>572</v>
      </c>
      <c r="F87" s="90" t="s">
        <v>570</v>
      </c>
      <c r="G87" s="64"/>
      <c r="H87" s="65">
        <v>0</v>
      </c>
      <c r="I87" s="65">
        <v>0</v>
      </c>
      <c r="J87" s="65">
        <v>0</v>
      </c>
      <c r="K87" s="65">
        <v>0</v>
      </c>
      <c r="L87" s="65">
        <v>0</v>
      </c>
      <c r="M87" s="67">
        <v>0</v>
      </c>
      <c r="N87" s="67">
        <v>0</v>
      </c>
      <c r="O87" s="233">
        <f>SUM($O83,$O85,$O86)</f>
        <v>0</v>
      </c>
      <c r="P87" s="233">
        <f>SUM($P83,$P85,$P86)</f>
        <v>0</v>
      </c>
      <c r="Q87" s="37" t="s">
        <v>562</v>
      </c>
      <c r="R87" s="69"/>
    </row>
    <row r="88" spans="2:18" ht="45">
      <c r="B88" s="36"/>
      <c r="C88" s="94" t="s">
        <v>650</v>
      </c>
      <c r="D88" s="12" t="s">
        <v>651</v>
      </c>
      <c r="E88" s="90" t="s">
        <v>560</v>
      </c>
      <c r="F88" s="90" t="s">
        <v>561</v>
      </c>
      <c r="G88" s="64" t="s">
        <v>0</v>
      </c>
      <c r="H88" s="65">
        <v>0</v>
      </c>
      <c r="I88" s="65">
        <v>0</v>
      </c>
      <c r="J88" s="65">
        <v>0</v>
      </c>
      <c r="K88" s="65">
        <v>0</v>
      </c>
      <c r="L88" s="65">
        <v>0</v>
      </c>
      <c r="M88" s="67">
        <v>0</v>
      </c>
      <c r="N88" s="67">
        <v>0</v>
      </c>
      <c r="O88" s="277">
        <v>0</v>
      </c>
      <c r="P88" s="277">
        <v>0</v>
      </c>
      <c r="Q88" s="37" t="s">
        <v>562</v>
      </c>
      <c r="R88" s="69"/>
    </row>
    <row r="89" spans="2:18" ht="45">
      <c r="B89" s="36"/>
      <c r="C89" s="94" t="s">
        <v>240</v>
      </c>
      <c r="D89" s="12" t="s">
        <v>651</v>
      </c>
      <c r="E89" s="90" t="s">
        <v>560</v>
      </c>
      <c r="F89" s="90" t="s">
        <v>564</v>
      </c>
      <c r="G89" s="64" t="s">
        <v>0</v>
      </c>
      <c r="H89" s="227"/>
      <c r="I89" s="227"/>
      <c r="J89" s="227"/>
      <c r="K89" s="227"/>
      <c r="L89" s="227"/>
      <c r="M89" s="227"/>
      <c r="N89" s="227"/>
      <c r="O89" s="232">
        <v>0.27215173500000001</v>
      </c>
      <c r="P89" s="232">
        <v>0.256924084</v>
      </c>
      <c r="Q89" s="37" t="s">
        <v>562</v>
      </c>
      <c r="R89" s="69"/>
    </row>
    <row r="90" spans="2:18" ht="45">
      <c r="B90" s="36"/>
      <c r="C90" s="95" t="s">
        <v>652</v>
      </c>
      <c r="D90" s="12" t="s">
        <v>651</v>
      </c>
      <c r="E90" s="90" t="s">
        <v>560</v>
      </c>
      <c r="F90" s="90" t="s">
        <v>566</v>
      </c>
      <c r="G90" s="64" t="s">
        <v>0</v>
      </c>
      <c r="H90" s="65">
        <v>0</v>
      </c>
      <c r="I90" s="65">
        <v>1</v>
      </c>
      <c r="J90" s="65">
        <v>0</v>
      </c>
      <c r="K90" s="65">
        <v>0</v>
      </c>
      <c r="L90" s="65">
        <v>0</v>
      </c>
      <c r="M90" s="67">
        <v>2</v>
      </c>
      <c r="N90" s="67">
        <v>0</v>
      </c>
      <c r="O90" s="277">
        <v>0.4</v>
      </c>
      <c r="P90" s="277">
        <v>0.39900000000000002</v>
      </c>
      <c r="Q90" s="37" t="s">
        <v>562</v>
      </c>
      <c r="R90" s="69"/>
    </row>
    <row r="91" spans="2:18" ht="45">
      <c r="B91" s="36"/>
      <c r="C91" s="95" t="s">
        <v>653</v>
      </c>
      <c r="D91" s="12" t="s">
        <v>651</v>
      </c>
      <c r="E91" s="90" t="s">
        <v>560</v>
      </c>
      <c r="F91" s="90" t="s">
        <v>568</v>
      </c>
      <c r="G91" s="64" t="s">
        <v>0</v>
      </c>
      <c r="H91" s="65">
        <v>0</v>
      </c>
      <c r="I91" s="65">
        <v>1</v>
      </c>
      <c r="J91" s="65">
        <v>1</v>
      </c>
      <c r="K91" s="65">
        <v>0</v>
      </c>
      <c r="L91" s="65">
        <v>0</v>
      </c>
      <c r="M91" s="67">
        <v>3</v>
      </c>
      <c r="N91" s="67">
        <v>0</v>
      </c>
      <c r="O91" s="277">
        <v>0.78</v>
      </c>
      <c r="P91" s="277">
        <v>0.76300000000000001</v>
      </c>
      <c r="Q91" s="37" t="s">
        <v>562</v>
      </c>
      <c r="R91" s="69"/>
    </row>
    <row r="92" spans="2:18" ht="45">
      <c r="B92" s="36"/>
      <c r="C92" s="95" t="s">
        <v>654</v>
      </c>
      <c r="D92" s="12" t="s">
        <v>651</v>
      </c>
      <c r="E92" s="90" t="s">
        <v>560</v>
      </c>
      <c r="F92" s="90" t="s">
        <v>570</v>
      </c>
      <c r="G92" s="64" t="s">
        <v>0</v>
      </c>
      <c r="H92" s="65">
        <v>0</v>
      </c>
      <c r="I92" s="65">
        <v>2</v>
      </c>
      <c r="J92" s="65">
        <v>1</v>
      </c>
      <c r="K92" s="65">
        <v>0</v>
      </c>
      <c r="L92" s="65">
        <v>0</v>
      </c>
      <c r="M92" s="67">
        <v>5</v>
      </c>
      <c r="N92" s="67">
        <v>0</v>
      </c>
      <c r="O92" s="233">
        <f>SUM($O88,$O90,$O91)</f>
        <v>1.1800000000000002</v>
      </c>
      <c r="P92" s="233">
        <f>SUM($P88,$P90,$P91)</f>
        <v>1.1619999999999999</v>
      </c>
      <c r="Q92" s="37" t="s">
        <v>562</v>
      </c>
      <c r="R92" s="69"/>
    </row>
    <row r="93" spans="2:18" ht="45">
      <c r="B93" s="36"/>
      <c r="C93" s="95" t="s">
        <v>655</v>
      </c>
      <c r="D93" s="12" t="s">
        <v>651</v>
      </c>
      <c r="E93" s="90" t="s">
        <v>572</v>
      </c>
      <c r="F93" s="90" t="s">
        <v>561</v>
      </c>
      <c r="G93" s="64"/>
      <c r="H93" s="65">
        <v>0</v>
      </c>
      <c r="I93" s="65">
        <v>0</v>
      </c>
      <c r="J93" s="65">
        <v>0</v>
      </c>
      <c r="K93" s="65">
        <v>0</v>
      </c>
      <c r="L93" s="65">
        <v>0</v>
      </c>
      <c r="M93" s="67">
        <v>0</v>
      </c>
      <c r="N93" s="67">
        <v>0</v>
      </c>
      <c r="O93" s="277">
        <v>0</v>
      </c>
      <c r="P93" s="277">
        <v>0</v>
      </c>
      <c r="Q93" s="37" t="s">
        <v>562</v>
      </c>
      <c r="R93" s="69"/>
    </row>
    <row r="94" spans="2:18" ht="45">
      <c r="B94" s="36"/>
      <c r="C94" s="95" t="s">
        <v>656</v>
      </c>
      <c r="D94" s="12" t="s">
        <v>651</v>
      </c>
      <c r="E94" s="90" t="s">
        <v>572</v>
      </c>
      <c r="F94" s="90" t="s">
        <v>564</v>
      </c>
      <c r="G94" s="64"/>
      <c r="H94" s="227"/>
      <c r="I94" s="227"/>
      <c r="J94" s="227"/>
      <c r="K94" s="227"/>
      <c r="L94" s="227"/>
      <c r="M94" s="227"/>
      <c r="N94" s="227"/>
      <c r="O94" s="232"/>
      <c r="P94" s="232"/>
      <c r="Q94" s="37" t="s">
        <v>562</v>
      </c>
      <c r="R94" s="69"/>
    </row>
    <row r="95" spans="2:18" ht="45">
      <c r="B95" s="36"/>
      <c r="C95" s="95" t="s">
        <v>657</v>
      </c>
      <c r="D95" s="12" t="s">
        <v>651</v>
      </c>
      <c r="E95" s="90" t="s">
        <v>572</v>
      </c>
      <c r="F95" s="90" t="s">
        <v>566</v>
      </c>
      <c r="G95" s="64"/>
      <c r="H95" s="65">
        <v>0</v>
      </c>
      <c r="I95" s="65">
        <v>0</v>
      </c>
      <c r="J95" s="65">
        <v>0</v>
      </c>
      <c r="K95" s="65">
        <v>0</v>
      </c>
      <c r="L95" s="65">
        <v>0</v>
      </c>
      <c r="M95" s="67">
        <v>0</v>
      </c>
      <c r="N95" s="67">
        <v>0</v>
      </c>
      <c r="O95" s="277">
        <v>0</v>
      </c>
      <c r="P95" s="277">
        <v>0</v>
      </c>
      <c r="Q95" s="37" t="s">
        <v>562</v>
      </c>
      <c r="R95" s="69"/>
    </row>
    <row r="96" spans="2:18" ht="45">
      <c r="B96" s="36"/>
      <c r="C96" s="95" t="s">
        <v>658</v>
      </c>
      <c r="D96" s="12" t="s">
        <v>651</v>
      </c>
      <c r="E96" s="90" t="s">
        <v>572</v>
      </c>
      <c r="F96" s="90" t="s">
        <v>568</v>
      </c>
      <c r="G96" s="64"/>
      <c r="H96" s="65">
        <v>0</v>
      </c>
      <c r="I96" s="65">
        <v>0</v>
      </c>
      <c r="J96" s="65">
        <v>0</v>
      </c>
      <c r="K96" s="65">
        <v>0</v>
      </c>
      <c r="L96" s="65">
        <v>0</v>
      </c>
      <c r="M96" s="67">
        <v>0</v>
      </c>
      <c r="N96" s="67">
        <v>0</v>
      </c>
      <c r="O96" s="277">
        <v>0</v>
      </c>
      <c r="P96" s="277">
        <v>0</v>
      </c>
      <c r="Q96" s="37" t="s">
        <v>562</v>
      </c>
      <c r="R96" s="69"/>
    </row>
    <row r="97" spans="2:18" ht="45">
      <c r="B97" s="36"/>
      <c r="C97" s="95" t="s">
        <v>659</v>
      </c>
      <c r="D97" s="12" t="s">
        <v>651</v>
      </c>
      <c r="E97" s="90" t="s">
        <v>572</v>
      </c>
      <c r="F97" s="90" t="s">
        <v>570</v>
      </c>
      <c r="G97" s="64"/>
      <c r="H97" s="65">
        <v>0</v>
      </c>
      <c r="I97" s="65">
        <v>0</v>
      </c>
      <c r="J97" s="65">
        <v>0</v>
      </c>
      <c r="K97" s="65">
        <v>0</v>
      </c>
      <c r="L97" s="65">
        <v>0</v>
      </c>
      <c r="M97" s="67">
        <v>0</v>
      </c>
      <c r="N97" s="67">
        <v>0</v>
      </c>
      <c r="O97" s="233">
        <f>SUM($O93,$O95,$O96)</f>
        <v>0</v>
      </c>
      <c r="P97" s="233">
        <f>SUM($P93,$P95,$P96)</f>
        <v>0</v>
      </c>
      <c r="Q97" s="37" t="s">
        <v>562</v>
      </c>
      <c r="R97" s="69"/>
    </row>
    <row r="98" spans="2:18" ht="30">
      <c r="B98" s="36"/>
      <c r="C98" s="94" t="s">
        <v>660</v>
      </c>
      <c r="D98" s="12" t="s">
        <v>661</v>
      </c>
      <c r="E98" s="90" t="s">
        <v>560</v>
      </c>
      <c r="F98" s="90" t="s">
        <v>561</v>
      </c>
      <c r="G98" s="64" t="s">
        <v>0</v>
      </c>
      <c r="H98" s="65">
        <v>0</v>
      </c>
      <c r="I98" s="65">
        <v>0</v>
      </c>
      <c r="J98" s="65">
        <v>0</v>
      </c>
      <c r="K98" s="65">
        <v>0</v>
      </c>
      <c r="L98" s="65">
        <v>0</v>
      </c>
      <c r="M98" s="67">
        <v>1</v>
      </c>
      <c r="N98" s="67">
        <v>0</v>
      </c>
      <c r="O98" s="277">
        <v>0.2</v>
      </c>
      <c r="P98" s="277">
        <v>0.2</v>
      </c>
      <c r="Q98" s="37" t="s">
        <v>562</v>
      </c>
      <c r="R98" s="69"/>
    </row>
    <row r="99" spans="2:18" ht="30">
      <c r="B99" s="36"/>
      <c r="C99" s="94" t="s">
        <v>662</v>
      </c>
      <c r="D99" s="12" t="s">
        <v>661</v>
      </c>
      <c r="E99" s="90" t="s">
        <v>560</v>
      </c>
      <c r="F99" s="90" t="s">
        <v>564</v>
      </c>
      <c r="G99" s="64" t="s">
        <v>0</v>
      </c>
      <c r="H99" s="227"/>
      <c r="I99" s="227"/>
      <c r="J99" s="227"/>
      <c r="K99" s="227"/>
      <c r="L99" s="227"/>
      <c r="M99" s="227"/>
      <c r="N99" s="227"/>
      <c r="O99" s="232"/>
      <c r="P99" s="232"/>
      <c r="Q99" s="37" t="s">
        <v>562</v>
      </c>
      <c r="R99" s="69"/>
    </row>
    <row r="100" spans="2:18" ht="30">
      <c r="B100" s="36"/>
      <c r="C100" s="95" t="s">
        <v>663</v>
      </c>
      <c r="D100" s="12" t="s">
        <v>661</v>
      </c>
      <c r="E100" s="90" t="s">
        <v>560</v>
      </c>
      <c r="F100" s="90" t="s">
        <v>566</v>
      </c>
      <c r="G100" s="64" t="s">
        <v>0</v>
      </c>
      <c r="H100" s="65">
        <v>0</v>
      </c>
      <c r="I100" s="65">
        <v>0</v>
      </c>
      <c r="J100" s="65">
        <v>0</v>
      </c>
      <c r="K100" s="65">
        <v>1</v>
      </c>
      <c r="L100" s="65">
        <v>1</v>
      </c>
      <c r="M100" s="67">
        <v>0</v>
      </c>
      <c r="N100" s="67">
        <v>0</v>
      </c>
      <c r="O100" s="277">
        <v>0.32600000000000001</v>
      </c>
      <c r="P100" s="277">
        <v>0.25</v>
      </c>
      <c r="Q100" s="37" t="s">
        <v>562</v>
      </c>
      <c r="R100" s="69"/>
    </row>
    <row r="101" spans="2:18" ht="30">
      <c r="B101" s="36"/>
      <c r="C101" s="95" t="s">
        <v>664</v>
      </c>
      <c r="D101" s="12" t="s">
        <v>661</v>
      </c>
      <c r="E101" s="90" t="s">
        <v>560</v>
      </c>
      <c r="F101" s="90" t="s">
        <v>568</v>
      </c>
      <c r="G101" s="64" t="s">
        <v>0</v>
      </c>
      <c r="H101" s="65">
        <v>1</v>
      </c>
      <c r="I101" s="65">
        <v>0</v>
      </c>
      <c r="J101" s="65">
        <v>0</v>
      </c>
      <c r="K101" s="65">
        <v>0</v>
      </c>
      <c r="L101" s="65">
        <v>0</v>
      </c>
      <c r="M101" s="67">
        <v>0</v>
      </c>
      <c r="N101" s="67">
        <v>1</v>
      </c>
      <c r="O101" s="277">
        <v>0</v>
      </c>
      <c r="P101" s="277">
        <v>0</v>
      </c>
      <c r="Q101" s="37" t="s">
        <v>562</v>
      </c>
      <c r="R101" s="69"/>
    </row>
    <row r="102" spans="2:18" ht="30">
      <c r="B102" s="36"/>
      <c r="C102" s="95" t="s">
        <v>665</v>
      </c>
      <c r="D102" s="12" t="s">
        <v>661</v>
      </c>
      <c r="E102" s="90" t="s">
        <v>560</v>
      </c>
      <c r="F102" s="90" t="s">
        <v>570</v>
      </c>
      <c r="G102" s="64" t="s">
        <v>0</v>
      </c>
      <c r="H102" s="65">
        <v>1</v>
      </c>
      <c r="I102" s="65">
        <v>0</v>
      </c>
      <c r="J102" s="65">
        <v>0</v>
      </c>
      <c r="K102" s="65">
        <v>1</v>
      </c>
      <c r="L102" s="65">
        <v>1</v>
      </c>
      <c r="M102" s="67">
        <v>1</v>
      </c>
      <c r="N102" s="67">
        <v>1</v>
      </c>
      <c r="O102" s="233">
        <f>SUM($O98,$O100,$O101)</f>
        <v>0.52600000000000002</v>
      </c>
      <c r="P102" s="233">
        <f>SUM($P98,$P100,$P101)</f>
        <v>0.45</v>
      </c>
      <c r="Q102" s="37" t="s">
        <v>562</v>
      </c>
      <c r="R102" s="69"/>
    </row>
    <row r="103" spans="2:18" ht="30">
      <c r="B103" s="36"/>
      <c r="C103" s="95" t="s">
        <v>666</v>
      </c>
      <c r="D103" s="12" t="s">
        <v>661</v>
      </c>
      <c r="E103" s="90" t="s">
        <v>572</v>
      </c>
      <c r="F103" s="90" t="s">
        <v>561</v>
      </c>
      <c r="G103" s="64" t="s">
        <v>0</v>
      </c>
      <c r="H103" s="65">
        <v>0</v>
      </c>
      <c r="I103" s="65">
        <v>0</v>
      </c>
      <c r="J103" s="65">
        <v>0</v>
      </c>
      <c r="K103" s="65">
        <v>0</v>
      </c>
      <c r="L103" s="65">
        <v>0</v>
      </c>
      <c r="M103" s="67">
        <v>0</v>
      </c>
      <c r="N103" s="67">
        <v>0</v>
      </c>
      <c r="O103" s="277">
        <v>0</v>
      </c>
      <c r="P103" s="277">
        <v>0</v>
      </c>
      <c r="Q103" s="37" t="s">
        <v>562</v>
      </c>
      <c r="R103" s="69"/>
    </row>
    <row r="104" spans="2:18" ht="30">
      <c r="B104" s="36"/>
      <c r="C104" s="95" t="s">
        <v>667</v>
      </c>
      <c r="D104" s="12" t="s">
        <v>661</v>
      </c>
      <c r="E104" s="90" t="s">
        <v>572</v>
      </c>
      <c r="F104" s="90" t="s">
        <v>564</v>
      </c>
      <c r="G104" s="64" t="s">
        <v>0</v>
      </c>
      <c r="H104" s="227"/>
      <c r="I104" s="227"/>
      <c r="J104" s="227"/>
      <c r="K104" s="227"/>
      <c r="L104" s="227"/>
      <c r="M104" s="227"/>
      <c r="N104" s="227"/>
      <c r="O104" s="232"/>
      <c r="P104" s="232"/>
      <c r="Q104" s="37" t="s">
        <v>562</v>
      </c>
      <c r="R104" s="69"/>
    </row>
    <row r="105" spans="2:18" ht="30">
      <c r="B105" s="36"/>
      <c r="C105" s="95" t="s">
        <v>668</v>
      </c>
      <c r="D105" s="12" t="s">
        <v>661</v>
      </c>
      <c r="E105" s="90" t="s">
        <v>572</v>
      </c>
      <c r="F105" s="90" t="s">
        <v>566</v>
      </c>
      <c r="G105" s="64" t="s">
        <v>0</v>
      </c>
      <c r="H105" s="65">
        <v>0</v>
      </c>
      <c r="I105" s="65">
        <v>0</v>
      </c>
      <c r="J105" s="65">
        <v>0</v>
      </c>
      <c r="K105" s="65">
        <v>0</v>
      </c>
      <c r="L105" s="65">
        <v>0</v>
      </c>
      <c r="M105" s="67">
        <v>0</v>
      </c>
      <c r="N105" s="67">
        <v>0</v>
      </c>
      <c r="O105" s="277">
        <v>0</v>
      </c>
      <c r="P105" s="277">
        <v>0</v>
      </c>
      <c r="Q105" s="37" t="s">
        <v>562</v>
      </c>
      <c r="R105" s="69"/>
    </row>
    <row r="106" spans="2:18" ht="30">
      <c r="B106" s="36"/>
      <c r="C106" s="95" t="s">
        <v>669</v>
      </c>
      <c r="D106" s="12" t="s">
        <v>661</v>
      </c>
      <c r="E106" s="90" t="s">
        <v>572</v>
      </c>
      <c r="F106" s="90" t="s">
        <v>568</v>
      </c>
      <c r="G106" s="64" t="s">
        <v>0</v>
      </c>
      <c r="H106" s="65">
        <v>0</v>
      </c>
      <c r="I106" s="65">
        <v>0</v>
      </c>
      <c r="J106" s="65">
        <v>0</v>
      </c>
      <c r="K106" s="65">
        <v>0</v>
      </c>
      <c r="L106" s="65">
        <v>0</v>
      </c>
      <c r="M106" s="67">
        <v>0</v>
      </c>
      <c r="N106" s="67">
        <v>0</v>
      </c>
      <c r="O106" s="277">
        <v>0</v>
      </c>
      <c r="P106" s="277">
        <v>0</v>
      </c>
      <c r="Q106" s="37" t="s">
        <v>562</v>
      </c>
      <c r="R106" s="69"/>
    </row>
    <row r="107" spans="2:18" ht="30">
      <c r="B107" s="36"/>
      <c r="C107" s="95" t="s">
        <v>670</v>
      </c>
      <c r="D107" s="12" t="s">
        <v>661</v>
      </c>
      <c r="E107" s="90" t="s">
        <v>572</v>
      </c>
      <c r="F107" s="90" t="s">
        <v>570</v>
      </c>
      <c r="G107" s="64" t="s">
        <v>0</v>
      </c>
      <c r="H107" s="65">
        <v>0</v>
      </c>
      <c r="I107" s="65">
        <v>0</v>
      </c>
      <c r="J107" s="65">
        <v>0</v>
      </c>
      <c r="K107" s="65">
        <v>0</v>
      </c>
      <c r="L107" s="65">
        <v>0</v>
      </c>
      <c r="M107" s="67">
        <v>0</v>
      </c>
      <c r="N107" s="67">
        <v>0</v>
      </c>
      <c r="O107" s="233">
        <f>SUM($O103,$O105,$O106)</f>
        <v>0</v>
      </c>
      <c r="P107" s="233">
        <f>SUM($P103,$P105,$P106)</f>
        <v>0</v>
      </c>
      <c r="Q107" s="37" t="s">
        <v>562</v>
      </c>
      <c r="R107" s="69"/>
    </row>
    <row r="108" spans="2:18" ht="30">
      <c r="B108" s="36"/>
      <c r="C108" s="94" t="s">
        <v>671</v>
      </c>
      <c r="D108" s="12" t="s">
        <v>672</v>
      </c>
      <c r="E108" s="90" t="s">
        <v>560</v>
      </c>
      <c r="F108" s="90" t="s">
        <v>561</v>
      </c>
      <c r="G108" s="64" t="s">
        <v>0</v>
      </c>
      <c r="H108" s="65">
        <v>0</v>
      </c>
      <c r="I108" s="65">
        <v>0</v>
      </c>
      <c r="J108" s="65">
        <v>0</v>
      </c>
      <c r="K108" s="65">
        <v>0</v>
      </c>
      <c r="L108" s="65">
        <v>0</v>
      </c>
      <c r="M108" s="67">
        <v>0</v>
      </c>
      <c r="N108" s="67">
        <v>0</v>
      </c>
      <c r="O108" s="277">
        <v>0</v>
      </c>
      <c r="P108" s="277">
        <v>0</v>
      </c>
      <c r="Q108" s="37" t="s">
        <v>562</v>
      </c>
      <c r="R108" s="69"/>
    </row>
    <row r="109" spans="2:18" ht="30">
      <c r="B109" s="36"/>
      <c r="C109" s="94" t="s">
        <v>673</v>
      </c>
      <c r="D109" s="12" t="s">
        <v>672</v>
      </c>
      <c r="E109" s="90" t="s">
        <v>560</v>
      </c>
      <c r="F109" s="90" t="s">
        <v>564</v>
      </c>
      <c r="G109" s="64" t="s">
        <v>0</v>
      </c>
      <c r="H109" s="227"/>
      <c r="I109" s="227"/>
      <c r="J109" s="227"/>
      <c r="K109" s="227"/>
      <c r="L109" s="227"/>
      <c r="M109" s="227"/>
      <c r="N109" s="227"/>
      <c r="O109" s="232"/>
      <c r="P109" s="232"/>
      <c r="Q109" s="37" t="s">
        <v>562</v>
      </c>
      <c r="R109" s="69"/>
    </row>
    <row r="110" spans="2:18" ht="30">
      <c r="B110" s="36"/>
      <c r="C110" s="95" t="s">
        <v>674</v>
      </c>
      <c r="D110" s="12" t="s">
        <v>672</v>
      </c>
      <c r="E110" s="90" t="s">
        <v>560</v>
      </c>
      <c r="F110" s="90" t="s">
        <v>566</v>
      </c>
      <c r="G110" s="64" t="s">
        <v>0</v>
      </c>
      <c r="H110" s="65">
        <v>0</v>
      </c>
      <c r="I110" s="65">
        <v>0</v>
      </c>
      <c r="J110" s="65">
        <v>0</v>
      </c>
      <c r="K110" s="65">
        <v>0</v>
      </c>
      <c r="L110" s="65">
        <v>0</v>
      </c>
      <c r="M110" s="67">
        <v>1</v>
      </c>
      <c r="N110" s="67">
        <v>0</v>
      </c>
      <c r="O110" s="277">
        <v>0.126</v>
      </c>
      <c r="P110" s="277">
        <v>0.05</v>
      </c>
      <c r="Q110" s="37" t="s">
        <v>562</v>
      </c>
      <c r="R110" s="69"/>
    </row>
    <row r="111" spans="2:18" ht="30">
      <c r="B111" s="36"/>
      <c r="C111" s="95" t="s">
        <v>675</v>
      </c>
      <c r="D111" s="12" t="s">
        <v>672</v>
      </c>
      <c r="E111" s="90" t="s">
        <v>560</v>
      </c>
      <c r="F111" s="90" t="s">
        <v>568</v>
      </c>
      <c r="G111" s="64" t="s">
        <v>0</v>
      </c>
      <c r="H111" s="65">
        <v>0</v>
      </c>
      <c r="I111" s="65">
        <v>0</v>
      </c>
      <c r="J111" s="65">
        <v>0</v>
      </c>
      <c r="K111" s="65">
        <v>0</v>
      </c>
      <c r="L111" s="65">
        <v>0</v>
      </c>
      <c r="M111" s="67">
        <v>0</v>
      </c>
      <c r="N111" s="67">
        <v>0</v>
      </c>
      <c r="O111" s="277">
        <v>0</v>
      </c>
      <c r="P111" s="277">
        <v>0</v>
      </c>
      <c r="Q111" s="37" t="s">
        <v>562</v>
      </c>
      <c r="R111" s="69"/>
    </row>
    <row r="112" spans="2:18" ht="30">
      <c r="B112" s="36"/>
      <c r="C112" s="95" t="s">
        <v>676</v>
      </c>
      <c r="D112" s="12" t="s">
        <v>672</v>
      </c>
      <c r="E112" s="90" t="s">
        <v>560</v>
      </c>
      <c r="F112" s="90" t="s">
        <v>570</v>
      </c>
      <c r="G112" s="64" t="s">
        <v>0</v>
      </c>
      <c r="H112" s="65">
        <v>0</v>
      </c>
      <c r="I112" s="65">
        <v>0</v>
      </c>
      <c r="J112" s="65">
        <v>0</v>
      </c>
      <c r="K112" s="65">
        <v>0</v>
      </c>
      <c r="L112" s="65">
        <v>0</v>
      </c>
      <c r="M112" s="67">
        <v>1</v>
      </c>
      <c r="N112" s="67">
        <v>0</v>
      </c>
      <c r="O112" s="233">
        <f>SUM($O108,$O110,$O111)</f>
        <v>0.126</v>
      </c>
      <c r="P112" s="233">
        <f>SUM($P108,$P110,$P111)</f>
        <v>0.05</v>
      </c>
      <c r="Q112" s="37" t="s">
        <v>562</v>
      </c>
      <c r="R112" s="69"/>
    </row>
    <row r="113" spans="2:18" ht="30">
      <c r="B113" s="36"/>
      <c r="C113" s="95" t="s">
        <v>677</v>
      </c>
      <c r="D113" s="12" t="s">
        <v>672</v>
      </c>
      <c r="E113" s="90" t="s">
        <v>572</v>
      </c>
      <c r="F113" s="90" t="s">
        <v>561</v>
      </c>
      <c r="G113" s="64"/>
      <c r="H113" s="65">
        <v>0</v>
      </c>
      <c r="I113" s="65">
        <v>0</v>
      </c>
      <c r="J113" s="65">
        <v>0</v>
      </c>
      <c r="K113" s="65">
        <v>0</v>
      </c>
      <c r="L113" s="65">
        <v>0</v>
      </c>
      <c r="M113" s="67">
        <v>0</v>
      </c>
      <c r="N113" s="67">
        <v>0</v>
      </c>
      <c r="O113" s="277">
        <v>0</v>
      </c>
      <c r="P113" s="277">
        <v>0</v>
      </c>
      <c r="Q113" s="37" t="s">
        <v>562</v>
      </c>
      <c r="R113" s="69"/>
    </row>
    <row r="114" spans="2:18" ht="30">
      <c r="B114" s="36"/>
      <c r="C114" s="95" t="s">
        <v>678</v>
      </c>
      <c r="D114" s="12" t="s">
        <v>672</v>
      </c>
      <c r="E114" s="90" t="s">
        <v>572</v>
      </c>
      <c r="F114" s="90" t="s">
        <v>564</v>
      </c>
      <c r="G114" s="64"/>
      <c r="H114" s="227"/>
      <c r="I114" s="227"/>
      <c r="J114" s="227"/>
      <c r="K114" s="227"/>
      <c r="L114" s="227"/>
      <c r="M114" s="227"/>
      <c r="N114" s="227"/>
      <c r="O114" s="232"/>
      <c r="P114" s="232"/>
      <c r="Q114" s="37" t="s">
        <v>562</v>
      </c>
      <c r="R114" s="69"/>
    </row>
    <row r="115" spans="2:18" ht="30">
      <c r="B115" s="36"/>
      <c r="C115" s="95" t="s">
        <v>679</v>
      </c>
      <c r="D115" s="12" t="s">
        <v>672</v>
      </c>
      <c r="E115" s="90" t="s">
        <v>572</v>
      </c>
      <c r="F115" s="90" t="s">
        <v>566</v>
      </c>
      <c r="G115" s="64"/>
      <c r="H115" s="65">
        <v>0</v>
      </c>
      <c r="I115" s="65">
        <v>0</v>
      </c>
      <c r="J115" s="65">
        <v>0</v>
      </c>
      <c r="K115" s="65">
        <v>0</v>
      </c>
      <c r="L115" s="65">
        <v>0</v>
      </c>
      <c r="M115" s="67">
        <v>0</v>
      </c>
      <c r="N115" s="67">
        <v>0</v>
      </c>
      <c r="O115" s="277">
        <v>0</v>
      </c>
      <c r="P115" s="277">
        <v>0</v>
      </c>
      <c r="Q115" s="37" t="s">
        <v>562</v>
      </c>
      <c r="R115" s="69"/>
    </row>
    <row r="116" spans="2:18" ht="30">
      <c r="B116" s="36"/>
      <c r="C116" s="95" t="s">
        <v>680</v>
      </c>
      <c r="D116" s="12" t="s">
        <v>672</v>
      </c>
      <c r="E116" s="90" t="s">
        <v>572</v>
      </c>
      <c r="F116" s="90" t="s">
        <v>568</v>
      </c>
      <c r="G116" s="64"/>
      <c r="H116" s="65">
        <v>0</v>
      </c>
      <c r="I116" s="65">
        <v>0</v>
      </c>
      <c r="J116" s="65">
        <v>0</v>
      </c>
      <c r="K116" s="65">
        <v>0</v>
      </c>
      <c r="L116" s="65">
        <v>0</v>
      </c>
      <c r="M116" s="67">
        <v>0</v>
      </c>
      <c r="N116" s="67">
        <v>0</v>
      </c>
      <c r="O116" s="277">
        <v>0</v>
      </c>
      <c r="P116" s="277">
        <v>0</v>
      </c>
      <c r="Q116" s="37" t="s">
        <v>562</v>
      </c>
      <c r="R116" s="69"/>
    </row>
    <row r="117" spans="2:18" ht="30">
      <c r="B117" s="36"/>
      <c r="C117" s="95" t="s">
        <v>681</v>
      </c>
      <c r="D117" s="12" t="s">
        <v>672</v>
      </c>
      <c r="E117" s="90" t="s">
        <v>572</v>
      </c>
      <c r="F117" s="90" t="s">
        <v>570</v>
      </c>
      <c r="G117" s="64"/>
      <c r="H117" s="65">
        <v>0</v>
      </c>
      <c r="I117" s="65">
        <v>0</v>
      </c>
      <c r="J117" s="65">
        <v>0</v>
      </c>
      <c r="K117" s="65">
        <v>0</v>
      </c>
      <c r="L117" s="65">
        <v>0</v>
      </c>
      <c r="M117" s="67">
        <v>0</v>
      </c>
      <c r="N117" s="67">
        <v>0</v>
      </c>
      <c r="O117" s="233">
        <f>SUM($O113,$O115,$O116)</f>
        <v>0</v>
      </c>
      <c r="P117" s="233">
        <f>SUM($P113,$P115,$P116)</f>
        <v>0</v>
      </c>
      <c r="Q117" s="37" t="s">
        <v>562</v>
      </c>
      <c r="R117" s="69"/>
    </row>
    <row r="118" spans="2:18" ht="60">
      <c r="B118" s="36"/>
      <c r="C118" s="94" t="s">
        <v>682</v>
      </c>
      <c r="D118" s="12" t="s">
        <v>683</v>
      </c>
      <c r="E118" s="90" t="s">
        <v>560</v>
      </c>
      <c r="F118" s="90" t="s">
        <v>561</v>
      </c>
      <c r="G118" s="64"/>
      <c r="H118" s="65">
        <v>0</v>
      </c>
      <c r="I118" s="65">
        <v>0</v>
      </c>
      <c r="J118" s="65">
        <v>0</v>
      </c>
      <c r="K118" s="65">
        <v>0</v>
      </c>
      <c r="L118" s="65">
        <v>0</v>
      </c>
      <c r="M118" s="67">
        <v>0</v>
      </c>
      <c r="N118" s="67">
        <v>0</v>
      </c>
      <c r="O118" s="277">
        <v>0</v>
      </c>
      <c r="P118" s="277">
        <v>0</v>
      </c>
      <c r="Q118" s="37" t="s">
        <v>562</v>
      </c>
      <c r="R118" s="69"/>
    </row>
    <row r="119" spans="2:18" ht="60">
      <c r="B119" s="36"/>
      <c r="C119" s="94" t="s">
        <v>684</v>
      </c>
      <c r="D119" s="12" t="s">
        <v>683</v>
      </c>
      <c r="E119" s="90" t="s">
        <v>560</v>
      </c>
      <c r="F119" s="90" t="s">
        <v>564</v>
      </c>
      <c r="G119" s="64"/>
      <c r="H119" s="227"/>
      <c r="I119" s="227"/>
      <c r="J119" s="227"/>
      <c r="K119" s="227"/>
      <c r="L119" s="227"/>
      <c r="M119" s="227"/>
      <c r="N119" s="227"/>
      <c r="O119" s="232"/>
      <c r="P119" s="232"/>
      <c r="Q119" s="37" t="s">
        <v>562</v>
      </c>
      <c r="R119" s="69"/>
    </row>
    <row r="120" spans="2:18" ht="60">
      <c r="B120" s="36"/>
      <c r="C120" s="95" t="s">
        <v>685</v>
      </c>
      <c r="D120" s="12" t="s">
        <v>683</v>
      </c>
      <c r="E120" s="90" t="s">
        <v>560</v>
      </c>
      <c r="F120" s="90" t="s">
        <v>566</v>
      </c>
      <c r="G120" s="64"/>
      <c r="H120" s="65">
        <v>0</v>
      </c>
      <c r="I120" s="65">
        <v>0</v>
      </c>
      <c r="J120" s="65">
        <v>0</v>
      </c>
      <c r="K120" s="65">
        <v>0</v>
      </c>
      <c r="L120" s="65">
        <v>0</v>
      </c>
      <c r="M120" s="67">
        <v>0</v>
      </c>
      <c r="N120" s="67">
        <v>0</v>
      </c>
      <c r="O120" s="277">
        <v>0</v>
      </c>
      <c r="P120" s="277">
        <v>0</v>
      </c>
      <c r="Q120" s="37" t="s">
        <v>562</v>
      </c>
      <c r="R120" s="69"/>
    </row>
    <row r="121" spans="2:18" ht="60">
      <c r="B121" s="36"/>
      <c r="C121" s="95" t="s">
        <v>686</v>
      </c>
      <c r="D121" s="12" t="s">
        <v>683</v>
      </c>
      <c r="E121" s="90" t="s">
        <v>560</v>
      </c>
      <c r="F121" s="90" t="s">
        <v>568</v>
      </c>
      <c r="G121" s="64"/>
      <c r="H121" s="65">
        <v>0</v>
      </c>
      <c r="I121" s="65">
        <v>0</v>
      </c>
      <c r="J121" s="65">
        <v>0</v>
      </c>
      <c r="K121" s="65">
        <v>0</v>
      </c>
      <c r="L121" s="65">
        <v>0</v>
      </c>
      <c r="M121" s="67">
        <v>0</v>
      </c>
      <c r="N121" s="67">
        <v>0</v>
      </c>
      <c r="O121" s="277">
        <v>0</v>
      </c>
      <c r="P121" s="277">
        <v>0</v>
      </c>
      <c r="Q121" s="37" t="s">
        <v>562</v>
      </c>
      <c r="R121" s="69"/>
    </row>
    <row r="122" spans="2:18" ht="60">
      <c r="B122" s="36"/>
      <c r="C122" s="95" t="s">
        <v>687</v>
      </c>
      <c r="D122" s="12" t="s">
        <v>683</v>
      </c>
      <c r="E122" s="90" t="s">
        <v>560</v>
      </c>
      <c r="F122" s="90" t="s">
        <v>570</v>
      </c>
      <c r="G122" s="64"/>
      <c r="H122" s="65">
        <v>0</v>
      </c>
      <c r="I122" s="65">
        <v>0</v>
      </c>
      <c r="J122" s="65">
        <v>0</v>
      </c>
      <c r="K122" s="65">
        <v>0</v>
      </c>
      <c r="L122" s="65">
        <v>0</v>
      </c>
      <c r="M122" s="67">
        <v>0</v>
      </c>
      <c r="N122" s="67">
        <v>0</v>
      </c>
      <c r="O122" s="233">
        <f>SUM($O118,$O120,$O121)</f>
        <v>0</v>
      </c>
      <c r="P122" s="233">
        <f>SUM($P118,$P120,$P121)</f>
        <v>0</v>
      </c>
      <c r="Q122" s="37" t="s">
        <v>562</v>
      </c>
      <c r="R122" s="69"/>
    </row>
    <row r="123" spans="2:18" ht="60">
      <c r="B123" s="36"/>
      <c r="C123" s="95" t="s">
        <v>688</v>
      </c>
      <c r="D123" s="12" t="s">
        <v>683</v>
      </c>
      <c r="E123" s="90" t="s">
        <v>572</v>
      </c>
      <c r="F123" s="90" t="s">
        <v>561</v>
      </c>
      <c r="G123" s="64"/>
      <c r="H123" s="65">
        <v>0</v>
      </c>
      <c r="I123" s="65">
        <v>0</v>
      </c>
      <c r="J123" s="65">
        <v>0</v>
      </c>
      <c r="K123" s="65">
        <v>0</v>
      </c>
      <c r="L123" s="65">
        <v>0</v>
      </c>
      <c r="M123" s="67">
        <v>0</v>
      </c>
      <c r="N123" s="67">
        <v>0</v>
      </c>
      <c r="O123" s="277">
        <v>0</v>
      </c>
      <c r="P123" s="277">
        <v>0</v>
      </c>
      <c r="Q123" s="37" t="s">
        <v>562</v>
      </c>
      <c r="R123" s="69"/>
    </row>
    <row r="124" spans="2:18" ht="60">
      <c r="B124" s="36"/>
      <c r="C124" s="95" t="s">
        <v>689</v>
      </c>
      <c r="D124" s="12" t="s">
        <v>683</v>
      </c>
      <c r="E124" s="90" t="s">
        <v>572</v>
      </c>
      <c r="F124" s="90" t="s">
        <v>564</v>
      </c>
      <c r="G124" s="64"/>
      <c r="H124" s="227"/>
      <c r="I124" s="227"/>
      <c r="J124" s="227"/>
      <c r="K124" s="227"/>
      <c r="L124" s="227"/>
      <c r="M124" s="227"/>
      <c r="N124" s="227"/>
      <c r="O124" s="232"/>
      <c r="P124" s="232"/>
      <c r="Q124" s="37" t="s">
        <v>562</v>
      </c>
      <c r="R124" s="69"/>
    </row>
    <row r="125" spans="2:18" ht="60">
      <c r="B125" s="36"/>
      <c r="C125" s="95" t="s">
        <v>690</v>
      </c>
      <c r="D125" s="12" t="s">
        <v>683</v>
      </c>
      <c r="E125" s="90" t="s">
        <v>572</v>
      </c>
      <c r="F125" s="90" t="s">
        <v>566</v>
      </c>
      <c r="G125" s="64"/>
      <c r="H125" s="65">
        <v>0</v>
      </c>
      <c r="I125" s="65">
        <v>0</v>
      </c>
      <c r="J125" s="65">
        <v>0</v>
      </c>
      <c r="K125" s="65">
        <v>0</v>
      </c>
      <c r="L125" s="65">
        <v>0</v>
      </c>
      <c r="M125" s="67">
        <v>0</v>
      </c>
      <c r="N125" s="67">
        <v>0</v>
      </c>
      <c r="O125" s="277">
        <v>0</v>
      </c>
      <c r="P125" s="277">
        <v>0</v>
      </c>
      <c r="Q125" s="37" t="s">
        <v>562</v>
      </c>
      <c r="R125" s="69"/>
    </row>
    <row r="126" spans="2:18" ht="60">
      <c r="B126" s="36"/>
      <c r="C126" s="95" t="s">
        <v>691</v>
      </c>
      <c r="D126" s="12" t="s">
        <v>683</v>
      </c>
      <c r="E126" s="90" t="s">
        <v>572</v>
      </c>
      <c r="F126" s="90" t="s">
        <v>568</v>
      </c>
      <c r="G126" s="64"/>
      <c r="H126" s="65">
        <v>0</v>
      </c>
      <c r="I126" s="65">
        <v>0</v>
      </c>
      <c r="J126" s="65">
        <v>0</v>
      </c>
      <c r="K126" s="65">
        <v>0</v>
      </c>
      <c r="L126" s="65">
        <v>0</v>
      </c>
      <c r="M126" s="67">
        <v>0</v>
      </c>
      <c r="N126" s="67">
        <v>0</v>
      </c>
      <c r="O126" s="277">
        <v>0</v>
      </c>
      <c r="P126" s="277">
        <v>0</v>
      </c>
      <c r="Q126" s="37" t="s">
        <v>562</v>
      </c>
      <c r="R126" s="69"/>
    </row>
    <row r="127" spans="2:18" ht="60">
      <c r="B127" s="36"/>
      <c r="C127" s="95" t="s">
        <v>692</v>
      </c>
      <c r="D127" s="12" t="s">
        <v>683</v>
      </c>
      <c r="E127" s="90" t="s">
        <v>572</v>
      </c>
      <c r="F127" s="90" t="s">
        <v>570</v>
      </c>
      <c r="G127" s="64"/>
      <c r="H127" s="65">
        <v>0</v>
      </c>
      <c r="I127" s="65">
        <v>0</v>
      </c>
      <c r="J127" s="65">
        <v>0</v>
      </c>
      <c r="K127" s="65">
        <v>0</v>
      </c>
      <c r="L127" s="65">
        <v>0</v>
      </c>
      <c r="M127" s="67">
        <v>0</v>
      </c>
      <c r="N127" s="67">
        <v>0</v>
      </c>
      <c r="O127" s="233">
        <f>SUM($O123,$O125,$O126)</f>
        <v>0</v>
      </c>
      <c r="P127" s="233">
        <f>SUM($P123,$P125,$P126)</f>
        <v>0</v>
      </c>
      <c r="Q127" s="37" t="s">
        <v>562</v>
      </c>
      <c r="R127" s="69"/>
    </row>
    <row r="128" spans="2:18" ht="45">
      <c r="B128" s="36"/>
      <c r="C128" s="94" t="s">
        <v>693</v>
      </c>
      <c r="D128" s="12" t="s">
        <v>694</v>
      </c>
      <c r="E128" s="90" t="s">
        <v>560</v>
      </c>
      <c r="F128" s="90" t="s">
        <v>561</v>
      </c>
      <c r="G128" s="64" t="s">
        <v>0</v>
      </c>
      <c r="H128" s="65">
        <v>0</v>
      </c>
      <c r="I128" s="65">
        <v>0</v>
      </c>
      <c r="J128" s="65">
        <v>0</v>
      </c>
      <c r="K128" s="65">
        <v>1</v>
      </c>
      <c r="L128" s="65">
        <v>1</v>
      </c>
      <c r="M128" s="67">
        <v>0</v>
      </c>
      <c r="N128" s="67">
        <v>0</v>
      </c>
      <c r="O128" s="277">
        <v>0.4</v>
      </c>
      <c r="P128" s="277">
        <v>0.4</v>
      </c>
      <c r="Q128" s="37" t="s">
        <v>562</v>
      </c>
      <c r="R128" s="69"/>
    </row>
    <row r="129" spans="2:18" ht="45">
      <c r="B129" s="36"/>
      <c r="C129" s="94" t="s">
        <v>695</v>
      </c>
      <c r="D129" s="12" t="s">
        <v>694</v>
      </c>
      <c r="E129" s="90" t="s">
        <v>560</v>
      </c>
      <c r="F129" s="90" t="s">
        <v>564</v>
      </c>
      <c r="G129" s="64" t="s">
        <v>0</v>
      </c>
      <c r="H129" s="227"/>
      <c r="I129" s="227"/>
      <c r="J129" s="227"/>
      <c r="K129" s="227"/>
      <c r="L129" s="227"/>
      <c r="M129" s="227"/>
      <c r="N129" s="227"/>
      <c r="O129" s="232"/>
      <c r="P129" s="232"/>
      <c r="Q129" s="37" t="s">
        <v>562</v>
      </c>
      <c r="R129" s="69"/>
    </row>
    <row r="130" spans="2:18" ht="45">
      <c r="B130" s="36"/>
      <c r="C130" s="95" t="s">
        <v>696</v>
      </c>
      <c r="D130" s="12" t="s">
        <v>694</v>
      </c>
      <c r="E130" s="90" t="s">
        <v>560</v>
      </c>
      <c r="F130" s="90" t="s">
        <v>566</v>
      </c>
      <c r="G130" s="64" t="s">
        <v>0</v>
      </c>
      <c r="H130" s="65">
        <v>0</v>
      </c>
      <c r="I130" s="65">
        <v>0</v>
      </c>
      <c r="J130" s="65">
        <v>0</v>
      </c>
      <c r="K130" s="65">
        <v>0</v>
      </c>
      <c r="L130" s="65">
        <v>0</v>
      </c>
      <c r="M130" s="67">
        <v>0</v>
      </c>
      <c r="N130" s="67">
        <v>0</v>
      </c>
      <c r="O130" s="277">
        <v>0</v>
      </c>
      <c r="P130" s="277">
        <v>0</v>
      </c>
      <c r="Q130" s="37" t="s">
        <v>562</v>
      </c>
      <c r="R130" s="69"/>
    </row>
    <row r="131" spans="2:18" ht="45">
      <c r="B131" s="36"/>
      <c r="C131" s="95" t="s">
        <v>697</v>
      </c>
      <c r="D131" s="12" t="s">
        <v>694</v>
      </c>
      <c r="E131" s="90" t="s">
        <v>560</v>
      </c>
      <c r="F131" s="90" t="s">
        <v>568</v>
      </c>
      <c r="G131" s="64" t="s">
        <v>0</v>
      </c>
      <c r="H131" s="65">
        <v>0</v>
      </c>
      <c r="I131" s="65">
        <v>0</v>
      </c>
      <c r="J131" s="65">
        <v>0</v>
      </c>
      <c r="K131" s="65">
        <v>0</v>
      </c>
      <c r="L131" s="65">
        <v>0</v>
      </c>
      <c r="M131" s="67">
        <v>0</v>
      </c>
      <c r="N131" s="67">
        <v>0</v>
      </c>
      <c r="O131" s="277">
        <v>0</v>
      </c>
      <c r="P131" s="277">
        <v>0</v>
      </c>
      <c r="Q131" s="37" t="s">
        <v>562</v>
      </c>
      <c r="R131" s="69"/>
    </row>
    <row r="132" spans="2:18" ht="45">
      <c r="B132" s="36"/>
      <c r="C132" s="95" t="s">
        <v>698</v>
      </c>
      <c r="D132" s="12" t="s">
        <v>694</v>
      </c>
      <c r="E132" s="90" t="s">
        <v>560</v>
      </c>
      <c r="F132" s="90" t="s">
        <v>570</v>
      </c>
      <c r="G132" s="64" t="s">
        <v>0</v>
      </c>
      <c r="H132" s="65">
        <v>0</v>
      </c>
      <c r="I132" s="65">
        <v>0</v>
      </c>
      <c r="J132" s="65">
        <v>0</v>
      </c>
      <c r="K132" s="65">
        <v>1</v>
      </c>
      <c r="L132" s="65">
        <v>1</v>
      </c>
      <c r="M132" s="67">
        <v>0</v>
      </c>
      <c r="N132" s="67">
        <v>0</v>
      </c>
      <c r="O132" s="233">
        <f>SUM($O128,$O130,$O131)</f>
        <v>0.4</v>
      </c>
      <c r="P132" s="233">
        <f>SUM($P128,$P130,$P131)</f>
        <v>0.4</v>
      </c>
      <c r="Q132" s="37" t="s">
        <v>562</v>
      </c>
      <c r="R132" s="69"/>
    </row>
    <row r="133" spans="2:18" ht="45">
      <c r="B133" s="36"/>
      <c r="C133" s="95" t="s">
        <v>699</v>
      </c>
      <c r="D133" s="12" t="s">
        <v>694</v>
      </c>
      <c r="E133" s="90" t="s">
        <v>572</v>
      </c>
      <c r="F133" s="90" t="s">
        <v>561</v>
      </c>
      <c r="G133" s="64"/>
      <c r="H133" s="65">
        <v>0</v>
      </c>
      <c r="I133" s="65">
        <v>0</v>
      </c>
      <c r="J133" s="65">
        <v>0</v>
      </c>
      <c r="K133" s="65">
        <v>0</v>
      </c>
      <c r="L133" s="65">
        <v>0</v>
      </c>
      <c r="M133" s="67">
        <v>0</v>
      </c>
      <c r="N133" s="67">
        <v>0</v>
      </c>
      <c r="O133" s="277">
        <v>0</v>
      </c>
      <c r="P133" s="277">
        <v>0</v>
      </c>
      <c r="Q133" s="37" t="s">
        <v>562</v>
      </c>
      <c r="R133" s="69"/>
    </row>
    <row r="134" spans="2:18" ht="45">
      <c r="B134" s="36"/>
      <c r="C134" s="95" t="s">
        <v>700</v>
      </c>
      <c r="D134" s="12" t="s">
        <v>694</v>
      </c>
      <c r="E134" s="90" t="s">
        <v>572</v>
      </c>
      <c r="F134" s="90" t="s">
        <v>564</v>
      </c>
      <c r="G134" s="64"/>
      <c r="H134" s="227"/>
      <c r="I134" s="227"/>
      <c r="J134" s="227"/>
      <c r="K134" s="227"/>
      <c r="L134" s="227"/>
      <c r="M134" s="227"/>
      <c r="N134" s="227"/>
      <c r="O134" s="232"/>
      <c r="P134" s="232"/>
      <c r="Q134" s="37" t="s">
        <v>562</v>
      </c>
      <c r="R134" s="69"/>
    </row>
    <row r="135" spans="2:18" ht="45">
      <c r="B135" s="36"/>
      <c r="C135" s="95" t="s">
        <v>701</v>
      </c>
      <c r="D135" s="12" t="s">
        <v>694</v>
      </c>
      <c r="E135" s="90" t="s">
        <v>572</v>
      </c>
      <c r="F135" s="90" t="s">
        <v>566</v>
      </c>
      <c r="G135" s="64"/>
      <c r="H135" s="65">
        <v>0</v>
      </c>
      <c r="I135" s="65">
        <v>0</v>
      </c>
      <c r="J135" s="65">
        <v>0</v>
      </c>
      <c r="K135" s="65">
        <v>0</v>
      </c>
      <c r="L135" s="65">
        <v>0</v>
      </c>
      <c r="M135" s="67">
        <v>0</v>
      </c>
      <c r="N135" s="67">
        <v>0</v>
      </c>
      <c r="O135" s="277">
        <v>0</v>
      </c>
      <c r="P135" s="277">
        <v>0</v>
      </c>
      <c r="Q135" s="37" t="s">
        <v>562</v>
      </c>
      <c r="R135" s="69"/>
    </row>
    <row r="136" spans="2:18" ht="45">
      <c r="B136" s="36"/>
      <c r="C136" s="95" t="s">
        <v>702</v>
      </c>
      <c r="D136" s="12" t="s">
        <v>694</v>
      </c>
      <c r="E136" s="90" t="s">
        <v>572</v>
      </c>
      <c r="F136" s="90" t="s">
        <v>568</v>
      </c>
      <c r="G136" s="64"/>
      <c r="H136" s="65">
        <v>0</v>
      </c>
      <c r="I136" s="65">
        <v>0</v>
      </c>
      <c r="J136" s="65">
        <v>0</v>
      </c>
      <c r="K136" s="65">
        <v>0</v>
      </c>
      <c r="L136" s="65">
        <v>0</v>
      </c>
      <c r="M136" s="67">
        <v>0</v>
      </c>
      <c r="N136" s="67">
        <v>0</v>
      </c>
      <c r="O136" s="277">
        <v>0</v>
      </c>
      <c r="P136" s="277">
        <v>0</v>
      </c>
      <c r="Q136" s="37" t="s">
        <v>562</v>
      </c>
      <c r="R136" s="69"/>
    </row>
    <row r="137" spans="2:18" ht="45">
      <c r="B137" s="36"/>
      <c r="C137" s="95" t="s">
        <v>703</v>
      </c>
      <c r="D137" s="12" t="s">
        <v>694</v>
      </c>
      <c r="E137" s="90" t="s">
        <v>572</v>
      </c>
      <c r="F137" s="90" t="s">
        <v>570</v>
      </c>
      <c r="G137" s="64"/>
      <c r="H137" s="65">
        <v>0</v>
      </c>
      <c r="I137" s="65">
        <v>0</v>
      </c>
      <c r="J137" s="65">
        <v>0</v>
      </c>
      <c r="K137" s="65">
        <v>0</v>
      </c>
      <c r="L137" s="65">
        <v>0</v>
      </c>
      <c r="M137" s="67">
        <v>0</v>
      </c>
      <c r="N137" s="67">
        <v>0</v>
      </c>
      <c r="O137" s="233">
        <f>SUM($O133,$O135,$O136)</f>
        <v>0</v>
      </c>
      <c r="P137" s="233">
        <f>SUM($P133,$P135,$P136)</f>
        <v>0</v>
      </c>
      <c r="Q137" s="37" t="s">
        <v>562</v>
      </c>
      <c r="R137" s="69"/>
    </row>
    <row r="138" spans="2:18" ht="60">
      <c r="B138" s="36"/>
      <c r="C138" s="94" t="s">
        <v>704</v>
      </c>
      <c r="D138" s="12" t="s">
        <v>705</v>
      </c>
      <c r="E138" s="90" t="s">
        <v>560</v>
      </c>
      <c r="F138" s="90" t="s">
        <v>561</v>
      </c>
      <c r="G138" s="64"/>
      <c r="H138" s="65">
        <v>0</v>
      </c>
      <c r="I138" s="65">
        <v>0</v>
      </c>
      <c r="J138" s="65">
        <v>0</v>
      </c>
      <c r="K138" s="65">
        <v>0</v>
      </c>
      <c r="L138" s="65">
        <v>0</v>
      </c>
      <c r="M138" s="67">
        <v>0</v>
      </c>
      <c r="N138" s="67">
        <v>0</v>
      </c>
      <c r="O138" s="277">
        <v>0</v>
      </c>
      <c r="P138" s="277">
        <v>0</v>
      </c>
      <c r="Q138" s="37" t="s">
        <v>562</v>
      </c>
      <c r="R138" s="69"/>
    </row>
    <row r="139" spans="2:18" ht="60">
      <c r="B139" s="36"/>
      <c r="C139" s="94" t="s">
        <v>706</v>
      </c>
      <c r="D139" s="12" t="s">
        <v>705</v>
      </c>
      <c r="E139" s="90" t="s">
        <v>560</v>
      </c>
      <c r="F139" s="90" t="s">
        <v>564</v>
      </c>
      <c r="G139" s="64"/>
      <c r="H139" s="227"/>
      <c r="I139" s="227"/>
      <c r="J139" s="227"/>
      <c r="K139" s="227"/>
      <c r="L139" s="227"/>
      <c r="M139" s="227"/>
      <c r="N139" s="227"/>
      <c r="O139" s="232"/>
      <c r="P139" s="232"/>
      <c r="Q139" s="37" t="s">
        <v>562</v>
      </c>
      <c r="R139" s="69"/>
    </row>
    <row r="140" spans="2:18" ht="60">
      <c r="B140" s="36"/>
      <c r="C140" s="95" t="s">
        <v>707</v>
      </c>
      <c r="D140" s="12" t="s">
        <v>705</v>
      </c>
      <c r="E140" s="90" t="s">
        <v>560</v>
      </c>
      <c r="F140" s="90" t="s">
        <v>566</v>
      </c>
      <c r="G140" s="64"/>
      <c r="H140" s="65">
        <v>0</v>
      </c>
      <c r="I140" s="65">
        <v>0</v>
      </c>
      <c r="J140" s="65">
        <v>0</v>
      </c>
      <c r="K140" s="65">
        <v>0</v>
      </c>
      <c r="L140" s="65">
        <v>0</v>
      </c>
      <c r="M140" s="67">
        <v>0</v>
      </c>
      <c r="N140" s="67">
        <v>0</v>
      </c>
      <c r="O140" s="277">
        <v>0</v>
      </c>
      <c r="P140" s="277">
        <v>0</v>
      </c>
      <c r="Q140" s="37" t="s">
        <v>562</v>
      </c>
      <c r="R140" s="69"/>
    </row>
    <row r="141" spans="2:18" ht="60">
      <c r="B141" s="36"/>
      <c r="C141" s="95" t="s">
        <v>708</v>
      </c>
      <c r="D141" s="12" t="s">
        <v>705</v>
      </c>
      <c r="E141" s="90" t="s">
        <v>560</v>
      </c>
      <c r="F141" s="90" t="s">
        <v>568</v>
      </c>
      <c r="G141" s="64"/>
      <c r="H141" s="65">
        <v>0</v>
      </c>
      <c r="I141" s="65">
        <v>0</v>
      </c>
      <c r="J141" s="65">
        <v>0</v>
      </c>
      <c r="K141" s="65">
        <v>0</v>
      </c>
      <c r="L141" s="65">
        <v>0</v>
      </c>
      <c r="M141" s="67">
        <v>0</v>
      </c>
      <c r="N141" s="67">
        <v>0</v>
      </c>
      <c r="O141" s="277">
        <v>0</v>
      </c>
      <c r="P141" s="277">
        <v>0</v>
      </c>
      <c r="Q141" s="37" t="s">
        <v>562</v>
      </c>
      <c r="R141" s="69"/>
    </row>
    <row r="142" spans="2:18" ht="60">
      <c r="B142" s="36"/>
      <c r="C142" s="95" t="s">
        <v>709</v>
      </c>
      <c r="D142" s="12" t="s">
        <v>705</v>
      </c>
      <c r="E142" s="90" t="s">
        <v>560</v>
      </c>
      <c r="F142" s="90" t="s">
        <v>570</v>
      </c>
      <c r="G142" s="64"/>
      <c r="H142" s="65">
        <v>0</v>
      </c>
      <c r="I142" s="65">
        <v>0</v>
      </c>
      <c r="J142" s="65">
        <v>0</v>
      </c>
      <c r="K142" s="65">
        <v>0</v>
      </c>
      <c r="L142" s="65">
        <v>0</v>
      </c>
      <c r="M142" s="67">
        <v>0</v>
      </c>
      <c r="N142" s="67">
        <v>0</v>
      </c>
      <c r="O142" s="233">
        <f>SUM($O138,$O140,$O141)</f>
        <v>0</v>
      </c>
      <c r="P142" s="233">
        <f>SUM($P138,$P140,$P141)</f>
        <v>0</v>
      </c>
      <c r="Q142" s="37" t="s">
        <v>562</v>
      </c>
      <c r="R142" s="69"/>
    </row>
    <row r="143" spans="2:18" ht="60">
      <c r="B143" s="36"/>
      <c r="C143" s="95" t="s">
        <v>710</v>
      </c>
      <c r="D143" s="12" t="s">
        <v>705</v>
      </c>
      <c r="E143" s="90" t="s">
        <v>572</v>
      </c>
      <c r="F143" s="90" t="s">
        <v>561</v>
      </c>
      <c r="G143" s="64"/>
      <c r="H143" s="65">
        <v>0</v>
      </c>
      <c r="I143" s="65">
        <v>0</v>
      </c>
      <c r="J143" s="65">
        <v>0</v>
      </c>
      <c r="K143" s="65">
        <v>0</v>
      </c>
      <c r="L143" s="65">
        <v>0</v>
      </c>
      <c r="M143" s="67">
        <v>0</v>
      </c>
      <c r="N143" s="67">
        <v>0</v>
      </c>
      <c r="O143" s="277">
        <v>0</v>
      </c>
      <c r="P143" s="277">
        <v>0</v>
      </c>
      <c r="Q143" s="37" t="s">
        <v>562</v>
      </c>
      <c r="R143" s="69"/>
    </row>
    <row r="144" spans="2:18" ht="60">
      <c r="B144" s="36"/>
      <c r="C144" s="95" t="s">
        <v>711</v>
      </c>
      <c r="D144" s="12" t="s">
        <v>705</v>
      </c>
      <c r="E144" s="90" t="s">
        <v>572</v>
      </c>
      <c r="F144" s="90" t="s">
        <v>564</v>
      </c>
      <c r="G144" s="64"/>
      <c r="H144" s="227"/>
      <c r="I144" s="227"/>
      <c r="J144" s="227"/>
      <c r="K144" s="227"/>
      <c r="L144" s="227"/>
      <c r="M144" s="227"/>
      <c r="N144" s="227"/>
      <c r="O144" s="232"/>
      <c r="P144" s="232"/>
      <c r="Q144" s="37" t="s">
        <v>562</v>
      </c>
      <c r="R144" s="69"/>
    </row>
    <row r="145" spans="2:18" ht="60">
      <c r="B145" s="36"/>
      <c r="C145" s="95" t="s">
        <v>712</v>
      </c>
      <c r="D145" s="12" t="s">
        <v>705</v>
      </c>
      <c r="E145" s="90" t="s">
        <v>572</v>
      </c>
      <c r="F145" s="90" t="s">
        <v>566</v>
      </c>
      <c r="G145" s="64"/>
      <c r="H145" s="65">
        <v>0</v>
      </c>
      <c r="I145" s="65">
        <v>0</v>
      </c>
      <c r="J145" s="65">
        <v>0</v>
      </c>
      <c r="K145" s="65">
        <v>0</v>
      </c>
      <c r="L145" s="65">
        <v>0</v>
      </c>
      <c r="M145" s="67">
        <v>0</v>
      </c>
      <c r="N145" s="67">
        <v>0</v>
      </c>
      <c r="O145" s="277">
        <v>0</v>
      </c>
      <c r="P145" s="277">
        <v>0</v>
      </c>
      <c r="Q145" s="37" t="s">
        <v>562</v>
      </c>
      <c r="R145" s="69"/>
    </row>
    <row r="146" spans="2:18" ht="60">
      <c r="B146" s="36"/>
      <c r="C146" s="95" t="s">
        <v>713</v>
      </c>
      <c r="D146" s="12" t="s">
        <v>705</v>
      </c>
      <c r="E146" s="90" t="s">
        <v>572</v>
      </c>
      <c r="F146" s="90" t="s">
        <v>568</v>
      </c>
      <c r="G146" s="64"/>
      <c r="H146" s="65">
        <v>0</v>
      </c>
      <c r="I146" s="65">
        <v>0</v>
      </c>
      <c r="J146" s="65">
        <v>0</v>
      </c>
      <c r="K146" s="65">
        <v>0</v>
      </c>
      <c r="L146" s="65">
        <v>0</v>
      </c>
      <c r="M146" s="67">
        <v>0</v>
      </c>
      <c r="N146" s="67">
        <v>0</v>
      </c>
      <c r="O146" s="277">
        <v>0</v>
      </c>
      <c r="P146" s="277">
        <v>0</v>
      </c>
      <c r="Q146" s="37" t="s">
        <v>562</v>
      </c>
      <c r="R146" s="69"/>
    </row>
    <row r="147" spans="2:18" ht="60">
      <c r="B147" s="36"/>
      <c r="C147" s="95" t="s">
        <v>714</v>
      </c>
      <c r="D147" s="12" t="s">
        <v>705</v>
      </c>
      <c r="E147" s="90" t="s">
        <v>572</v>
      </c>
      <c r="F147" s="90" t="s">
        <v>570</v>
      </c>
      <c r="G147" s="64"/>
      <c r="H147" s="65">
        <v>0</v>
      </c>
      <c r="I147" s="65">
        <v>0</v>
      </c>
      <c r="J147" s="65">
        <v>0</v>
      </c>
      <c r="K147" s="65">
        <v>0</v>
      </c>
      <c r="L147" s="65">
        <v>0</v>
      </c>
      <c r="M147" s="67">
        <v>0</v>
      </c>
      <c r="N147" s="67">
        <v>0</v>
      </c>
      <c r="O147" s="233">
        <f>SUM($O143,$O145,$O146)</f>
        <v>0</v>
      </c>
      <c r="P147" s="233">
        <f>SUM($P143,$P145,$P146)</f>
        <v>0</v>
      </c>
      <c r="Q147" s="37" t="s">
        <v>562</v>
      </c>
      <c r="R147" s="69"/>
    </row>
    <row r="148" spans="2:18" ht="45">
      <c r="B148" s="36"/>
      <c r="C148" s="94" t="s">
        <v>715</v>
      </c>
      <c r="D148" s="12" t="s">
        <v>716</v>
      </c>
      <c r="E148" s="90" t="s">
        <v>560</v>
      </c>
      <c r="F148" s="90" t="s">
        <v>561</v>
      </c>
      <c r="G148" s="64"/>
      <c r="H148" s="65">
        <v>0</v>
      </c>
      <c r="I148" s="65">
        <v>0</v>
      </c>
      <c r="J148" s="65">
        <v>0</v>
      </c>
      <c r="K148" s="65">
        <v>0</v>
      </c>
      <c r="L148" s="65">
        <v>0</v>
      </c>
      <c r="M148" s="67">
        <v>0</v>
      </c>
      <c r="N148" s="67">
        <v>0</v>
      </c>
      <c r="O148" s="277">
        <v>0</v>
      </c>
      <c r="P148" s="277">
        <v>0</v>
      </c>
      <c r="Q148" s="37" t="s">
        <v>562</v>
      </c>
      <c r="R148" s="69"/>
    </row>
    <row r="149" spans="2:18" ht="45">
      <c r="B149" s="36"/>
      <c r="C149" s="94" t="s">
        <v>717</v>
      </c>
      <c r="D149" s="12" t="s">
        <v>716</v>
      </c>
      <c r="E149" s="90" t="s">
        <v>560</v>
      </c>
      <c r="F149" s="90" t="s">
        <v>564</v>
      </c>
      <c r="G149" s="64"/>
      <c r="H149" s="227"/>
      <c r="I149" s="227"/>
      <c r="J149" s="227"/>
      <c r="K149" s="227"/>
      <c r="L149" s="227"/>
      <c r="M149" s="227"/>
      <c r="N149" s="227"/>
      <c r="O149" s="232"/>
      <c r="P149" s="232"/>
      <c r="Q149" s="37" t="s">
        <v>562</v>
      </c>
      <c r="R149" s="69"/>
    </row>
    <row r="150" spans="2:18" ht="45">
      <c r="B150" s="36"/>
      <c r="C150" s="95" t="s">
        <v>718</v>
      </c>
      <c r="D150" s="12" t="s">
        <v>716</v>
      </c>
      <c r="E150" s="90" t="s">
        <v>560</v>
      </c>
      <c r="F150" s="90" t="s">
        <v>566</v>
      </c>
      <c r="G150" s="64"/>
      <c r="H150" s="65">
        <v>0</v>
      </c>
      <c r="I150" s="65">
        <v>0</v>
      </c>
      <c r="J150" s="65">
        <v>0</v>
      </c>
      <c r="K150" s="65">
        <v>0</v>
      </c>
      <c r="L150" s="65">
        <v>0</v>
      </c>
      <c r="M150" s="67">
        <v>0</v>
      </c>
      <c r="N150" s="67">
        <v>0</v>
      </c>
      <c r="O150" s="277">
        <v>0</v>
      </c>
      <c r="P150" s="277">
        <v>0</v>
      </c>
      <c r="Q150" s="37" t="s">
        <v>562</v>
      </c>
      <c r="R150" s="69"/>
    </row>
    <row r="151" spans="2:18" ht="45">
      <c r="B151" s="36"/>
      <c r="C151" s="95" t="s">
        <v>719</v>
      </c>
      <c r="D151" s="12" t="s">
        <v>716</v>
      </c>
      <c r="E151" s="90" t="s">
        <v>560</v>
      </c>
      <c r="F151" s="90" t="s">
        <v>568</v>
      </c>
      <c r="G151" s="64"/>
      <c r="H151" s="65">
        <v>0</v>
      </c>
      <c r="I151" s="65">
        <v>0</v>
      </c>
      <c r="J151" s="65">
        <v>0</v>
      </c>
      <c r="K151" s="65">
        <v>0</v>
      </c>
      <c r="L151" s="65">
        <v>0</v>
      </c>
      <c r="M151" s="67">
        <v>0</v>
      </c>
      <c r="N151" s="67">
        <v>0</v>
      </c>
      <c r="O151" s="277">
        <v>0</v>
      </c>
      <c r="P151" s="277">
        <v>0</v>
      </c>
      <c r="Q151" s="37" t="s">
        <v>562</v>
      </c>
      <c r="R151" s="69"/>
    </row>
    <row r="152" spans="2:18" ht="45">
      <c r="B152" s="36"/>
      <c r="C152" s="95" t="s">
        <v>720</v>
      </c>
      <c r="D152" s="12" t="s">
        <v>716</v>
      </c>
      <c r="E152" s="90" t="s">
        <v>560</v>
      </c>
      <c r="F152" s="90" t="s">
        <v>570</v>
      </c>
      <c r="G152" s="64"/>
      <c r="H152" s="65">
        <v>0</v>
      </c>
      <c r="I152" s="65">
        <v>0</v>
      </c>
      <c r="J152" s="65">
        <v>0</v>
      </c>
      <c r="K152" s="65">
        <v>0</v>
      </c>
      <c r="L152" s="65">
        <v>0</v>
      </c>
      <c r="M152" s="67">
        <v>0</v>
      </c>
      <c r="N152" s="67">
        <v>0</v>
      </c>
      <c r="O152" s="233">
        <f>SUM($O148,$O150,$O151)</f>
        <v>0</v>
      </c>
      <c r="P152" s="233">
        <f>SUM($P148,$P150,$P151)</f>
        <v>0</v>
      </c>
      <c r="Q152" s="37" t="s">
        <v>562</v>
      </c>
      <c r="R152" s="69"/>
    </row>
    <row r="153" spans="2:18" ht="45">
      <c r="B153" s="36"/>
      <c r="C153" s="95" t="s">
        <v>721</v>
      </c>
      <c r="D153" s="12" t="s">
        <v>716</v>
      </c>
      <c r="E153" s="90" t="s">
        <v>572</v>
      </c>
      <c r="F153" s="90" t="s">
        <v>561</v>
      </c>
      <c r="G153" s="64"/>
      <c r="H153" s="65">
        <v>0</v>
      </c>
      <c r="I153" s="65">
        <v>0</v>
      </c>
      <c r="J153" s="65">
        <v>0</v>
      </c>
      <c r="K153" s="65">
        <v>0</v>
      </c>
      <c r="L153" s="65">
        <v>0</v>
      </c>
      <c r="M153" s="67">
        <v>0</v>
      </c>
      <c r="N153" s="67">
        <v>0</v>
      </c>
      <c r="O153" s="277">
        <v>0</v>
      </c>
      <c r="P153" s="277">
        <v>0</v>
      </c>
      <c r="Q153" s="37" t="s">
        <v>562</v>
      </c>
      <c r="R153" s="69"/>
    </row>
    <row r="154" spans="2:18" ht="45">
      <c r="B154" s="36"/>
      <c r="C154" s="95" t="s">
        <v>722</v>
      </c>
      <c r="D154" s="12" t="s">
        <v>716</v>
      </c>
      <c r="E154" s="90" t="s">
        <v>572</v>
      </c>
      <c r="F154" s="90" t="s">
        <v>564</v>
      </c>
      <c r="G154" s="64"/>
      <c r="H154" s="227"/>
      <c r="I154" s="227"/>
      <c r="J154" s="227"/>
      <c r="K154" s="227"/>
      <c r="L154" s="227"/>
      <c r="M154" s="227"/>
      <c r="N154" s="227"/>
      <c r="O154" s="232"/>
      <c r="P154" s="232"/>
      <c r="Q154" s="37" t="s">
        <v>562</v>
      </c>
      <c r="R154" s="69"/>
    </row>
    <row r="155" spans="2:18" ht="45">
      <c r="B155" s="36"/>
      <c r="C155" s="95" t="s">
        <v>723</v>
      </c>
      <c r="D155" s="12" t="s">
        <v>716</v>
      </c>
      <c r="E155" s="90" t="s">
        <v>572</v>
      </c>
      <c r="F155" s="90" t="s">
        <v>566</v>
      </c>
      <c r="G155" s="64"/>
      <c r="H155" s="65">
        <v>0</v>
      </c>
      <c r="I155" s="65">
        <v>0</v>
      </c>
      <c r="J155" s="65">
        <v>0</v>
      </c>
      <c r="K155" s="65">
        <v>0</v>
      </c>
      <c r="L155" s="65">
        <v>0</v>
      </c>
      <c r="M155" s="67">
        <v>0</v>
      </c>
      <c r="N155" s="67">
        <v>0</v>
      </c>
      <c r="O155" s="277">
        <v>0</v>
      </c>
      <c r="P155" s="277">
        <v>0</v>
      </c>
      <c r="Q155" s="37" t="s">
        <v>562</v>
      </c>
      <c r="R155" s="69"/>
    </row>
    <row r="156" spans="2:18" ht="45">
      <c r="B156" s="36"/>
      <c r="C156" s="95" t="s">
        <v>724</v>
      </c>
      <c r="D156" s="12" t="s">
        <v>716</v>
      </c>
      <c r="E156" s="90" t="s">
        <v>572</v>
      </c>
      <c r="F156" s="90" t="s">
        <v>568</v>
      </c>
      <c r="G156" s="64"/>
      <c r="H156" s="65">
        <v>0</v>
      </c>
      <c r="I156" s="65">
        <v>0</v>
      </c>
      <c r="J156" s="65">
        <v>0</v>
      </c>
      <c r="K156" s="65">
        <v>0</v>
      </c>
      <c r="L156" s="65">
        <v>0</v>
      </c>
      <c r="M156" s="67">
        <v>0</v>
      </c>
      <c r="N156" s="67">
        <v>0</v>
      </c>
      <c r="O156" s="277">
        <v>0</v>
      </c>
      <c r="P156" s="277">
        <v>0</v>
      </c>
      <c r="Q156" s="37" t="s">
        <v>562</v>
      </c>
      <c r="R156" s="69"/>
    </row>
    <row r="157" spans="2:18" ht="45">
      <c r="B157" s="36"/>
      <c r="C157" s="95" t="s">
        <v>725</v>
      </c>
      <c r="D157" s="12" t="s">
        <v>716</v>
      </c>
      <c r="E157" s="90" t="s">
        <v>572</v>
      </c>
      <c r="F157" s="90" t="s">
        <v>570</v>
      </c>
      <c r="G157" s="64"/>
      <c r="H157" s="65">
        <v>0</v>
      </c>
      <c r="I157" s="65">
        <v>0</v>
      </c>
      <c r="J157" s="65">
        <v>0</v>
      </c>
      <c r="K157" s="65">
        <v>0</v>
      </c>
      <c r="L157" s="65">
        <v>0</v>
      </c>
      <c r="M157" s="67">
        <v>0</v>
      </c>
      <c r="N157" s="67">
        <v>0</v>
      </c>
      <c r="O157" s="233">
        <f>SUM($O153,$O155,$O156)</f>
        <v>0</v>
      </c>
      <c r="P157" s="233">
        <f>SUM($P153,$P155,$P156)</f>
        <v>0</v>
      </c>
      <c r="Q157" s="37" t="s">
        <v>562</v>
      </c>
      <c r="R157" s="69"/>
    </row>
    <row r="158" spans="2:18" ht="45">
      <c r="B158" s="36"/>
      <c r="C158" s="94" t="s">
        <v>726</v>
      </c>
      <c r="D158" s="12" t="s">
        <v>727</v>
      </c>
      <c r="E158" s="90" t="s">
        <v>560</v>
      </c>
      <c r="F158" s="90" t="s">
        <v>561</v>
      </c>
      <c r="G158" s="64"/>
      <c r="H158" s="65">
        <v>0</v>
      </c>
      <c r="I158" s="65">
        <v>0</v>
      </c>
      <c r="J158" s="65">
        <v>0</v>
      </c>
      <c r="K158" s="65">
        <v>1</v>
      </c>
      <c r="L158" s="65">
        <v>1</v>
      </c>
      <c r="M158" s="67">
        <v>0</v>
      </c>
      <c r="N158" s="67">
        <v>0</v>
      </c>
      <c r="O158" s="277">
        <v>0.4</v>
      </c>
      <c r="P158" s="277">
        <v>0.4</v>
      </c>
      <c r="Q158" s="37" t="s">
        <v>562</v>
      </c>
      <c r="R158" s="69"/>
    </row>
    <row r="159" spans="2:18" ht="45">
      <c r="B159" s="36"/>
      <c r="C159" s="94" t="s">
        <v>728</v>
      </c>
      <c r="D159" s="12" t="s">
        <v>727</v>
      </c>
      <c r="E159" s="90" t="s">
        <v>560</v>
      </c>
      <c r="F159" s="90" t="s">
        <v>564</v>
      </c>
      <c r="G159" s="64"/>
      <c r="H159" s="227"/>
      <c r="I159" s="227"/>
      <c r="J159" s="227"/>
      <c r="K159" s="227"/>
      <c r="L159" s="227"/>
      <c r="M159" s="227"/>
      <c r="N159" s="227"/>
      <c r="O159" s="232"/>
      <c r="P159" s="232"/>
      <c r="Q159" s="37" t="s">
        <v>562</v>
      </c>
      <c r="R159" s="69"/>
    </row>
    <row r="160" spans="2:18" ht="45">
      <c r="B160" s="36"/>
      <c r="C160" s="95" t="s">
        <v>729</v>
      </c>
      <c r="D160" s="12" t="s">
        <v>727</v>
      </c>
      <c r="E160" s="90" t="s">
        <v>560</v>
      </c>
      <c r="F160" s="90" t="s">
        <v>566</v>
      </c>
      <c r="G160" s="64"/>
      <c r="H160" s="65">
        <v>0</v>
      </c>
      <c r="I160" s="65">
        <v>0</v>
      </c>
      <c r="J160" s="65">
        <v>0</v>
      </c>
      <c r="K160" s="65">
        <v>0</v>
      </c>
      <c r="L160" s="65">
        <v>0</v>
      </c>
      <c r="M160" s="67">
        <v>0</v>
      </c>
      <c r="N160" s="67">
        <v>0</v>
      </c>
      <c r="O160" s="277">
        <v>0</v>
      </c>
      <c r="P160" s="277">
        <v>0</v>
      </c>
      <c r="Q160" s="37" t="s">
        <v>562</v>
      </c>
      <c r="R160" s="69"/>
    </row>
    <row r="161" spans="2:18" ht="45">
      <c r="B161" s="36"/>
      <c r="C161" s="95" t="s">
        <v>730</v>
      </c>
      <c r="D161" s="12" t="s">
        <v>727</v>
      </c>
      <c r="E161" s="90" t="s">
        <v>560</v>
      </c>
      <c r="F161" s="90" t="s">
        <v>568</v>
      </c>
      <c r="G161" s="64"/>
      <c r="H161" s="65">
        <v>0</v>
      </c>
      <c r="I161" s="65">
        <v>0</v>
      </c>
      <c r="J161" s="65">
        <v>0</v>
      </c>
      <c r="K161" s="65">
        <v>0</v>
      </c>
      <c r="L161" s="65">
        <v>0</v>
      </c>
      <c r="M161" s="67">
        <v>1</v>
      </c>
      <c r="N161" s="67">
        <v>0</v>
      </c>
      <c r="O161" s="277">
        <v>0</v>
      </c>
      <c r="P161" s="277">
        <v>0</v>
      </c>
      <c r="Q161" s="37" t="s">
        <v>562</v>
      </c>
      <c r="R161" s="69"/>
    </row>
    <row r="162" spans="2:18" ht="45">
      <c r="B162" s="36"/>
      <c r="C162" s="95" t="s">
        <v>731</v>
      </c>
      <c r="D162" s="12" t="s">
        <v>727</v>
      </c>
      <c r="E162" s="90" t="s">
        <v>560</v>
      </c>
      <c r="F162" s="90" t="s">
        <v>570</v>
      </c>
      <c r="G162" s="64"/>
      <c r="H162" s="65">
        <v>0</v>
      </c>
      <c r="I162" s="65">
        <v>0</v>
      </c>
      <c r="J162" s="65">
        <v>0</v>
      </c>
      <c r="K162" s="65">
        <v>1</v>
      </c>
      <c r="L162" s="65">
        <v>1</v>
      </c>
      <c r="M162" s="67">
        <v>1</v>
      </c>
      <c r="N162" s="67">
        <v>0</v>
      </c>
      <c r="O162" s="233">
        <f>SUM($O158,$O160,$O161)</f>
        <v>0.4</v>
      </c>
      <c r="P162" s="233">
        <f>SUM($P158,$P160,$P161)</f>
        <v>0.4</v>
      </c>
      <c r="Q162" s="37" t="s">
        <v>562</v>
      </c>
      <c r="R162" s="69"/>
    </row>
    <row r="163" spans="2:18" ht="45">
      <c r="B163" s="36"/>
      <c r="C163" s="95" t="s">
        <v>732</v>
      </c>
      <c r="D163" s="12" t="s">
        <v>727</v>
      </c>
      <c r="E163" s="90" t="s">
        <v>572</v>
      </c>
      <c r="F163" s="90" t="s">
        <v>561</v>
      </c>
      <c r="G163" s="64"/>
      <c r="H163" s="65">
        <v>0</v>
      </c>
      <c r="I163" s="65">
        <v>0</v>
      </c>
      <c r="J163" s="65">
        <v>0</v>
      </c>
      <c r="K163" s="65">
        <v>0</v>
      </c>
      <c r="L163" s="65">
        <v>0</v>
      </c>
      <c r="M163" s="67">
        <v>0</v>
      </c>
      <c r="N163" s="67">
        <v>0</v>
      </c>
      <c r="O163" s="277">
        <v>0</v>
      </c>
      <c r="P163" s="277">
        <v>0</v>
      </c>
      <c r="Q163" s="37" t="s">
        <v>562</v>
      </c>
      <c r="R163" s="69"/>
    </row>
    <row r="164" spans="2:18" ht="45">
      <c r="B164" s="36"/>
      <c r="C164" s="95" t="s">
        <v>733</v>
      </c>
      <c r="D164" s="12" t="s">
        <v>727</v>
      </c>
      <c r="E164" s="90" t="s">
        <v>572</v>
      </c>
      <c r="F164" s="90" t="s">
        <v>564</v>
      </c>
      <c r="G164" s="64"/>
      <c r="H164" s="227"/>
      <c r="I164" s="227"/>
      <c r="J164" s="227"/>
      <c r="K164" s="227"/>
      <c r="L164" s="227"/>
      <c r="M164" s="227"/>
      <c r="N164" s="227"/>
      <c r="O164" s="232"/>
      <c r="P164" s="232"/>
      <c r="Q164" s="37" t="s">
        <v>562</v>
      </c>
      <c r="R164" s="69"/>
    </row>
    <row r="165" spans="2:18" ht="45">
      <c r="B165" s="36"/>
      <c r="C165" s="95" t="s">
        <v>734</v>
      </c>
      <c r="D165" s="12" t="s">
        <v>727</v>
      </c>
      <c r="E165" s="90" t="s">
        <v>572</v>
      </c>
      <c r="F165" s="90" t="s">
        <v>566</v>
      </c>
      <c r="G165" s="64"/>
      <c r="H165" s="65">
        <v>0</v>
      </c>
      <c r="I165" s="65">
        <v>0</v>
      </c>
      <c r="J165" s="65">
        <v>0</v>
      </c>
      <c r="K165" s="65">
        <v>0</v>
      </c>
      <c r="L165" s="65">
        <v>0</v>
      </c>
      <c r="M165" s="67">
        <v>0</v>
      </c>
      <c r="N165" s="67">
        <v>0</v>
      </c>
      <c r="O165" s="277">
        <v>0</v>
      </c>
      <c r="P165" s="277">
        <v>0</v>
      </c>
      <c r="Q165" s="37" t="s">
        <v>562</v>
      </c>
      <c r="R165" s="69"/>
    </row>
    <row r="166" spans="2:18" ht="45">
      <c r="B166" s="36"/>
      <c r="C166" s="95" t="s">
        <v>735</v>
      </c>
      <c r="D166" s="12" t="s">
        <v>727</v>
      </c>
      <c r="E166" s="90" t="s">
        <v>572</v>
      </c>
      <c r="F166" s="90" t="s">
        <v>568</v>
      </c>
      <c r="G166" s="64"/>
      <c r="H166" s="65">
        <v>0</v>
      </c>
      <c r="I166" s="65">
        <v>0</v>
      </c>
      <c r="J166" s="65">
        <v>0</v>
      </c>
      <c r="K166" s="65">
        <v>0</v>
      </c>
      <c r="L166" s="65">
        <v>0</v>
      </c>
      <c r="M166" s="67">
        <v>0</v>
      </c>
      <c r="N166" s="67">
        <v>0</v>
      </c>
      <c r="O166" s="277">
        <v>0</v>
      </c>
      <c r="P166" s="277">
        <v>0</v>
      </c>
      <c r="Q166" s="37" t="s">
        <v>562</v>
      </c>
      <c r="R166" s="69"/>
    </row>
    <row r="167" spans="2:18" ht="45">
      <c r="B167" s="36"/>
      <c r="C167" s="95" t="s">
        <v>736</v>
      </c>
      <c r="D167" s="12" t="s">
        <v>727</v>
      </c>
      <c r="E167" s="90" t="s">
        <v>572</v>
      </c>
      <c r="F167" s="90" t="s">
        <v>570</v>
      </c>
      <c r="G167" s="64"/>
      <c r="H167" s="65">
        <v>0</v>
      </c>
      <c r="I167" s="65">
        <v>0</v>
      </c>
      <c r="J167" s="65">
        <v>0</v>
      </c>
      <c r="K167" s="65">
        <v>0</v>
      </c>
      <c r="L167" s="65">
        <v>0</v>
      </c>
      <c r="M167" s="67">
        <v>0</v>
      </c>
      <c r="N167" s="67">
        <v>0</v>
      </c>
      <c r="O167" s="233">
        <f>SUM($O163,$O165,$O166)</f>
        <v>0</v>
      </c>
      <c r="P167" s="233">
        <f>SUM($P163,$P165,$P166)</f>
        <v>0</v>
      </c>
      <c r="Q167" s="37" t="s">
        <v>562</v>
      </c>
      <c r="R167" s="69"/>
    </row>
    <row r="168" spans="2:18" ht="45">
      <c r="B168" s="36"/>
      <c r="C168" s="94" t="s">
        <v>737</v>
      </c>
      <c r="D168" s="12" t="s">
        <v>738</v>
      </c>
      <c r="E168" s="90" t="s">
        <v>560</v>
      </c>
      <c r="F168" s="90" t="s">
        <v>561</v>
      </c>
      <c r="G168" s="64"/>
      <c r="H168" s="65">
        <v>0</v>
      </c>
      <c r="I168" s="65">
        <v>0</v>
      </c>
      <c r="J168" s="65">
        <v>0</v>
      </c>
      <c r="K168" s="65">
        <v>0</v>
      </c>
      <c r="L168" s="65">
        <v>0</v>
      </c>
      <c r="M168" s="67">
        <v>0</v>
      </c>
      <c r="N168" s="67">
        <v>0</v>
      </c>
      <c r="O168" s="277">
        <v>0</v>
      </c>
      <c r="P168" s="277">
        <v>0</v>
      </c>
      <c r="Q168" s="37" t="s">
        <v>562</v>
      </c>
      <c r="R168" s="69"/>
    </row>
    <row r="169" spans="2:18" ht="45">
      <c r="B169" s="36"/>
      <c r="C169" s="94" t="s">
        <v>739</v>
      </c>
      <c r="D169" s="12" t="s">
        <v>738</v>
      </c>
      <c r="E169" s="90" t="s">
        <v>560</v>
      </c>
      <c r="F169" s="90" t="s">
        <v>564</v>
      </c>
      <c r="G169" s="64"/>
      <c r="H169" s="227"/>
      <c r="I169" s="227"/>
      <c r="J169" s="227"/>
      <c r="K169" s="227"/>
      <c r="L169" s="227"/>
      <c r="M169" s="227"/>
      <c r="N169" s="227"/>
      <c r="O169" s="232"/>
      <c r="P169" s="232"/>
      <c r="Q169" s="37" t="s">
        <v>562</v>
      </c>
      <c r="R169" s="69"/>
    </row>
    <row r="170" spans="2:18" ht="45">
      <c r="B170" s="36"/>
      <c r="C170" s="95" t="s">
        <v>740</v>
      </c>
      <c r="D170" s="12" t="s">
        <v>738</v>
      </c>
      <c r="E170" s="90" t="s">
        <v>560</v>
      </c>
      <c r="F170" s="90" t="s">
        <v>566</v>
      </c>
      <c r="G170" s="64"/>
      <c r="H170" s="65">
        <v>0</v>
      </c>
      <c r="I170" s="65">
        <v>0</v>
      </c>
      <c r="J170" s="65">
        <v>0</v>
      </c>
      <c r="K170" s="65">
        <v>0</v>
      </c>
      <c r="L170" s="65">
        <v>0</v>
      </c>
      <c r="M170" s="67">
        <v>0</v>
      </c>
      <c r="N170" s="67">
        <v>0</v>
      </c>
      <c r="O170" s="277">
        <v>0</v>
      </c>
      <c r="P170" s="277">
        <v>0</v>
      </c>
      <c r="Q170" s="37" t="s">
        <v>562</v>
      </c>
      <c r="R170" s="69"/>
    </row>
    <row r="171" spans="2:18" ht="45">
      <c r="B171" s="36"/>
      <c r="C171" s="95" t="s">
        <v>741</v>
      </c>
      <c r="D171" s="12" t="s">
        <v>738</v>
      </c>
      <c r="E171" s="90" t="s">
        <v>560</v>
      </c>
      <c r="F171" s="90" t="s">
        <v>568</v>
      </c>
      <c r="G171" s="64"/>
      <c r="H171" s="65">
        <v>0</v>
      </c>
      <c r="I171" s="65">
        <v>0</v>
      </c>
      <c r="J171" s="65">
        <v>0</v>
      </c>
      <c r="K171" s="65">
        <v>0</v>
      </c>
      <c r="L171" s="65">
        <v>0</v>
      </c>
      <c r="M171" s="67">
        <v>0</v>
      </c>
      <c r="N171" s="67">
        <v>0</v>
      </c>
      <c r="O171" s="277">
        <v>0</v>
      </c>
      <c r="P171" s="277">
        <v>0</v>
      </c>
      <c r="Q171" s="37" t="s">
        <v>562</v>
      </c>
      <c r="R171" s="69"/>
    </row>
    <row r="172" spans="2:18" ht="45">
      <c r="B172" s="36"/>
      <c r="C172" s="95" t="s">
        <v>742</v>
      </c>
      <c r="D172" s="12" t="s">
        <v>738</v>
      </c>
      <c r="E172" s="90" t="s">
        <v>560</v>
      </c>
      <c r="F172" s="90" t="s">
        <v>570</v>
      </c>
      <c r="G172" s="64"/>
      <c r="H172" s="65">
        <v>0</v>
      </c>
      <c r="I172" s="65">
        <v>0</v>
      </c>
      <c r="J172" s="65">
        <v>0</v>
      </c>
      <c r="K172" s="65">
        <v>0</v>
      </c>
      <c r="L172" s="65">
        <v>0</v>
      </c>
      <c r="M172" s="67">
        <v>0</v>
      </c>
      <c r="N172" s="67">
        <v>0</v>
      </c>
      <c r="O172" s="233">
        <f>SUM($O168,$O170,$O171)</f>
        <v>0</v>
      </c>
      <c r="P172" s="233">
        <f>SUM($P168,$P170,$P171)</f>
        <v>0</v>
      </c>
      <c r="Q172" s="37" t="s">
        <v>562</v>
      </c>
      <c r="R172" s="69"/>
    </row>
    <row r="173" spans="2:18" ht="45">
      <c r="B173" s="36"/>
      <c r="C173" s="95" t="s">
        <v>743</v>
      </c>
      <c r="D173" s="12" t="s">
        <v>738</v>
      </c>
      <c r="E173" s="90" t="s">
        <v>572</v>
      </c>
      <c r="F173" s="90" t="s">
        <v>561</v>
      </c>
      <c r="G173" s="64"/>
      <c r="H173" s="65">
        <v>0</v>
      </c>
      <c r="I173" s="65">
        <v>0</v>
      </c>
      <c r="J173" s="65">
        <v>0</v>
      </c>
      <c r="K173" s="65">
        <v>0</v>
      </c>
      <c r="L173" s="65">
        <v>0</v>
      </c>
      <c r="M173" s="67">
        <v>0</v>
      </c>
      <c r="N173" s="67">
        <v>0</v>
      </c>
      <c r="O173" s="277">
        <v>0</v>
      </c>
      <c r="P173" s="277">
        <v>0</v>
      </c>
      <c r="Q173" s="37" t="s">
        <v>562</v>
      </c>
      <c r="R173" s="69"/>
    </row>
    <row r="174" spans="2:18" ht="45">
      <c r="B174" s="36"/>
      <c r="C174" s="95" t="s">
        <v>744</v>
      </c>
      <c r="D174" s="12" t="s">
        <v>738</v>
      </c>
      <c r="E174" s="90" t="s">
        <v>572</v>
      </c>
      <c r="F174" s="90" t="s">
        <v>564</v>
      </c>
      <c r="G174" s="64"/>
      <c r="H174" s="227"/>
      <c r="I174" s="227"/>
      <c r="J174" s="227"/>
      <c r="K174" s="227"/>
      <c r="L174" s="227"/>
      <c r="M174" s="227"/>
      <c r="N174" s="227"/>
      <c r="O174" s="232"/>
      <c r="P174" s="232"/>
      <c r="Q174" s="37" t="s">
        <v>562</v>
      </c>
      <c r="R174" s="69"/>
    </row>
    <row r="175" spans="2:18" ht="45">
      <c r="B175" s="36"/>
      <c r="C175" s="95" t="s">
        <v>745</v>
      </c>
      <c r="D175" s="12" t="s">
        <v>738</v>
      </c>
      <c r="E175" s="90" t="s">
        <v>572</v>
      </c>
      <c r="F175" s="90" t="s">
        <v>566</v>
      </c>
      <c r="G175" s="64"/>
      <c r="H175" s="65">
        <v>0</v>
      </c>
      <c r="I175" s="65">
        <v>0</v>
      </c>
      <c r="J175" s="65">
        <v>0</v>
      </c>
      <c r="K175" s="65">
        <v>0</v>
      </c>
      <c r="L175" s="65">
        <v>0</v>
      </c>
      <c r="M175" s="67">
        <v>0</v>
      </c>
      <c r="N175" s="67">
        <v>0</v>
      </c>
      <c r="O175" s="277">
        <v>0</v>
      </c>
      <c r="P175" s="277">
        <v>0</v>
      </c>
      <c r="Q175" s="37" t="s">
        <v>562</v>
      </c>
      <c r="R175" s="69"/>
    </row>
    <row r="176" spans="2:18" ht="45">
      <c r="B176" s="36"/>
      <c r="C176" s="95" t="s">
        <v>746</v>
      </c>
      <c r="D176" s="12" t="s">
        <v>738</v>
      </c>
      <c r="E176" s="90" t="s">
        <v>572</v>
      </c>
      <c r="F176" s="90" t="s">
        <v>568</v>
      </c>
      <c r="G176" s="64"/>
      <c r="H176" s="65">
        <v>0</v>
      </c>
      <c r="I176" s="65">
        <v>0</v>
      </c>
      <c r="J176" s="65">
        <v>0</v>
      </c>
      <c r="K176" s="65">
        <v>0</v>
      </c>
      <c r="L176" s="65">
        <v>0</v>
      </c>
      <c r="M176" s="67">
        <v>0</v>
      </c>
      <c r="N176" s="67">
        <v>0</v>
      </c>
      <c r="O176" s="277">
        <v>0</v>
      </c>
      <c r="P176" s="277">
        <v>0</v>
      </c>
      <c r="Q176" s="37" t="s">
        <v>562</v>
      </c>
      <c r="R176" s="69"/>
    </row>
    <row r="177" spans="2:18" ht="45">
      <c r="B177" s="36"/>
      <c r="C177" s="95" t="s">
        <v>747</v>
      </c>
      <c r="D177" s="12" t="s">
        <v>738</v>
      </c>
      <c r="E177" s="90" t="s">
        <v>572</v>
      </c>
      <c r="F177" s="90" t="s">
        <v>570</v>
      </c>
      <c r="G177" s="64"/>
      <c r="H177" s="65">
        <v>0</v>
      </c>
      <c r="I177" s="65">
        <v>0</v>
      </c>
      <c r="J177" s="65">
        <v>0</v>
      </c>
      <c r="K177" s="65">
        <v>0</v>
      </c>
      <c r="L177" s="65">
        <v>0</v>
      </c>
      <c r="M177" s="67">
        <v>0</v>
      </c>
      <c r="N177" s="67">
        <v>0</v>
      </c>
      <c r="O177" s="233">
        <f>SUM($O173,$O175,$O176)</f>
        <v>0</v>
      </c>
      <c r="P177" s="233">
        <f>SUM($P173,$P175,$P176)</f>
        <v>0</v>
      </c>
      <c r="Q177" s="37" t="s">
        <v>562</v>
      </c>
      <c r="R177" s="69"/>
    </row>
    <row r="178" spans="2:18" ht="45">
      <c r="B178" s="36"/>
      <c r="C178" s="94" t="s">
        <v>748</v>
      </c>
      <c r="D178" s="12" t="s">
        <v>749</v>
      </c>
      <c r="E178" s="90" t="s">
        <v>560</v>
      </c>
      <c r="F178" s="90" t="s">
        <v>561</v>
      </c>
      <c r="G178" s="64" t="s">
        <v>0</v>
      </c>
      <c r="H178" s="65">
        <v>2</v>
      </c>
      <c r="I178" s="65">
        <v>1</v>
      </c>
      <c r="J178" s="65">
        <v>0</v>
      </c>
      <c r="K178" s="65">
        <v>0</v>
      </c>
      <c r="L178" s="65">
        <v>1</v>
      </c>
      <c r="M178" s="67">
        <v>1</v>
      </c>
      <c r="N178" s="67">
        <v>0</v>
      </c>
      <c r="O178" s="277">
        <v>0.4</v>
      </c>
      <c r="P178" s="277">
        <v>0.4</v>
      </c>
      <c r="Q178" s="37" t="s">
        <v>562</v>
      </c>
      <c r="R178" s="69"/>
    </row>
    <row r="179" spans="2:18" ht="45">
      <c r="B179" s="36"/>
      <c r="C179" s="94" t="s">
        <v>750</v>
      </c>
      <c r="D179" s="12" t="s">
        <v>749</v>
      </c>
      <c r="E179" s="90" t="s">
        <v>560</v>
      </c>
      <c r="F179" s="90" t="s">
        <v>564</v>
      </c>
      <c r="G179" s="64" t="s">
        <v>0</v>
      </c>
      <c r="H179" s="227"/>
      <c r="I179" s="227"/>
      <c r="J179" s="227"/>
      <c r="K179" s="227"/>
      <c r="L179" s="227"/>
      <c r="M179" s="227"/>
      <c r="N179" s="227"/>
      <c r="O179" s="232"/>
      <c r="P179" s="232"/>
      <c r="Q179" s="37" t="s">
        <v>562</v>
      </c>
      <c r="R179" s="69"/>
    </row>
    <row r="180" spans="2:18" ht="45">
      <c r="B180" s="36"/>
      <c r="C180" s="95" t="s">
        <v>751</v>
      </c>
      <c r="D180" s="12" t="s">
        <v>749</v>
      </c>
      <c r="E180" s="90" t="s">
        <v>560</v>
      </c>
      <c r="F180" s="90" t="s">
        <v>566</v>
      </c>
      <c r="G180" s="64" t="s">
        <v>0</v>
      </c>
      <c r="H180" s="65">
        <v>0</v>
      </c>
      <c r="I180" s="65">
        <v>1</v>
      </c>
      <c r="J180" s="65">
        <v>0</v>
      </c>
      <c r="K180" s="65">
        <v>0</v>
      </c>
      <c r="L180" s="65">
        <v>0</v>
      </c>
      <c r="M180" s="67">
        <v>0</v>
      </c>
      <c r="N180" s="67">
        <v>0</v>
      </c>
      <c r="O180" s="277">
        <v>0</v>
      </c>
      <c r="P180" s="277">
        <v>0</v>
      </c>
      <c r="Q180" s="37" t="s">
        <v>562</v>
      </c>
      <c r="R180" s="69"/>
    </row>
    <row r="181" spans="2:18" ht="45">
      <c r="B181" s="36"/>
      <c r="C181" s="95" t="s">
        <v>752</v>
      </c>
      <c r="D181" s="12" t="s">
        <v>749</v>
      </c>
      <c r="E181" s="90" t="s">
        <v>560</v>
      </c>
      <c r="F181" s="90" t="s">
        <v>568</v>
      </c>
      <c r="G181" s="64" t="s">
        <v>0</v>
      </c>
      <c r="H181" s="65">
        <v>0</v>
      </c>
      <c r="I181" s="65">
        <v>1</v>
      </c>
      <c r="J181" s="65">
        <v>0</v>
      </c>
      <c r="K181" s="65">
        <v>0</v>
      </c>
      <c r="L181" s="65">
        <v>0</v>
      </c>
      <c r="M181" s="67">
        <v>2</v>
      </c>
      <c r="N181" s="67">
        <v>2</v>
      </c>
      <c r="O181" s="277">
        <v>0.501</v>
      </c>
      <c r="P181" s="277">
        <v>3.2000000000000001E-2</v>
      </c>
      <c r="Q181" s="37" t="s">
        <v>562</v>
      </c>
      <c r="R181" s="69"/>
    </row>
    <row r="182" spans="2:18" ht="45">
      <c r="B182" s="36"/>
      <c r="C182" s="95" t="s">
        <v>753</v>
      </c>
      <c r="D182" s="12" t="s">
        <v>749</v>
      </c>
      <c r="E182" s="90" t="s">
        <v>560</v>
      </c>
      <c r="F182" s="90" t="s">
        <v>570</v>
      </c>
      <c r="G182" s="64" t="s">
        <v>0</v>
      </c>
      <c r="H182" s="65">
        <v>2</v>
      </c>
      <c r="I182" s="65">
        <v>3</v>
      </c>
      <c r="J182" s="65">
        <v>0</v>
      </c>
      <c r="K182" s="65">
        <v>0</v>
      </c>
      <c r="L182" s="65">
        <v>1</v>
      </c>
      <c r="M182" s="67">
        <v>3</v>
      </c>
      <c r="N182" s="67">
        <v>2</v>
      </c>
      <c r="O182" s="233">
        <f>SUM($O178,$O180,$O181)</f>
        <v>0.90100000000000002</v>
      </c>
      <c r="P182" s="233">
        <f>SUM($P178,$P180,$P181)</f>
        <v>0.43200000000000005</v>
      </c>
      <c r="Q182" s="37" t="s">
        <v>562</v>
      </c>
      <c r="R182" s="69"/>
    </row>
    <row r="183" spans="2:18" ht="45">
      <c r="B183" s="36"/>
      <c r="C183" s="95" t="s">
        <v>754</v>
      </c>
      <c r="D183" s="12" t="s">
        <v>749</v>
      </c>
      <c r="E183" s="90" t="s">
        <v>572</v>
      </c>
      <c r="F183" s="90" t="s">
        <v>561</v>
      </c>
      <c r="G183" s="64" t="s">
        <v>0</v>
      </c>
      <c r="H183" s="65">
        <v>0</v>
      </c>
      <c r="I183" s="65">
        <v>0</v>
      </c>
      <c r="J183" s="65">
        <v>0</v>
      </c>
      <c r="K183" s="65">
        <v>0</v>
      </c>
      <c r="L183" s="65">
        <v>0</v>
      </c>
      <c r="M183" s="67">
        <v>0</v>
      </c>
      <c r="N183" s="67">
        <v>0</v>
      </c>
      <c r="O183" s="277">
        <v>0</v>
      </c>
      <c r="P183" s="277">
        <v>0</v>
      </c>
      <c r="Q183" s="37" t="s">
        <v>562</v>
      </c>
      <c r="R183" s="69"/>
    </row>
    <row r="184" spans="2:18" ht="45">
      <c r="B184" s="36"/>
      <c r="C184" s="95" t="s">
        <v>755</v>
      </c>
      <c r="D184" s="12" t="s">
        <v>749</v>
      </c>
      <c r="E184" s="90" t="s">
        <v>572</v>
      </c>
      <c r="F184" s="90" t="s">
        <v>564</v>
      </c>
      <c r="G184" s="64" t="s">
        <v>0</v>
      </c>
      <c r="H184" s="227"/>
      <c r="I184" s="227"/>
      <c r="J184" s="227"/>
      <c r="K184" s="227"/>
      <c r="L184" s="227"/>
      <c r="M184" s="227"/>
      <c r="N184" s="227"/>
      <c r="O184" s="232"/>
      <c r="P184" s="232"/>
      <c r="Q184" s="37" t="s">
        <v>562</v>
      </c>
      <c r="R184" s="69"/>
    </row>
    <row r="185" spans="2:18" ht="45">
      <c r="B185" s="36"/>
      <c r="C185" s="95" t="s">
        <v>756</v>
      </c>
      <c r="D185" s="12" t="s">
        <v>749</v>
      </c>
      <c r="E185" s="90" t="s">
        <v>572</v>
      </c>
      <c r="F185" s="90" t="s">
        <v>566</v>
      </c>
      <c r="G185" s="64" t="s">
        <v>0</v>
      </c>
      <c r="H185" s="65">
        <v>1</v>
      </c>
      <c r="I185" s="65">
        <v>0</v>
      </c>
      <c r="J185" s="65">
        <v>0</v>
      </c>
      <c r="K185" s="65">
        <v>0</v>
      </c>
      <c r="L185" s="65">
        <v>0</v>
      </c>
      <c r="M185" s="67">
        <v>0</v>
      </c>
      <c r="N185" s="67">
        <v>0</v>
      </c>
      <c r="O185" s="277">
        <v>0</v>
      </c>
      <c r="P185" s="277">
        <v>0</v>
      </c>
      <c r="Q185" s="37" t="s">
        <v>562</v>
      </c>
      <c r="R185" s="69"/>
    </row>
    <row r="186" spans="2:18" ht="45">
      <c r="B186" s="36"/>
      <c r="C186" s="95" t="s">
        <v>757</v>
      </c>
      <c r="D186" s="12" t="s">
        <v>749</v>
      </c>
      <c r="E186" s="90" t="s">
        <v>572</v>
      </c>
      <c r="F186" s="90" t="s">
        <v>568</v>
      </c>
      <c r="G186" s="64" t="s">
        <v>0</v>
      </c>
      <c r="H186" s="65">
        <v>0</v>
      </c>
      <c r="I186" s="65">
        <v>0</v>
      </c>
      <c r="J186" s="65">
        <v>0</v>
      </c>
      <c r="K186" s="65">
        <v>0</v>
      </c>
      <c r="L186" s="65">
        <v>0</v>
      </c>
      <c r="M186" s="67">
        <v>0</v>
      </c>
      <c r="N186" s="67">
        <v>0</v>
      </c>
      <c r="O186" s="277">
        <v>0</v>
      </c>
      <c r="P186" s="277">
        <v>0</v>
      </c>
      <c r="Q186" s="37" t="s">
        <v>562</v>
      </c>
      <c r="R186" s="69"/>
    </row>
    <row r="187" spans="2:18" ht="45">
      <c r="B187" s="36"/>
      <c r="C187" s="95" t="s">
        <v>758</v>
      </c>
      <c r="D187" s="12" t="s">
        <v>749</v>
      </c>
      <c r="E187" s="90" t="s">
        <v>572</v>
      </c>
      <c r="F187" s="90" t="s">
        <v>570</v>
      </c>
      <c r="G187" s="64" t="s">
        <v>0</v>
      </c>
      <c r="H187" s="65">
        <v>1</v>
      </c>
      <c r="I187" s="65">
        <v>0</v>
      </c>
      <c r="J187" s="65">
        <v>0</v>
      </c>
      <c r="K187" s="65">
        <v>0</v>
      </c>
      <c r="L187" s="65">
        <v>0</v>
      </c>
      <c r="M187" s="67">
        <v>0</v>
      </c>
      <c r="N187" s="67">
        <v>0</v>
      </c>
      <c r="O187" s="233">
        <f>SUM($O183,$O185,$O186)</f>
        <v>0</v>
      </c>
      <c r="P187" s="233">
        <f>SUM($P183,$P185,$P186)</f>
        <v>0</v>
      </c>
      <c r="Q187" s="37" t="s">
        <v>562</v>
      </c>
      <c r="R187" s="69"/>
    </row>
    <row r="188" spans="2:18" ht="45">
      <c r="B188" s="36"/>
      <c r="C188" s="94" t="s">
        <v>759</v>
      </c>
      <c r="D188" s="12" t="s">
        <v>760</v>
      </c>
      <c r="E188" s="90" t="s">
        <v>560</v>
      </c>
      <c r="F188" s="90" t="s">
        <v>561</v>
      </c>
      <c r="G188" s="64" t="s">
        <v>0</v>
      </c>
      <c r="H188" s="65">
        <v>1</v>
      </c>
      <c r="I188" s="65">
        <v>0</v>
      </c>
      <c r="J188" s="65">
        <v>0</v>
      </c>
      <c r="K188" s="65">
        <v>0</v>
      </c>
      <c r="L188" s="65">
        <v>0</v>
      </c>
      <c r="M188" s="67">
        <v>0</v>
      </c>
      <c r="N188" s="67">
        <v>1</v>
      </c>
      <c r="O188" s="277">
        <v>0.2</v>
      </c>
      <c r="P188" s="277">
        <v>0.2</v>
      </c>
      <c r="Q188" s="37" t="s">
        <v>562</v>
      </c>
      <c r="R188" s="69"/>
    </row>
    <row r="189" spans="2:18" ht="45">
      <c r="B189" s="36"/>
      <c r="C189" s="94" t="s">
        <v>761</v>
      </c>
      <c r="D189" s="12" t="s">
        <v>760</v>
      </c>
      <c r="E189" s="90" t="s">
        <v>560</v>
      </c>
      <c r="F189" s="90" t="s">
        <v>564</v>
      </c>
      <c r="G189" s="64" t="s">
        <v>0</v>
      </c>
      <c r="H189" s="227"/>
      <c r="I189" s="227"/>
      <c r="J189" s="227"/>
      <c r="K189" s="227"/>
      <c r="L189" s="227"/>
      <c r="M189" s="227"/>
      <c r="N189" s="227"/>
      <c r="O189" s="232"/>
      <c r="P189" s="232"/>
      <c r="Q189" s="37" t="s">
        <v>562</v>
      </c>
      <c r="R189" s="69"/>
    </row>
    <row r="190" spans="2:18" ht="45">
      <c r="B190" s="36"/>
      <c r="C190" s="95" t="s">
        <v>762</v>
      </c>
      <c r="D190" s="12" t="s">
        <v>760</v>
      </c>
      <c r="E190" s="90" t="s">
        <v>560</v>
      </c>
      <c r="F190" s="90" t="s">
        <v>566</v>
      </c>
      <c r="G190" s="64" t="s">
        <v>0</v>
      </c>
      <c r="H190" s="65">
        <v>0</v>
      </c>
      <c r="I190" s="65">
        <v>1</v>
      </c>
      <c r="J190" s="65">
        <v>0</v>
      </c>
      <c r="K190" s="65">
        <v>0</v>
      </c>
      <c r="L190" s="65">
        <v>0</v>
      </c>
      <c r="M190" s="67">
        <v>0</v>
      </c>
      <c r="N190" s="67">
        <v>0</v>
      </c>
      <c r="O190" s="277">
        <v>0</v>
      </c>
      <c r="P190" s="277">
        <v>0</v>
      </c>
      <c r="Q190" s="37" t="s">
        <v>562</v>
      </c>
      <c r="R190" s="69"/>
    </row>
    <row r="191" spans="2:18" ht="45">
      <c r="B191" s="36"/>
      <c r="C191" s="95" t="s">
        <v>763</v>
      </c>
      <c r="D191" s="12" t="s">
        <v>760</v>
      </c>
      <c r="E191" s="90" t="s">
        <v>560</v>
      </c>
      <c r="F191" s="90" t="s">
        <v>568</v>
      </c>
      <c r="G191" s="64" t="s">
        <v>0</v>
      </c>
      <c r="H191" s="65">
        <v>0</v>
      </c>
      <c r="I191" s="65">
        <v>1</v>
      </c>
      <c r="J191" s="65">
        <v>0</v>
      </c>
      <c r="K191" s="65">
        <v>1</v>
      </c>
      <c r="L191" s="65">
        <v>0</v>
      </c>
      <c r="M191" s="67">
        <v>0</v>
      </c>
      <c r="N191" s="67">
        <v>0</v>
      </c>
      <c r="O191" s="277">
        <v>0</v>
      </c>
      <c r="P191" s="277">
        <v>0</v>
      </c>
      <c r="Q191" s="37" t="s">
        <v>562</v>
      </c>
      <c r="R191" s="69"/>
    </row>
    <row r="192" spans="2:18" ht="45">
      <c r="B192" s="36"/>
      <c r="C192" s="95" t="s">
        <v>764</v>
      </c>
      <c r="D192" s="12" t="s">
        <v>760</v>
      </c>
      <c r="E192" s="90" t="s">
        <v>560</v>
      </c>
      <c r="F192" s="90" t="s">
        <v>570</v>
      </c>
      <c r="G192" s="64" t="s">
        <v>0</v>
      </c>
      <c r="H192" s="65">
        <v>1</v>
      </c>
      <c r="I192" s="65">
        <v>2</v>
      </c>
      <c r="J192" s="65">
        <v>0</v>
      </c>
      <c r="K192" s="65">
        <v>1</v>
      </c>
      <c r="L192" s="65">
        <v>0</v>
      </c>
      <c r="M192" s="67">
        <v>0</v>
      </c>
      <c r="N192" s="67">
        <v>1</v>
      </c>
      <c r="O192" s="233">
        <f>SUM($O188,$O190,$O191)</f>
        <v>0.2</v>
      </c>
      <c r="P192" s="233">
        <f>SUM($P188,$P190,$P191)</f>
        <v>0.2</v>
      </c>
      <c r="Q192" s="37" t="s">
        <v>562</v>
      </c>
      <c r="R192" s="69"/>
    </row>
    <row r="193" spans="2:18" ht="45">
      <c r="B193" s="36"/>
      <c r="C193" s="95" t="s">
        <v>765</v>
      </c>
      <c r="D193" s="12" t="s">
        <v>760</v>
      </c>
      <c r="E193" s="90" t="s">
        <v>572</v>
      </c>
      <c r="F193" s="90" t="s">
        <v>561</v>
      </c>
      <c r="G193" s="64"/>
      <c r="H193" s="65">
        <v>0</v>
      </c>
      <c r="I193" s="65">
        <v>0</v>
      </c>
      <c r="J193" s="65">
        <v>0</v>
      </c>
      <c r="K193" s="65">
        <v>0</v>
      </c>
      <c r="L193" s="65">
        <v>0</v>
      </c>
      <c r="M193" s="67">
        <v>0</v>
      </c>
      <c r="N193" s="67">
        <v>0</v>
      </c>
      <c r="O193" s="277">
        <v>0</v>
      </c>
      <c r="P193" s="277">
        <v>0</v>
      </c>
      <c r="Q193" s="37" t="s">
        <v>562</v>
      </c>
      <c r="R193" s="69"/>
    </row>
    <row r="194" spans="2:18" ht="45">
      <c r="B194" s="36"/>
      <c r="C194" s="95" t="s">
        <v>766</v>
      </c>
      <c r="D194" s="12" t="s">
        <v>760</v>
      </c>
      <c r="E194" s="90" t="s">
        <v>572</v>
      </c>
      <c r="F194" s="90" t="s">
        <v>564</v>
      </c>
      <c r="G194" s="64"/>
      <c r="H194" s="227"/>
      <c r="I194" s="227"/>
      <c r="J194" s="227"/>
      <c r="K194" s="227"/>
      <c r="L194" s="227"/>
      <c r="M194" s="227"/>
      <c r="N194" s="227"/>
      <c r="O194" s="232"/>
      <c r="P194" s="232"/>
      <c r="Q194" s="37" t="s">
        <v>562</v>
      </c>
      <c r="R194" s="69"/>
    </row>
    <row r="195" spans="2:18" ht="45">
      <c r="B195" s="36"/>
      <c r="C195" s="95" t="s">
        <v>767</v>
      </c>
      <c r="D195" s="12" t="s">
        <v>760</v>
      </c>
      <c r="E195" s="90" t="s">
        <v>572</v>
      </c>
      <c r="F195" s="90" t="s">
        <v>566</v>
      </c>
      <c r="G195" s="64"/>
      <c r="H195" s="65">
        <v>0</v>
      </c>
      <c r="I195" s="65">
        <v>0</v>
      </c>
      <c r="J195" s="65">
        <v>0</v>
      </c>
      <c r="K195" s="65">
        <v>0</v>
      </c>
      <c r="L195" s="65">
        <v>0</v>
      </c>
      <c r="M195" s="67">
        <v>0</v>
      </c>
      <c r="N195" s="67">
        <v>0</v>
      </c>
      <c r="O195" s="277">
        <v>0</v>
      </c>
      <c r="P195" s="277">
        <v>0</v>
      </c>
      <c r="Q195" s="37" t="s">
        <v>562</v>
      </c>
      <c r="R195" s="69"/>
    </row>
    <row r="196" spans="2:18" ht="45">
      <c r="B196" s="36"/>
      <c r="C196" s="95" t="s">
        <v>768</v>
      </c>
      <c r="D196" s="12" t="s">
        <v>760</v>
      </c>
      <c r="E196" s="90" t="s">
        <v>572</v>
      </c>
      <c r="F196" s="90" t="s">
        <v>568</v>
      </c>
      <c r="G196" s="64"/>
      <c r="H196" s="65">
        <v>0</v>
      </c>
      <c r="I196" s="65">
        <v>0</v>
      </c>
      <c r="J196" s="65">
        <v>0</v>
      </c>
      <c r="K196" s="65">
        <v>0</v>
      </c>
      <c r="L196" s="65">
        <v>0</v>
      </c>
      <c r="M196" s="67">
        <v>0</v>
      </c>
      <c r="N196" s="67">
        <v>0</v>
      </c>
      <c r="O196" s="277">
        <v>0</v>
      </c>
      <c r="P196" s="277">
        <v>0</v>
      </c>
      <c r="Q196" s="37" t="s">
        <v>562</v>
      </c>
      <c r="R196" s="69"/>
    </row>
    <row r="197" spans="2:18" ht="45">
      <c r="B197" s="36"/>
      <c r="C197" s="95" t="s">
        <v>769</v>
      </c>
      <c r="D197" s="12" t="s">
        <v>760</v>
      </c>
      <c r="E197" s="90" t="s">
        <v>572</v>
      </c>
      <c r="F197" s="90" t="s">
        <v>570</v>
      </c>
      <c r="G197" s="64"/>
      <c r="H197" s="65">
        <v>0</v>
      </c>
      <c r="I197" s="65">
        <v>0</v>
      </c>
      <c r="J197" s="65">
        <v>0</v>
      </c>
      <c r="K197" s="65">
        <v>0</v>
      </c>
      <c r="L197" s="65">
        <v>0</v>
      </c>
      <c r="M197" s="67">
        <v>0</v>
      </c>
      <c r="N197" s="67">
        <v>0</v>
      </c>
      <c r="O197" s="233">
        <f>SUM($O193,$O195,$O196)</f>
        <v>0</v>
      </c>
      <c r="P197" s="233">
        <f>SUM($P193,$P195,$P196)</f>
        <v>0</v>
      </c>
      <c r="Q197" s="37" t="s">
        <v>562</v>
      </c>
      <c r="R197" s="69"/>
    </row>
    <row r="198" spans="2:18">
      <c r="B198" s="36"/>
      <c r="C198" s="94" t="s">
        <v>770</v>
      </c>
      <c r="D198" s="12" t="s">
        <v>31</v>
      </c>
      <c r="E198" s="90" t="s">
        <v>560</v>
      </c>
      <c r="F198" s="90" t="s">
        <v>561</v>
      </c>
      <c r="G198" s="64" t="s">
        <v>0</v>
      </c>
      <c r="H198" s="65">
        <v>0</v>
      </c>
      <c r="I198" s="65">
        <v>0</v>
      </c>
      <c r="J198" s="65">
        <v>0</v>
      </c>
      <c r="K198" s="65">
        <v>1</v>
      </c>
      <c r="L198" s="65">
        <v>1</v>
      </c>
      <c r="M198" s="67">
        <v>1</v>
      </c>
      <c r="N198" s="67">
        <v>0</v>
      </c>
      <c r="O198" s="277">
        <v>0.6</v>
      </c>
      <c r="P198" s="277">
        <v>0.6</v>
      </c>
      <c r="Q198" s="37" t="s">
        <v>562</v>
      </c>
      <c r="R198" s="69"/>
    </row>
    <row r="199" spans="2:18">
      <c r="B199" s="36"/>
      <c r="C199" s="94" t="s">
        <v>771</v>
      </c>
      <c r="D199" s="12" t="s">
        <v>31</v>
      </c>
      <c r="E199" s="90" t="s">
        <v>560</v>
      </c>
      <c r="F199" s="90" t="s">
        <v>564</v>
      </c>
      <c r="G199" s="64" t="s">
        <v>0</v>
      </c>
      <c r="H199" s="227"/>
      <c r="I199" s="227"/>
      <c r="J199" s="227"/>
      <c r="K199" s="227"/>
      <c r="L199" s="227"/>
      <c r="M199" s="227"/>
      <c r="N199" s="227"/>
      <c r="O199" s="232"/>
      <c r="P199" s="232"/>
      <c r="Q199" s="37" t="s">
        <v>562</v>
      </c>
      <c r="R199" s="69"/>
    </row>
    <row r="200" spans="2:18">
      <c r="B200" s="36"/>
      <c r="C200" s="95" t="s">
        <v>772</v>
      </c>
      <c r="D200" s="12" t="s">
        <v>31</v>
      </c>
      <c r="E200" s="90" t="s">
        <v>560</v>
      </c>
      <c r="F200" s="90" t="s">
        <v>566</v>
      </c>
      <c r="G200" s="64" t="s">
        <v>0</v>
      </c>
      <c r="H200" s="65">
        <v>0</v>
      </c>
      <c r="I200" s="65">
        <v>0</v>
      </c>
      <c r="J200" s="65">
        <v>1</v>
      </c>
      <c r="K200" s="65">
        <v>0</v>
      </c>
      <c r="L200" s="65">
        <v>1</v>
      </c>
      <c r="M200" s="67">
        <v>1</v>
      </c>
      <c r="N200" s="67">
        <v>0</v>
      </c>
      <c r="O200" s="277">
        <v>0.52600000000000002</v>
      </c>
      <c r="P200" s="277">
        <v>0.45</v>
      </c>
      <c r="Q200" s="37" t="s">
        <v>562</v>
      </c>
      <c r="R200" s="69"/>
    </row>
    <row r="201" spans="2:18">
      <c r="B201" s="36"/>
      <c r="C201" s="95" t="s">
        <v>773</v>
      </c>
      <c r="D201" s="12" t="s">
        <v>31</v>
      </c>
      <c r="E201" s="90" t="s">
        <v>560</v>
      </c>
      <c r="F201" s="90" t="s">
        <v>568</v>
      </c>
      <c r="G201" s="64" t="s">
        <v>0</v>
      </c>
      <c r="H201" s="65">
        <v>0</v>
      </c>
      <c r="I201" s="65">
        <v>1</v>
      </c>
      <c r="J201" s="65">
        <v>0</v>
      </c>
      <c r="K201" s="65">
        <v>0</v>
      </c>
      <c r="L201" s="65">
        <v>1</v>
      </c>
      <c r="M201" s="67">
        <v>0</v>
      </c>
      <c r="N201" s="67">
        <v>0</v>
      </c>
      <c r="O201" s="277">
        <v>0</v>
      </c>
      <c r="P201" s="277">
        <v>0</v>
      </c>
      <c r="Q201" s="37" t="s">
        <v>562</v>
      </c>
      <c r="R201" s="69"/>
    </row>
    <row r="202" spans="2:18">
      <c r="B202" s="36"/>
      <c r="C202" s="95" t="s">
        <v>774</v>
      </c>
      <c r="D202" s="12" t="s">
        <v>31</v>
      </c>
      <c r="E202" s="90" t="s">
        <v>560</v>
      </c>
      <c r="F202" s="90" t="s">
        <v>570</v>
      </c>
      <c r="G202" s="64" t="s">
        <v>0</v>
      </c>
      <c r="H202" s="65">
        <v>0</v>
      </c>
      <c r="I202" s="65">
        <v>1</v>
      </c>
      <c r="J202" s="65">
        <v>1</v>
      </c>
      <c r="K202" s="65">
        <v>1</v>
      </c>
      <c r="L202" s="65">
        <v>3</v>
      </c>
      <c r="M202" s="67">
        <v>2</v>
      </c>
      <c r="N202" s="67">
        <v>0</v>
      </c>
      <c r="O202" s="233">
        <f>SUM($O198,$O200,$O201)</f>
        <v>1.1259999999999999</v>
      </c>
      <c r="P202" s="233">
        <f>SUM($P198,$P200,$P201)</f>
        <v>1.05</v>
      </c>
      <c r="Q202" s="37" t="s">
        <v>562</v>
      </c>
      <c r="R202" s="69"/>
    </row>
    <row r="203" spans="2:18">
      <c r="B203" s="36"/>
      <c r="C203" s="95" t="s">
        <v>775</v>
      </c>
      <c r="D203" s="12" t="s">
        <v>31</v>
      </c>
      <c r="E203" s="90" t="s">
        <v>572</v>
      </c>
      <c r="F203" s="90" t="s">
        <v>561</v>
      </c>
      <c r="G203" s="64" t="s">
        <v>0</v>
      </c>
      <c r="H203" s="65">
        <v>0</v>
      </c>
      <c r="I203" s="65">
        <v>0</v>
      </c>
      <c r="J203" s="65">
        <v>0</v>
      </c>
      <c r="K203" s="65">
        <v>0</v>
      </c>
      <c r="L203" s="65">
        <v>0</v>
      </c>
      <c r="M203" s="67">
        <v>0</v>
      </c>
      <c r="N203" s="67">
        <v>0</v>
      </c>
      <c r="O203" s="277">
        <v>0</v>
      </c>
      <c r="P203" s="277">
        <v>0</v>
      </c>
      <c r="Q203" s="37" t="s">
        <v>562</v>
      </c>
      <c r="R203" s="69"/>
    </row>
    <row r="204" spans="2:18">
      <c r="B204" s="36"/>
      <c r="C204" s="95" t="s">
        <v>776</v>
      </c>
      <c r="D204" s="12" t="s">
        <v>31</v>
      </c>
      <c r="E204" s="90" t="s">
        <v>572</v>
      </c>
      <c r="F204" s="90" t="s">
        <v>564</v>
      </c>
      <c r="G204" s="64" t="s">
        <v>0</v>
      </c>
      <c r="H204" s="227"/>
      <c r="I204" s="227"/>
      <c r="J204" s="227"/>
      <c r="K204" s="227"/>
      <c r="L204" s="227"/>
      <c r="M204" s="227"/>
      <c r="N204" s="227"/>
      <c r="O204" s="232"/>
      <c r="P204" s="232"/>
      <c r="Q204" s="37" t="s">
        <v>562</v>
      </c>
      <c r="R204" s="69"/>
    </row>
    <row r="205" spans="2:18">
      <c r="B205" s="36"/>
      <c r="C205" s="95" t="s">
        <v>777</v>
      </c>
      <c r="D205" s="12" t="s">
        <v>31</v>
      </c>
      <c r="E205" s="90" t="s">
        <v>572</v>
      </c>
      <c r="F205" s="90" t="s">
        <v>566</v>
      </c>
      <c r="G205" s="64" t="s">
        <v>0</v>
      </c>
      <c r="H205" s="65">
        <v>0</v>
      </c>
      <c r="I205" s="65">
        <v>0</v>
      </c>
      <c r="J205" s="65">
        <v>0</v>
      </c>
      <c r="K205" s="65">
        <v>0</v>
      </c>
      <c r="L205" s="65">
        <v>0</v>
      </c>
      <c r="M205" s="67">
        <v>1</v>
      </c>
      <c r="N205" s="67">
        <v>0</v>
      </c>
      <c r="O205" s="277">
        <v>0.2</v>
      </c>
      <c r="P205" s="277">
        <v>0.2</v>
      </c>
      <c r="Q205" s="37" t="s">
        <v>562</v>
      </c>
      <c r="R205" s="69"/>
    </row>
    <row r="206" spans="2:18">
      <c r="B206" s="36"/>
      <c r="C206" s="95" t="s">
        <v>778</v>
      </c>
      <c r="D206" s="12" t="s">
        <v>31</v>
      </c>
      <c r="E206" s="90" t="s">
        <v>572</v>
      </c>
      <c r="F206" s="90" t="s">
        <v>568</v>
      </c>
      <c r="G206" s="64" t="s">
        <v>0</v>
      </c>
      <c r="H206" s="65">
        <v>0</v>
      </c>
      <c r="I206" s="65">
        <v>0</v>
      </c>
      <c r="J206" s="65">
        <v>0</v>
      </c>
      <c r="K206" s="65">
        <v>0</v>
      </c>
      <c r="L206" s="65">
        <v>0</v>
      </c>
      <c r="M206" s="67">
        <v>0</v>
      </c>
      <c r="N206" s="67">
        <v>0</v>
      </c>
      <c r="O206" s="277">
        <v>0</v>
      </c>
      <c r="P206" s="277">
        <v>0</v>
      </c>
      <c r="Q206" s="37" t="s">
        <v>562</v>
      </c>
      <c r="R206" s="69"/>
    </row>
    <row r="207" spans="2:18">
      <c r="B207" s="36"/>
      <c r="C207" s="95" t="s">
        <v>779</v>
      </c>
      <c r="D207" s="12" t="s">
        <v>31</v>
      </c>
      <c r="E207" s="90" t="s">
        <v>572</v>
      </c>
      <c r="F207" s="90" t="s">
        <v>570</v>
      </c>
      <c r="G207" s="64" t="s">
        <v>0</v>
      </c>
      <c r="H207" s="65">
        <v>0</v>
      </c>
      <c r="I207" s="65">
        <v>0</v>
      </c>
      <c r="J207" s="65">
        <v>0</v>
      </c>
      <c r="K207" s="65">
        <v>0</v>
      </c>
      <c r="L207" s="65">
        <v>0</v>
      </c>
      <c r="M207" s="67">
        <v>1</v>
      </c>
      <c r="N207" s="67">
        <v>0</v>
      </c>
      <c r="O207" s="233">
        <f>SUM($O203,$O205,$O206)</f>
        <v>0.2</v>
      </c>
      <c r="P207" s="233">
        <f>SUM($P203,$P205,$P206)</f>
        <v>0.2</v>
      </c>
      <c r="Q207" s="37" t="s">
        <v>562</v>
      </c>
      <c r="R207" s="69"/>
    </row>
    <row r="208" spans="2:18" ht="30">
      <c r="B208" s="36" t="s">
        <v>780</v>
      </c>
      <c r="C208" s="94" t="s">
        <v>781</v>
      </c>
      <c r="D208" s="10" t="s">
        <v>782</v>
      </c>
      <c r="E208" s="90" t="s">
        <v>560</v>
      </c>
      <c r="F208" s="90" t="s">
        <v>561</v>
      </c>
      <c r="G208" s="64" t="s">
        <v>0</v>
      </c>
      <c r="H208" s="65">
        <v>0</v>
      </c>
      <c r="I208" s="65">
        <v>0</v>
      </c>
      <c r="J208" s="65">
        <v>0</v>
      </c>
      <c r="K208" s="65">
        <v>1</v>
      </c>
      <c r="L208" s="65">
        <v>1</v>
      </c>
      <c r="M208" s="67">
        <v>0</v>
      </c>
      <c r="N208" s="67">
        <v>0</v>
      </c>
      <c r="O208" s="277">
        <v>0.4</v>
      </c>
      <c r="P208" s="277">
        <v>0.4</v>
      </c>
      <c r="Q208" s="37" t="s">
        <v>562</v>
      </c>
      <c r="R208" s="69"/>
    </row>
    <row r="209" spans="2:18">
      <c r="B209" s="36"/>
      <c r="C209" s="94" t="s">
        <v>783</v>
      </c>
      <c r="D209" s="10" t="s">
        <v>782</v>
      </c>
      <c r="E209" s="90" t="s">
        <v>560</v>
      </c>
      <c r="F209" s="90" t="s">
        <v>564</v>
      </c>
      <c r="G209" s="64" t="s">
        <v>0</v>
      </c>
      <c r="H209" s="227"/>
      <c r="I209" s="227"/>
      <c r="J209" s="227"/>
      <c r="K209" s="227"/>
      <c r="L209" s="227"/>
      <c r="M209" s="227"/>
      <c r="N209" s="227"/>
      <c r="O209" s="232"/>
      <c r="P209" s="232"/>
      <c r="Q209" s="37" t="s">
        <v>562</v>
      </c>
      <c r="R209" s="69"/>
    </row>
    <row r="210" spans="2:18">
      <c r="B210" s="36"/>
      <c r="C210" s="95" t="s">
        <v>784</v>
      </c>
      <c r="D210" s="10" t="s">
        <v>782</v>
      </c>
      <c r="E210" s="90" t="s">
        <v>560</v>
      </c>
      <c r="F210" s="90" t="s">
        <v>566</v>
      </c>
      <c r="G210" s="64" t="s">
        <v>0</v>
      </c>
      <c r="H210" s="65">
        <v>0</v>
      </c>
      <c r="I210" s="65">
        <v>0</v>
      </c>
      <c r="J210" s="65">
        <v>0</v>
      </c>
      <c r="K210" s="65">
        <v>0</v>
      </c>
      <c r="L210" s="65">
        <v>1</v>
      </c>
      <c r="M210" s="67">
        <v>0</v>
      </c>
      <c r="N210" s="67">
        <v>0</v>
      </c>
      <c r="O210" s="277">
        <v>0.126</v>
      </c>
      <c r="P210" s="277">
        <v>0.11</v>
      </c>
      <c r="Q210" s="37" t="s">
        <v>562</v>
      </c>
      <c r="R210" s="69"/>
    </row>
    <row r="211" spans="2:18">
      <c r="B211" s="36"/>
      <c r="C211" s="95" t="s">
        <v>785</v>
      </c>
      <c r="D211" s="10" t="s">
        <v>782</v>
      </c>
      <c r="E211" s="90" t="s">
        <v>560</v>
      </c>
      <c r="F211" s="90" t="s">
        <v>568</v>
      </c>
      <c r="G211" s="64" t="s">
        <v>0</v>
      </c>
      <c r="H211" s="65">
        <v>0</v>
      </c>
      <c r="I211" s="65">
        <v>0</v>
      </c>
      <c r="J211" s="65">
        <v>0</v>
      </c>
      <c r="K211" s="65">
        <v>0</v>
      </c>
      <c r="L211" s="65">
        <v>0</v>
      </c>
      <c r="M211" s="67">
        <v>0</v>
      </c>
      <c r="N211" s="67">
        <v>0</v>
      </c>
      <c r="O211" s="277">
        <v>0</v>
      </c>
      <c r="P211" s="277">
        <v>0</v>
      </c>
      <c r="Q211" s="37" t="s">
        <v>562</v>
      </c>
      <c r="R211" s="69"/>
    </row>
    <row r="212" spans="2:18">
      <c r="B212" s="36"/>
      <c r="C212" s="95" t="s">
        <v>786</v>
      </c>
      <c r="D212" s="10" t="s">
        <v>782</v>
      </c>
      <c r="E212" s="90" t="s">
        <v>560</v>
      </c>
      <c r="F212" s="90" t="s">
        <v>570</v>
      </c>
      <c r="G212" s="64" t="s">
        <v>0</v>
      </c>
      <c r="H212" s="65">
        <v>0</v>
      </c>
      <c r="I212" s="65">
        <v>0</v>
      </c>
      <c r="J212" s="65">
        <v>0</v>
      </c>
      <c r="K212" s="65">
        <v>1</v>
      </c>
      <c r="L212" s="65">
        <v>2</v>
      </c>
      <c r="M212" s="67">
        <v>0</v>
      </c>
      <c r="N212" s="67">
        <v>0</v>
      </c>
      <c r="O212" s="233">
        <f>SUM($O208,$O210,$O211)</f>
        <v>0.52600000000000002</v>
      </c>
      <c r="P212" s="233">
        <f>SUM($P208,$P210,$P211)</f>
        <v>0.51</v>
      </c>
      <c r="Q212" s="37" t="s">
        <v>562</v>
      </c>
      <c r="R212" s="69"/>
    </row>
    <row r="213" spans="2:18">
      <c r="B213" s="36"/>
      <c r="C213" s="95" t="s">
        <v>787</v>
      </c>
      <c r="D213" s="10" t="s">
        <v>782</v>
      </c>
      <c r="E213" s="90" t="s">
        <v>572</v>
      </c>
      <c r="F213" s="90" t="s">
        <v>561</v>
      </c>
      <c r="G213" s="64" t="s">
        <v>0</v>
      </c>
      <c r="H213" s="65">
        <v>0</v>
      </c>
      <c r="I213" s="65">
        <v>0</v>
      </c>
      <c r="J213" s="65">
        <v>0</v>
      </c>
      <c r="K213" s="65">
        <v>0</v>
      </c>
      <c r="L213" s="65">
        <v>0</v>
      </c>
      <c r="M213" s="67">
        <v>0</v>
      </c>
      <c r="N213" s="67">
        <v>1</v>
      </c>
      <c r="O213" s="277">
        <v>0</v>
      </c>
      <c r="P213" s="277">
        <v>0</v>
      </c>
      <c r="Q213" s="37" t="s">
        <v>562</v>
      </c>
      <c r="R213" s="69"/>
    </row>
    <row r="214" spans="2:18">
      <c r="B214" s="36"/>
      <c r="C214" s="95" t="s">
        <v>788</v>
      </c>
      <c r="D214" s="10" t="s">
        <v>782</v>
      </c>
      <c r="E214" s="90" t="s">
        <v>572</v>
      </c>
      <c r="F214" s="90" t="s">
        <v>564</v>
      </c>
      <c r="G214" s="64" t="s">
        <v>0</v>
      </c>
      <c r="H214" s="227"/>
      <c r="I214" s="227"/>
      <c r="J214" s="227"/>
      <c r="K214" s="227"/>
      <c r="L214" s="227"/>
      <c r="M214" s="227"/>
      <c r="N214" s="227"/>
      <c r="O214" s="232"/>
      <c r="P214" s="232"/>
      <c r="Q214" s="37" t="s">
        <v>562</v>
      </c>
      <c r="R214" s="69"/>
    </row>
    <row r="215" spans="2:18">
      <c r="B215" s="36"/>
      <c r="C215" s="95" t="s">
        <v>789</v>
      </c>
      <c r="D215" s="10" t="s">
        <v>782</v>
      </c>
      <c r="E215" s="90" t="s">
        <v>572</v>
      </c>
      <c r="F215" s="90" t="s">
        <v>566</v>
      </c>
      <c r="G215" s="64" t="s">
        <v>0</v>
      </c>
      <c r="H215" s="65">
        <v>0</v>
      </c>
      <c r="I215" s="65">
        <v>0</v>
      </c>
      <c r="J215" s="65">
        <v>0</v>
      </c>
      <c r="K215" s="65">
        <v>0</v>
      </c>
      <c r="L215" s="65">
        <v>0</v>
      </c>
      <c r="M215" s="67">
        <v>0</v>
      </c>
      <c r="N215" s="67">
        <v>0</v>
      </c>
      <c r="O215" s="277">
        <v>0</v>
      </c>
      <c r="P215" s="277">
        <v>0</v>
      </c>
      <c r="Q215" s="37" t="s">
        <v>562</v>
      </c>
      <c r="R215" s="69"/>
    </row>
    <row r="216" spans="2:18">
      <c r="B216" s="36"/>
      <c r="C216" s="95" t="s">
        <v>790</v>
      </c>
      <c r="D216" s="10" t="s">
        <v>782</v>
      </c>
      <c r="E216" s="90" t="s">
        <v>572</v>
      </c>
      <c r="F216" s="90" t="s">
        <v>568</v>
      </c>
      <c r="G216" s="64" t="s">
        <v>0</v>
      </c>
      <c r="H216" s="65">
        <v>0</v>
      </c>
      <c r="I216" s="65">
        <v>0</v>
      </c>
      <c r="J216" s="65">
        <v>0</v>
      </c>
      <c r="K216" s="65">
        <v>0</v>
      </c>
      <c r="L216" s="65">
        <v>0</v>
      </c>
      <c r="M216" s="67">
        <v>0</v>
      </c>
      <c r="N216" s="67">
        <v>0</v>
      </c>
      <c r="O216" s="277">
        <v>0</v>
      </c>
      <c r="P216" s="277">
        <v>0</v>
      </c>
      <c r="Q216" s="37" t="s">
        <v>562</v>
      </c>
      <c r="R216" s="69"/>
    </row>
    <row r="217" spans="2:18">
      <c r="B217" s="36"/>
      <c r="C217" s="95" t="s">
        <v>791</v>
      </c>
      <c r="D217" s="10" t="s">
        <v>782</v>
      </c>
      <c r="E217" s="90" t="s">
        <v>572</v>
      </c>
      <c r="F217" s="90" t="s">
        <v>570</v>
      </c>
      <c r="G217" s="64" t="s">
        <v>0</v>
      </c>
      <c r="H217" s="65">
        <v>0</v>
      </c>
      <c r="I217" s="65">
        <v>0</v>
      </c>
      <c r="J217" s="65">
        <v>0</v>
      </c>
      <c r="K217" s="65">
        <v>0</v>
      </c>
      <c r="L217" s="65">
        <v>0</v>
      </c>
      <c r="M217" s="67">
        <v>0</v>
      </c>
      <c r="N217" s="67">
        <v>1</v>
      </c>
      <c r="O217" s="233">
        <f>SUM($O213,$O215,$O216)</f>
        <v>0</v>
      </c>
      <c r="P217" s="233">
        <f>SUM($P213,$P215,$P216)</f>
        <v>0</v>
      </c>
      <c r="Q217" s="37" t="s">
        <v>562</v>
      </c>
      <c r="R217" s="69"/>
    </row>
    <row r="218" spans="2:18">
      <c r="B218" s="36" t="s">
        <v>792</v>
      </c>
      <c r="C218" s="94" t="s">
        <v>793</v>
      </c>
      <c r="D218" s="36" t="s">
        <v>33</v>
      </c>
      <c r="E218" s="90" t="s">
        <v>560</v>
      </c>
      <c r="F218" s="90" t="s">
        <v>561</v>
      </c>
      <c r="G218" s="64"/>
      <c r="H218" s="65">
        <v>0</v>
      </c>
      <c r="I218" s="65">
        <v>0</v>
      </c>
      <c r="J218" s="65">
        <v>0</v>
      </c>
      <c r="K218" s="65">
        <v>0</v>
      </c>
      <c r="L218" s="65">
        <v>0</v>
      </c>
      <c r="M218" s="67">
        <v>0</v>
      </c>
      <c r="N218" s="67">
        <v>0</v>
      </c>
      <c r="O218" s="277">
        <v>0</v>
      </c>
      <c r="P218" s="277">
        <v>0</v>
      </c>
      <c r="Q218" s="37" t="s">
        <v>562</v>
      </c>
      <c r="R218" s="69"/>
    </row>
    <row r="219" spans="2:18">
      <c r="B219" s="36"/>
      <c r="C219" s="94" t="s">
        <v>794</v>
      </c>
      <c r="D219" s="36" t="s">
        <v>33</v>
      </c>
      <c r="E219" s="90" t="s">
        <v>560</v>
      </c>
      <c r="F219" s="90" t="s">
        <v>564</v>
      </c>
      <c r="G219" s="64"/>
      <c r="H219" s="227"/>
      <c r="I219" s="227"/>
      <c r="J219" s="227"/>
      <c r="K219" s="227"/>
      <c r="L219" s="227"/>
      <c r="M219" s="227"/>
      <c r="N219" s="227"/>
      <c r="O219" s="232"/>
      <c r="P219" s="232"/>
      <c r="Q219" s="37" t="s">
        <v>562</v>
      </c>
      <c r="R219" s="69"/>
    </row>
    <row r="220" spans="2:18">
      <c r="B220" s="36"/>
      <c r="C220" s="95" t="s">
        <v>795</v>
      </c>
      <c r="D220" s="36" t="s">
        <v>33</v>
      </c>
      <c r="E220" s="90" t="s">
        <v>560</v>
      </c>
      <c r="F220" s="90" t="s">
        <v>566</v>
      </c>
      <c r="G220" s="64"/>
      <c r="H220" s="65">
        <v>0</v>
      </c>
      <c r="I220" s="65">
        <v>0</v>
      </c>
      <c r="J220" s="65">
        <v>0</v>
      </c>
      <c r="K220" s="65">
        <v>0</v>
      </c>
      <c r="L220" s="65">
        <v>0</v>
      </c>
      <c r="M220" s="67">
        <v>0</v>
      </c>
      <c r="N220" s="67">
        <v>0</v>
      </c>
      <c r="O220" s="277">
        <v>0</v>
      </c>
      <c r="P220" s="277">
        <v>0</v>
      </c>
      <c r="Q220" s="37" t="s">
        <v>562</v>
      </c>
      <c r="R220" s="69"/>
    </row>
    <row r="221" spans="2:18">
      <c r="B221" s="36"/>
      <c r="C221" s="95" t="s">
        <v>796</v>
      </c>
      <c r="D221" s="36" t="s">
        <v>33</v>
      </c>
      <c r="E221" s="90" t="s">
        <v>560</v>
      </c>
      <c r="F221" s="90" t="s">
        <v>568</v>
      </c>
      <c r="G221" s="64"/>
      <c r="H221" s="65">
        <v>0</v>
      </c>
      <c r="I221" s="65">
        <v>0</v>
      </c>
      <c r="J221" s="65">
        <v>0</v>
      </c>
      <c r="K221" s="65">
        <v>0</v>
      </c>
      <c r="L221" s="65">
        <v>0</v>
      </c>
      <c r="M221" s="67">
        <v>0</v>
      </c>
      <c r="N221" s="67">
        <v>0</v>
      </c>
      <c r="O221" s="277">
        <v>0</v>
      </c>
      <c r="P221" s="277">
        <v>0</v>
      </c>
      <c r="Q221" s="37" t="s">
        <v>562</v>
      </c>
      <c r="R221" s="69"/>
    </row>
    <row r="222" spans="2:18">
      <c r="B222" s="36"/>
      <c r="C222" s="95" t="s">
        <v>797</v>
      </c>
      <c r="D222" s="36" t="s">
        <v>33</v>
      </c>
      <c r="E222" s="90" t="s">
        <v>560</v>
      </c>
      <c r="F222" s="90" t="s">
        <v>570</v>
      </c>
      <c r="G222" s="64"/>
      <c r="H222" s="65">
        <v>0</v>
      </c>
      <c r="I222" s="65">
        <v>0</v>
      </c>
      <c r="J222" s="65">
        <v>0</v>
      </c>
      <c r="K222" s="65">
        <v>0</v>
      </c>
      <c r="L222" s="65">
        <v>0</v>
      </c>
      <c r="M222" s="67">
        <v>0</v>
      </c>
      <c r="N222" s="67">
        <v>0</v>
      </c>
      <c r="O222" s="233">
        <f>SUM($O218,$O220,$O221)</f>
        <v>0</v>
      </c>
      <c r="P222" s="233">
        <f>SUM($P218,$P220,$P221)</f>
        <v>0</v>
      </c>
      <c r="Q222" s="37" t="s">
        <v>562</v>
      </c>
      <c r="R222" s="69"/>
    </row>
    <row r="223" spans="2:18">
      <c r="B223" s="36"/>
      <c r="C223" s="95" t="s">
        <v>798</v>
      </c>
      <c r="D223" s="36" t="s">
        <v>33</v>
      </c>
      <c r="E223" s="90" t="s">
        <v>572</v>
      </c>
      <c r="F223" s="90" t="s">
        <v>561</v>
      </c>
      <c r="G223" s="64"/>
      <c r="H223" s="65">
        <v>0</v>
      </c>
      <c r="I223" s="65">
        <v>0</v>
      </c>
      <c r="J223" s="65">
        <v>0</v>
      </c>
      <c r="K223" s="65">
        <v>0</v>
      </c>
      <c r="L223" s="65">
        <v>0</v>
      </c>
      <c r="M223" s="67">
        <v>0</v>
      </c>
      <c r="N223" s="67">
        <v>0</v>
      </c>
      <c r="O223" s="277">
        <v>0.2</v>
      </c>
      <c r="P223" s="277">
        <v>0.2</v>
      </c>
      <c r="Q223" s="37" t="s">
        <v>562</v>
      </c>
      <c r="R223" s="69"/>
    </row>
    <row r="224" spans="2:18">
      <c r="B224" s="36"/>
      <c r="C224" s="95" t="s">
        <v>799</v>
      </c>
      <c r="D224" s="36" t="s">
        <v>33</v>
      </c>
      <c r="E224" s="90" t="s">
        <v>572</v>
      </c>
      <c r="F224" s="90" t="s">
        <v>564</v>
      </c>
      <c r="G224" s="64"/>
      <c r="H224" s="227"/>
      <c r="I224" s="227"/>
      <c r="J224" s="227"/>
      <c r="K224" s="227"/>
      <c r="L224" s="227"/>
      <c r="M224" s="227"/>
      <c r="N224" s="227"/>
      <c r="O224" s="232"/>
      <c r="P224" s="232"/>
      <c r="Q224" s="37" t="s">
        <v>562</v>
      </c>
      <c r="R224" s="69"/>
    </row>
    <row r="225" spans="2:18">
      <c r="B225" s="36"/>
      <c r="C225" s="95" t="s">
        <v>800</v>
      </c>
      <c r="D225" s="36" t="s">
        <v>33</v>
      </c>
      <c r="E225" s="90" t="s">
        <v>572</v>
      </c>
      <c r="F225" s="90" t="s">
        <v>566</v>
      </c>
      <c r="G225" s="64"/>
      <c r="H225" s="65">
        <v>0</v>
      </c>
      <c r="I225" s="65">
        <v>0</v>
      </c>
      <c r="J225" s="65">
        <v>0</v>
      </c>
      <c r="K225" s="65">
        <v>0</v>
      </c>
      <c r="L225" s="65">
        <v>0</v>
      </c>
      <c r="M225" s="67">
        <v>0</v>
      </c>
      <c r="N225" s="67">
        <v>0</v>
      </c>
      <c r="O225" s="277">
        <v>0</v>
      </c>
      <c r="P225" s="277">
        <v>0</v>
      </c>
      <c r="Q225" s="37" t="s">
        <v>562</v>
      </c>
      <c r="R225" s="69"/>
    </row>
    <row r="226" spans="2:18">
      <c r="B226" s="36"/>
      <c r="C226" s="95" t="s">
        <v>801</v>
      </c>
      <c r="D226" s="36" t="s">
        <v>33</v>
      </c>
      <c r="E226" s="90" t="s">
        <v>572</v>
      </c>
      <c r="F226" s="90" t="s">
        <v>568</v>
      </c>
      <c r="G226" s="64"/>
      <c r="H226" s="65">
        <v>0</v>
      </c>
      <c r="I226" s="65">
        <v>0</v>
      </c>
      <c r="J226" s="65">
        <v>0</v>
      </c>
      <c r="K226" s="65">
        <v>0</v>
      </c>
      <c r="L226" s="65">
        <v>0</v>
      </c>
      <c r="M226" s="67">
        <v>0</v>
      </c>
      <c r="N226" s="67">
        <v>0</v>
      </c>
      <c r="O226" s="277">
        <v>0</v>
      </c>
      <c r="P226" s="277">
        <v>0</v>
      </c>
      <c r="Q226" s="37" t="s">
        <v>562</v>
      </c>
      <c r="R226" s="69"/>
    </row>
    <row r="227" spans="2:18">
      <c r="B227" s="36"/>
      <c r="C227" s="95" t="s">
        <v>802</v>
      </c>
      <c r="D227" s="36" t="s">
        <v>33</v>
      </c>
      <c r="E227" s="90" t="s">
        <v>572</v>
      </c>
      <c r="F227" s="90" t="s">
        <v>570</v>
      </c>
      <c r="G227" s="64"/>
      <c r="H227" s="65">
        <v>0</v>
      </c>
      <c r="I227" s="65">
        <v>0</v>
      </c>
      <c r="J227" s="65">
        <v>0</v>
      </c>
      <c r="K227" s="65">
        <v>0</v>
      </c>
      <c r="L227" s="65">
        <v>0</v>
      </c>
      <c r="M227" s="67">
        <v>0</v>
      </c>
      <c r="N227" s="67">
        <v>0</v>
      </c>
      <c r="O227" s="233">
        <f>SUM($O223,$O225,$O226)</f>
        <v>0.2</v>
      </c>
      <c r="P227" s="233">
        <f>SUM($P223,$P225,$P226)</f>
        <v>0.2</v>
      </c>
      <c r="Q227" s="37" t="s">
        <v>562</v>
      </c>
      <c r="R227" s="69"/>
    </row>
    <row r="228" spans="2:18" ht="30">
      <c r="B228" s="36" t="s">
        <v>399</v>
      </c>
      <c r="C228" s="94" t="s">
        <v>803</v>
      </c>
      <c r="D228" s="10" t="s">
        <v>400</v>
      </c>
      <c r="E228" s="90" t="s">
        <v>560</v>
      </c>
      <c r="F228" s="90" t="s">
        <v>561</v>
      </c>
      <c r="G228" s="64"/>
      <c r="H228" s="65">
        <v>0</v>
      </c>
      <c r="I228" s="65">
        <v>0</v>
      </c>
      <c r="J228" s="65">
        <v>0</v>
      </c>
      <c r="K228" s="65">
        <v>0</v>
      </c>
      <c r="L228" s="65">
        <v>0</v>
      </c>
      <c r="M228" s="67">
        <v>0</v>
      </c>
      <c r="N228" s="67">
        <v>0</v>
      </c>
      <c r="O228" s="277">
        <v>0</v>
      </c>
      <c r="P228" s="277">
        <v>0</v>
      </c>
      <c r="Q228" s="37" t="s">
        <v>562</v>
      </c>
      <c r="R228" s="69"/>
    </row>
    <row r="229" spans="2:18">
      <c r="B229" s="36"/>
      <c r="C229" s="94" t="s">
        <v>804</v>
      </c>
      <c r="D229" s="10" t="s">
        <v>400</v>
      </c>
      <c r="E229" s="90" t="s">
        <v>560</v>
      </c>
      <c r="F229" s="90" t="s">
        <v>564</v>
      </c>
      <c r="G229" s="64"/>
      <c r="H229" s="227"/>
      <c r="I229" s="227"/>
      <c r="J229" s="227"/>
      <c r="K229" s="227"/>
      <c r="L229" s="227"/>
      <c r="M229" s="227"/>
      <c r="N229" s="227"/>
      <c r="O229" s="232"/>
      <c r="P229" s="232"/>
      <c r="Q229" s="37" t="s">
        <v>562</v>
      </c>
      <c r="R229" s="69"/>
    </row>
    <row r="230" spans="2:18">
      <c r="B230" s="36"/>
      <c r="C230" s="95" t="s">
        <v>805</v>
      </c>
      <c r="D230" s="10" t="s">
        <v>400</v>
      </c>
      <c r="E230" s="90" t="s">
        <v>560</v>
      </c>
      <c r="F230" s="90" t="s">
        <v>566</v>
      </c>
      <c r="G230" s="64"/>
      <c r="H230" s="65">
        <v>0</v>
      </c>
      <c r="I230" s="65">
        <v>0</v>
      </c>
      <c r="J230" s="65">
        <v>0</v>
      </c>
      <c r="K230" s="65">
        <v>0</v>
      </c>
      <c r="L230" s="65">
        <v>0</v>
      </c>
      <c r="M230" s="67">
        <v>0</v>
      </c>
      <c r="N230" s="67">
        <v>0</v>
      </c>
      <c r="O230" s="277">
        <v>0</v>
      </c>
      <c r="P230" s="277">
        <v>0</v>
      </c>
      <c r="Q230" s="37" t="s">
        <v>562</v>
      </c>
      <c r="R230" s="69"/>
    </row>
    <row r="231" spans="2:18">
      <c r="B231" s="36"/>
      <c r="C231" s="95" t="s">
        <v>806</v>
      </c>
      <c r="D231" s="10" t="s">
        <v>400</v>
      </c>
      <c r="E231" s="90" t="s">
        <v>560</v>
      </c>
      <c r="F231" s="90" t="s">
        <v>568</v>
      </c>
      <c r="G231" s="64"/>
      <c r="H231" s="65">
        <v>0</v>
      </c>
      <c r="I231" s="65">
        <v>0</v>
      </c>
      <c r="J231" s="65">
        <v>0</v>
      </c>
      <c r="K231" s="65">
        <v>0</v>
      </c>
      <c r="L231" s="65">
        <v>0</v>
      </c>
      <c r="M231" s="67">
        <v>0</v>
      </c>
      <c r="N231" s="67">
        <v>0</v>
      </c>
      <c r="O231" s="277">
        <v>0</v>
      </c>
      <c r="P231" s="277">
        <v>0</v>
      </c>
      <c r="Q231" s="37" t="s">
        <v>562</v>
      </c>
      <c r="R231" s="69"/>
    </row>
    <row r="232" spans="2:18">
      <c r="B232" s="36"/>
      <c r="C232" s="95" t="s">
        <v>807</v>
      </c>
      <c r="D232" s="10" t="s">
        <v>400</v>
      </c>
      <c r="E232" s="90" t="s">
        <v>560</v>
      </c>
      <c r="F232" s="90" t="s">
        <v>570</v>
      </c>
      <c r="G232" s="64"/>
      <c r="H232" s="65">
        <v>0</v>
      </c>
      <c r="I232" s="65">
        <v>0</v>
      </c>
      <c r="J232" s="65">
        <v>0</v>
      </c>
      <c r="K232" s="65">
        <v>0</v>
      </c>
      <c r="L232" s="65">
        <v>0</v>
      </c>
      <c r="M232" s="67">
        <v>0</v>
      </c>
      <c r="N232" s="67">
        <v>0</v>
      </c>
      <c r="O232" s="233">
        <f>SUM($O228,$O230,$O231)</f>
        <v>0</v>
      </c>
      <c r="P232" s="233">
        <f>SUM($P228,$P230,$P231)</f>
        <v>0</v>
      </c>
      <c r="Q232" s="37" t="s">
        <v>562</v>
      </c>
      <c r="R232" s="69"/>
    </row>
    <row r="233" spans="2:18">
      <c r="B233" s="36"/>
      <c r="C233" s="95" t="s">
        <v>808</v>
      </c>
      <c r="D233" s="10" t="s">
        <v>400</v>
      </c>
      <c r="E233" s="90" t="s">
        <v>572</v>
      </c>
      <c r="F233" s="90" t="s">
        <v>561</v>
      </c>
      <c r="G233" s="64"/>
      <c r="H233" s="65">
        <v>0</v>
      </c>
      <c r="I233" s="65">
        <v>0</v>
      </c>
      <c r="J233" s="65">
        <v>0</v>
      </c>
      <c r="K233" s="65">
        <v>0</v>
      </c>
      <c r="L233" s="65">
        <v>0</v>
      </c>
      <c r="M233" s="67">
        <v>0</v>
      </c>
      <c r="N233" s="67">
        <v>0</v>
      </c>
      <c r="O233" s="277">
        <v>0</v>
      </c>
      <c r="P233" s="277">
        <v>0</v>
      </c>
      <c r="Q233" s="37" t="s">
        <v>562</v>
      </c>
      <c r="R233" s="69"/>
    </row>
    <row r="234" spans="2:18">
      <c r="B234" s="36"/>
      <c r="C234" s="95" t="s">
        <v>809</v>
      </c>
      <c r="D234" s="10" t="s">
        <v>400</v>
      </c>
      <c r="E234" s="90" t="s">
        <v>572</v>
      </c>
      <c r="F234" s="90" t="s">
        <v>564</v>
      </c>
      <c r="G234" s="64"/>
      <c r="H234" s="227"/>
      <c r="I234" s="227"/>
      <c r="J234" s="227"/>
      <c r="K234" s="227"/>
      <c r="L234" s="227"/>
      <c r="M234" s="227"/>
      <c r="N234" s="227"/>
      <c r="O234" s="232"/>
      <c r="P234" s="232"/>
      <c r="Q234" s="37" t="s">
        <v>562</v>
      </c>
      <c r="R234" s="69"/>
    </row>
    <row r="235" spans="2:18">
      <c r="B235" s="36"/>
      <c r="C235" s="95" t="s">
        <v>810</v>
      </c>
      <c r="D235" s="10" t="s">
        <v>400</v>
      </c>
      <c r="E235" s="90" t="s">
        <v>572</v>
      </c>
      <c r="F235" s="90" t="s">
        <v>566</v>
      </c>
      <c r="G235" s="64"/>
      <c r="H235" s="65">
        <v>0</v>
      </c>
      <c r="I235" s="65">
        <v>0</v>
      </c>
      <c r="J235" s="65">
        <v>0</v>
      </c>
      <c r="K235" s="65">
        <v>0</v>
      </c>
      <c r="L235" s="65">
        <v>0</v>
      </c>
      <c r="M235" s="67">
        <v>0</v>
      </c>
      <c r="N235" s="67">
        <v>0</v>
      </c>
      <c r="O235" s="277">
        <v>0</v>
      </c>
      <c r="P235" s="277">
        <v>0</v>
      </c>
      <c r="Q235" s="37" t="s">
        <v>562</v>
      </c>
      <c r="R235" s="69"/>
    </row>
    <row r="236" spans="2:18">
      <c r="B236" s="36"/>
      <c r="C236" s="95" t="s">
        <v>811</v>
      </c>
      <c r="D236" s="10" t="s">
        <v>400</v>
      </c>
      <c r="E236" s="90" t="s">
        <v>572</v>
      </c>
      <c r="F236" s="90" t="s">
        <v>568</v>
      </c>
      <c r="G236" s="64"/>
      <c r="H236" s="65">
        <v>0</v>
      </c>
      <c r="I236" s="65">
        <v>0</v>
      </c>
      <c r="J236" s="65">
        <v>0</v>
      </c>
      <c r="K236" s="65">
        <v>0</v>
      </c>
      <c r="L236" s="65">
        <v>0</v>
      </c>
      <c r="M236" s="67">
        <v>0</v>
      </c>
      <c r="N236" s="67">
        <v>0</v>
      </c>
      <c r="O236" s="277">
        <v>0</v>
      </c>
      <c r="P236" s="277">
        <v>0</v>
      </c>
      <c r="Q236" s="37" t="s">
        <v>562</v>
      </c>
      <c r="R236" s="69"/>
    </row>
    <row r="237" spans="2:18">
      <c r="B237" s="36"/>
      <c r="C237" s="95" t="s">
        <v>812</v>
      </c>
      <c r="D237" s="10" t="s">
        <v>400</v>
      </c>
      <c r="E237" s="90" t="s">
        <v>572</v>
      </c>
      <c r="F237" s="90" t="s">
        <v>570</v>
      </c>
      <c r="G237" s="64"/>
      <c r="H237" s="65">
        <v>0</v>
      </c>
      <c r="I237" s="65">
        <v>0</v>
      </c>
      <c r="J237" s="65">
        <v>0</v>
      </c>
      <c r="K237" s="65">
        <v>0</v>
      </c>
      <c r="L237" s="65">
        <v>0</v>
      </c>
      <c r="M237" s="67">
        <v>0</v>
      </c>
      <c r="N237" s="67">
        <v>0</v>
      </c>
      <c r="O237" s="233">
        <f>SUM($O233,$O235,$O236)</f>
        <v>0</v>
      </c>
      <c r="P237" s="233">
        <f>SUM($P233,$P235,$P236)</f>
        <v>0</v>
      </c>
      <c r="Q237" s="37" t="s">
        <v>562</v>
      </c>
      <c r="R237" s="69"/>
    </row>
    <row r="238" spans="2:18">
      <c r="B238" s="36" t="s">
        <v>813</v>
      </c>
      <c r="C238" s="94" t="s">
        <v>814</v>
      </c>
      <c r="D238" s="10" t="s">
        <v>36</v>
      </c>
      <c r="E238" s="90" t="s">
        <v>560</v>
      </c>
      <c r="F238" s="90" t="s">
        <v>561</v>
      </c>
      <c r="G238" s="64" t="s">
        <v>0</v>
      </c>
      <c r="H238" s="65">
        <v>0</v>
      </c>
      <c r="I238" s="65">
        <v>0</v>
      </c>
      <c r="J238" s="65">
        <v>1</v>
      </c>
      <c r="K238" s="65">
        <v>0</v>
      </c>
      <c r="L238" s="65">
        <v>0</v>
      </c>
      <c r="M238" s="67">
        <v>0</v>
      </c>
      <c r="N238" s="67">
        <v>0</v>
      </c>
      <c r="O238" s="277">
        <v>0.2</v>
      </c>
      <c r="P238" s="277">
        <v>0.2</v>
      </c>
      <c r="Q238" s="37" t="s">
        <v>562</v>
      </c>
      <c r="R238" s="69"/>
    </row>
    <row r="239" spans="2:18">
      <c r="B239" s="36"/>
      <c r="C239" s="94" t="s">
        <v>815</v>
      </c>
      <c r="D239" s="10" t="s">
        <v>36</v>
      </c>
      <c r="E239" s="90" t="s">
        <v>560</v>
      </c>
      <c r="F239" s="90" t="s">
        <v>564</v>
      </c>
      <c r="G239" s="64" t="s">
        <v>0</v>
      </c>
      <c r="H239" s="227"/>
      <c r="I239" s="227"/>
      <c r="J239" s="227"/>
      <c r="K239" s="227"/>
      <c r="L239" s="227"/>
      <c r="M239" s="227"/>
      <c r="N239" s="227"/>
      <c r="O239" s="232"/>
      <c r="P239" s="232"/>
      <c r="Q239" s="37" t="s">
        <v>562</v>
      </c>
      <c r="R239" s="69"/>
    </row>
    <row r="240" spans="2:18">
      <c r="B240" s="36"/>
      <c r="C240" s="95" t="s">
        <v>816</v>
      </c>
      <c r="D240" s="10" t="s">
        <v>36</v>
      </c>
      <c r="E240" s="90" t="s">
        <v>560</v>
      </c>
      <c r="F240" s="90" t="s">
        <v>566</v>
      </c>
      <c r="G240" s="64" t="s">
        <v>0</v>
      </c>
      <c r="H240" s="65">
        <v>0</v>
      </c>
      <c r="I240" s="65">
        <v>0</v>
      </c>
      <c r="J240" s="65">
        <v>0</v>
      </c>
      <c r="K240" s="65">
        <v>0</v>
      </c>
      <c r="L240" s="65">
        <v>0</v>
      </c>
      <c r="M240" s="67">
        <v>0</v>
      </c>
      <c r="N240" s="67">
        <v>1</v>
      </c>
      <c r="O240" s="277">
        <v>0.159</v>
      </c>
      <c r="P240" s="277">
        <v>0.159</v>
      </c>
      <c r="Q240" s="37" t="s">
        <v>562</v>
      </c>
      <c r="R240" s="69"/>
    </row>
    <row r="241" spans="2:18">
      <c r="B241" s="36"/>
      <c r="C241" s="95" t="s">
        <v>817</v>
      </c>
      <c r="D241" s="10" t="s">
        <v>36</v>
      </c>
      <c r="E241" s="90" t="s">
        <v>560</v>
      </c>
      <c r="F241" s="90" t="s">
        <v>568</v>
      </c>
      <c r="G241" s="64" t="s">
        <v>0</v>
      </c>
      <c r="H241" s="65">
        <v>0</v>
      </c>
      <c r="I241" s="65">
        <v>1</v>
      </c>
      <c r="J241" s="65">
        <v>0</v>
      </c>
      <c r="K241" s="65">
        <v>0</v>
      </c>
      <c r="L241" s="65">
        <v>0</v>
      </c>
      <c r="M241" s="67">
        <v>0</v>
      </c>
      <c r="N241" s="67">
        <v>0</v>
      </c>
      <c r="O241" s="277">
        <v>0</v>
      </c>
      <c r="P241" s="277">
        <v>0</v>
      </c>
      <c r="Q241" s="37" t="s">
        <v>562</v>
      </c>
      <c r="R241" s="69"/>
    </row>
    <row r="242" spans="2:18">
      <c r="B242" s="36"/>
      <c r="C242" s="95" t="s">
        <v>818</v>
      </c>
      <c r="D242" s="10" t="s">
        <v>36</v>
      </c>
      <c r="E242" s="90" t="s">
        <v>560</v>
      </c>
      <c r="F242" s="90" t="s">
        <v>570</v>
      </c>
      <c r="G242" s="64" t="s">
        <v>0</v>
      </c>
      <c r="H242" s="65">
        <v>0</v>
      </c>
      <c r="I242" s="65">
        <v>1</v>
      </c>
      <c r="J242" s="65">
        <v>1</v>
      </c>
      <c r="K242" s="65">
        <v>0</v>
      </c>
      <c r="L242" s="65">
        <v>0</v>
      </c>
      <c r="M242" s="67">
        <v>0</v>
      </c>
      <c r="N242" s="67">
        <v>1</v>
      </c>
      <c r="O242" s="233">
        <f>SUM($O238,$O240,$O241)</f>
        <v>0.35899999999999999</v>
      </c>
      <c r="P242" s="233">
        <f>SUM($P238,$P240,$P241)</f>
        <v>0.35899999999999999</v>
      </c>
      <c r="Q242" s="37" t="s">
        <v>562</v>
      </c>
      <c r="R242" s="69"/>
    </row>
    <row r="243" spans="2:18">
      <c r="B243" s="36"/>
      <c r="C243" s="95" t="s">
        <v>819</v>
      </c>
      <c r="D243" s="10" t="s">
        <v>36</v>
      </c>
      <c r="E243" s="90" t="s">
        <v>572</v>
      </c>
      <c r="F243" s="90" t="s">
        <v>561</v>
      </c>
      <c r="G243" s="64"/>
      <c r="H243" s="65">
        <v>0</v>
      </c>
      <c r="I243" s="65">
        <v>0</v>
      </c>
      <c r="J243" s="65">
        <v>0</v>
      </c>
      <c r="K243" s="65">
        <v>0</v>
      </c>
      <c r="L243" s="65">
        <v>0</v>
      </c>
      <c r="M243" s="67">
        <v>0</v>
      </c>
      <c r="N243" s="67">
        <v>0</v>
      </c>
      <c r="O243" s="277">
        <v>0</v>
      </c>
      <c r="P243" s="277">
        <v>0</v>
      </c>
      <c r="Q243" s="37" t="s">
        <v>562</v>
      </c>
      <c r="R243" s="69"/>
    </row>
    <row r="244" spans="2:18">
      <c r="B244" s="36"/>
      <c r="C244" s="95" t="s">
        <v>820</v>
      </c>
      <c r="D244" s="10" t="s">
        <v>36</v>
      </c>
      <c r="E244" s="90" t="s">
        <v>572</v>
      </c>
      <c r="F244" s="90" t="s">
        <v>564</v>
      </c>
      <c r="G244" s="64"/>
      <c r="H244" s="227"/>
      <c r="I244" s="227"/>
      <c r="J244" s="227"/>
      <c r="K244" s="227"/>
      <c r="L244" s="227"/>
      <c r="M244" s="227"/>
      <c r="N244" s="227"/>
      <c r="O244" s="232"/>
      <c r="P244" s="232"/>
      <c r="Q244" s="37" t="s">
        <v>562</v>
      </c>
      <c r="R244" s="69"/>
    </row>
    <row r="245" spans="2:18">
      <c r="B245" s="36"/>
      <c r="C245" s="95" t="s">
        <v>821</v>
      </c>
      <c r="D245" s="10" t="s">
        <v>36</v>
      </c>
      <c r="E245" s="90" t="s">
        <v>572</v>
      </c>
      <c r="F245" s="90" t="s">
        <v>566</v>
      </c>
      <c r="G245" s="64"/>
      <c r="H245" s="65">
        <v>0</v>
      </c>
      <c r="I245" s="65">
        <v>0</v>
      </c>
      <c r="J245" s="65">
        <v>0</v>
      </c>
      <c r="K245" s="65">
        <v>0</v>
      </c>
      <c r="L245" s="65">
        <v>0</v>
      </c>
      <c r="M245" s="67">
        <v>0</v>
      </c>
      <c r="N245" s="67">
        <v>0</v>
      </c>
      <c r="O245" s="277">
        <v>0</v>
      </c>
      <c r="P245" s="277">
        <v>0</v>
      </c>
      <c r="Q245" s="37" t="s">
        <v>562</v>
      </c>
      <c r="R245" s="69"/>
    </row>
    <row r="246" spans="2:18">
      <c r="B246" s="36"/>
      <c r="C246" s="95" t="s">
        <v>822</v>
      </c>
      <c r="D246" s="10" t="s">
        <v>36</v>
      </c>
      <c r="E246" s="90" t="s">
        <v>572</v>
      </c>
      <c r="F246" s="90" t="s">
        <v>568</v>
      </c>
      <c r="G246" s="64"/>
      <c r="H246" s="65">
        <v>0</v>
      </c>
      <c r="I246" s="65">
        <v>0</v>
      </c>
      <c r="J246" s="65">
        <v>0</v>
      </c>
      <c r="K246" s="65">
        <v>0</v>
      </c>
      <c r="L246" s="65">
        <v>0</v>
      </c>
      <c r="M246" s="67">
        <v>0</v>
      </c>
      <c r="N246" s="67">
        <v>0</v>
      </c>
      <c r="O246" s="277">
        <v>0</v>
      </c>
      <c r="P246" s="277">
        <v>0</v>
      </c>
      <c r="Q246" s="37" t="s">
        <v>562</v>
      </c>
      <c r="R246" s="69"/>
    </row>
    <row r="247" spans="2:18">
      <c r="B247" s="36"/>
      <c r="C247" s="95" t="s">
        <v>823</v>
      </c>
      <c r="D247" s="10" t="s">
        <v>36</v>
      </c>
      <c r="E247" s="90" t="s">
        <v>572</v>
      </c>
      <c r="F247" s="90" t="s">
        <v>570</v>
      </c>
      <c r="G247" s="64"/>
      <c r="H247" s="65">
        <v>0</v>
      </c>
      <c r="I247" s="65">
        <v>0</v>
      </c>
      <c r="J247" s="65">
        <v>0</v>
      </c>
      <c r="K247" s="65">
        <v>0</v>
      </c>
      <c r="L247" s="65">
        <v>0</v>
      </c>
      <c r="M247" s="67">
        <v>0</v>
      </c>
      <c r="N247" s="67">
        <v>0</v>
      </c>
      <c r="O247" s="233">
        <f>SUM($O243,$O245,$O246)</f>
        <v>0</v>
      </c>
      <c r="P247" s="233">
        <f>SUM($P243,$P245,$P246)</f>
        <v>0</v>
      </c>
      <c r="Q247" s="37" t="s">
        <v>562</v>
      </c>
      <c r="R247" s="69"/>
    </row>
    <row r="248" spans="2:18">
      <c r="B248" s="36" t="s">
        <v>824</v>
      </c>
      <c r="C248" s="94" t="s">
        <v>825</v>
      </c>
      <c r="D248" s="10" t="s">
        <v>826</v>
      </c>
      <c r="E248" s="90" t="s">
        <v>560</v>
      </c>
      <c r="F248" s="90" t="s">
        <v>561</v>
      </c>
      <c r="G248" s="64"/>
      <c r="H248" s="65">
        <v>0</v>
      </c>
      <c r="I248" s="65">
        <v>0</v>
      </c>
      <c r="J248" s="65">
        <v>0</v>
      </c>
      <c r="K248" s="65">
        <v>0</v>
      </c>
      <c r="L248" s="65">
        <v>0</v>
      </c>
      <c r="M248" s="67">
        <v>0</v>
      </c>
      <c r="N248" s="67">
        <v>0</v>
      </c>
      <c r="O248" s="277">
        <v>0</v>
      </c>
      <c r="P248" s="277">
        <v>0</v>
      </c>
      <c r="Q248" s="37" t="s">
        <v>562</v>
      </c>
      <c r="R248" s="69"/>
    </row>
    <row r="249" spans="2:18">
      <c r="B249" s="36"/>
      <c r="C249" s="94" t="s">
        <v>827</v>
      </c>
      <c r="D249" s="10" t="s">
        <v>826</v>
      </c>
      <c r="E249" s="90" t="s">
        <v>560</v>
      </c>
      <c r="F249" s="90" t="s">
        <v>564</v>
      </c>
      <c r="G249" s="64"/>
      <c r="H249" s="227"/>
      <c r="I249" s="227"/>
      <c r="J249" s="227"/>
      <c r="K249" s="227"/>
      <c r="L249" s="227"/>
      <c r="M249" s="227"/>
      <c r="N249" s="227"/>
      <c r="O249" s="232"/>
      <c r="P249" s="232"/>
      <c r="Q249" s="37" t="s">
        <v>562</v>
      </c>
      <c r="R249" s="69"/>
    </row>
    <row r="250" spans="2:18">
      <c r="B250" s="36"/>
      <c r="C250" s="95" t="s">
        <v>828</v>
      </c>
      <c r="D250" s="10" t="s">
        <v>826</v>
      </c>
      <c r="E250" s="90" t="s">
        <v>560</v>
      </c>
      <c r="F250" s="90" t="s">
        <v>566</v>
      </c>
      <c r="G250" s="64"/>
      <c r="H250" s="65">
        <v>0</v>
      </c>
      <c r="I250" s="65">
        <v>0</v>
      </c>
      <c r="J250" s="65">
        <v>0</v>
      </c>
      <c r="K250" s="65">
        <v>0</v>
      </c>
      <c r="L250" s="65">
        <v>0</v>
      </c>
      <c r="M250" s="67">
        <v>0</v>
      </c>
      <c r="N250" s="67">
        <v>0</v>
      </c>
      <c r="O250" s="277">
        <v>0</v>
      </c>
      <c r="P250" s="277">
        <v>0</v>
      </c>
      <c r="Q250" s="37" t="s">
        <v>562</v>
      </c>
      <c r="R250" s="69"/>
    </row>
    <row r="251" spans="2:18">
      <c r="B251" s="36"/>
      <c r="C251" s="95" t="s">
        <v>829</v>
      </c>
      <c r="D251" s="10" t="s">
        <v>826</v>
      </c>
      <c r="E251" s="90" t="s">
        <v>560</v>
      </c>
      <c r="F251" s="90" t="s">
        <v>568</v>
      </c>
      <c r="G251" s="64"/>
      <c r="H251" s="65">
        <v>0</v>
      </c>
      <c r="I251" s="65">
        <v>0</v>
      </c>
      <c r="J251" s="65">
        <v>0</v>
      </c>
      <c r="K251" s="65">
        <v>0</v>
      </c>
      <c r="L251" s="65">
        <v>0</v>
      </c>
      <c r="M251" s="67">
        <v>0</v>
      </c>
      <c r="N251" s="67">
        <v>0</v>
      </c>
      <c r="O251" s="277">
        <v>0</v>
      </c>
      <c r="P251" s="277">
        <v>0</v>
      </c>
      <c r="Q251" s="37" t="s">
        <v>562</v>
      </c>
      <c r="R251" s="69"/>
    </row>
    <row r="252" spans="2:18">
      <c r="B252" s="36"/>
      <c r="C252" s="95" t="s">
        <v>830</v>
      </c>
      <c r="D252" s="10" t="s">
        <v>826</v>
      </c>
      <c r="E252" s="90" t="s">
        <v>560</v>
      </c>
      <c r="F252" s="90" t="s">
        <v>570</v>
      </c>
      <c r="G252" s="64"/>
      <c r="H252" s="65">
        <v>0</v>
      </c>
      <c r="I252" s="65">
        <v>0</v>
      </c>
      <c r="J252" s="65">
        <v>0</v>
      </c>
      <c r="K252" s="65">
        <v>0</v>
      </c>
      <c r="L252" s="65">
        <v>0</v>
      </c>
      <c r="M252" s="67">
        <v>0</v>
      </c>
      <c r="N252" s="67">
        <v>0</v>
      </c>
      <c r="O252" s="233">
        <f>SUM($O248,$O250,$O251)</f>
        <v>0</v>
      </c>
      <c r="P252" s="233">
        <f>SUM($P248,$P250,$P251)</f>
        <v>0</v>
      </c>
      <c r="Q252" s="37" t="s">
        <v>562</v>
      </c>
      <c r="R252" s="69"/>
    </row>
    <row r="253" spans="2:18">
      <c r="B253" s="36"/>
      <c r="C253" s="95" t="s">
        <v>831</v>
      </c>
      <c r="D253" s="10" t="s">
        <v>826</v>
      </c>
      <c r="E253" s="90" t="s">
        <v>572</v>
      </c>
      <c r="F253" s="90" t="s">
        <v>561</v>
      </c>
      <c r="G253" s="64"/>
      <c r="H253" s="65">
        <v>0</v>
      </c>
      <c r="I253" s="65">
        <v>0</v>
      </c>
      <c r="J253" s="65">
        <v>0</v>
      </c>
      <c r="K253" s="65">
        <v>0</v>
      </c>
      <c r="L253" s="65">
        <v>0</v>
      </c>
      <c r="M253" s="67">
        <v>0</v>
      </c>
      <c r="N253" s="67">
        <v>0</v>
      </c>
      <c r="O253" s="277">
        <v>0</v>
      </c>
      <c r="P253" s="277">
        <v>0</v>
      </c>
      <c r="Q253" s="37" t="s">
        <v>562</v>
      </c>
      <c r="R253" s="69"/>
    </row>
    <row r="254" spans="2:18">
      <c r="B254" s="36"/>
      <c r="C254" s="95" t="s">
        <v>832</v>
      </c>
      <c r="D254" s="10" t="s">
        <v>826</v>
      </c>
      <c r="E254" s="90" t="s">
        <v>572</v>
      </c>
      <c r="F254" s="90" t="s">
        <v>564</v>
      </c>
      <c r="G254" s="64"/>
      <c r="H254" s="227"/>
      <c r="I254" s="227"/>
      <c r="J254" s="227"/>
      <c r="K254" s="227"/>
      <c r="L254" s="227"/>
      <c r="M254" s="227"/>
      <c r="N254" s="227"/>
      <c r="O254" s="232"/>
      <c r="P254" s="232"/>
      <c r="Q254" s="37" t="s">
        <v>562</v>
      </c>
      <c r="R254" s="69"/>
    </row>
    <row r="255" spans="2:18">
      <c r="B255" s="36"/>
      <c r="C255" s="95" t="s">
        <v>833</v>
      </c>
      <c r="D255" s="10" t="s">
        <v>826</v>
      </c>
      <c r="E255" s="90" t="s">
        <v>572</v>
      </c>
      <c r="F255" s="90" t="s">
        <v>566</v>
      </c>
      <c r="G255" s="64"/>
      <c r="H255" s="65">
        <v>0</v>
      </c>
      <c r="I255" s="65">
        <v>0</v>
      </c>
      <c r="J255" s="65">
        <v>0</v>
      </c>
      <c r="K255" s="65">
        <v>0</v>
      </c>
      <c r="L255" s="65">
        <v>0</v>
      </c>
      <c r="M255" s="67">
        <v>0</v>
      </c>
      <c r="N255" s="67">
        <v>0</v>
      </c>
      <c r="O255" s="277">
        <v>0</v>
      </c>
      <c r="P255" s="277">
        <v>0</v>
      </c>
      <c r="Q255" s="37" t="s">
        <v>562</v>
      </c>
      <c r="R255" s="69"/>
    </row>
    <row r="256" spans="2:18">
      <c r="B256" s="36"/>
      <c r="C256" s="95" t="s">
        <v>834</v>
      </c>
      <c r="D256" s="10" t="s">
        <v>826</v>
      </c>
      <c r="E256" s="90" t="s">
        <v>572</v>
      </c>
      <c r="F256" s="90" t="s">
        <v>568</v>
      </c>
      <c r="G256" s="64"/>
      <c r="H256" s="65">
        <v>0</v>
      </c>
      <c r="I256" s="65">
        <v>0</v>
      </c>
      <c r="J256" s="65">
        <v>0</v>
      </c>
      <c r="K256" s="65">
        <v>0</v>
      </c>
      <c r="L256" s="65">
        <v>0</v>
      </c>
      <c r="M256" s="67">
        <v>0</v>
      </c>
      <c r="N256" s="67">
        <v>0</v>
      </c>
      <c r="O256" s="277">
        <v>0</v>
      </c>
      <c r="P256" s="277">
        <v>0</v>
      </c>
      <c r="Q256" s="37" t="s">
        <v>562</v>
      </c>
      <c r="R256" s="69"/>
    </row>
    <row r="257" spans="2:18">
      <c r="B257" s="36"/>
      <c r="C257" s="95" t="s">
        <v>835</v>
      </c>
      <c r="D257" s="10" t="s">
        <v>826</v>
      </c>
      <c r="E257" s="90" t="s">
        <v>572</v>
      </c>
      <c r="F257" s="90" t="s">
        <v>570</v>
      </c>
      <c r="G257" s="64"/>
      <c r="H257" s="65">
        <v>0</v>
      </c>
      <c r="I257" s="65">
        <v>0</v>
      </c>
      <c r="J257" s="65">
        <v>0</v>
      </c>
      <c r="K257" s="65">
        <v>0</v>
      </c>
      <c r="L257" s="65">
        <v>0</v>
      </c>
      <c r="M257" s="67">
        <v>0</v>
      </c>
      <c r="N257" s="67">
        <v>0</v>
      </c>
      <c r="O257" s="233">
        <f>SUM($O253,$O255,$O256)</f>
        <v>0</v>
      </c>
      <c r="P257" s="233">
        <f>SUM($P253,$P255,$P256)</f>
        <v>0</v>
      </c>
      <c r="Q257" s="37" t="s">
        <v>562</v>
      </c>
      <c r="R257" s="69"/>
    </row>
    <row r="258" spans="2:18">
      <c r="B258" s="36" t="s">
        <v>836</v>
      </c>
      <c r="C258" s="94" t="s">
        <v>837</v>
      </c>
      <c r="D258" s="10" t="s">
        <v>838</v>
      </c>
      <c r="E258" s="90" t="s">
        <v>560</v>
      </c>
      <c r="F258" s="90" t="s">
        <v>561</v>
      </c>
      <c r="G258" s="64" t="s">
        <v>0</v>
      </c>
      <c r="H258" s="65">
        <v>0</v>
      </c>
      <c r="I258" s="65">
        <v>0</v>
      </c>
      <c r="J258" s="65">
        <v>0</v>
      </c>
      <c r="K258" s="65">
        <v>0</v>
      </c>
      <c r="L258" s="65">
        <v>0</v>
      </c>
      <c r="M258" s="67">
        <v>0</v>
      </c>
      <c r="N258" s="67">
        <v>0</v>
      </c>
      <c r="O258" s="277">
        <v>0</v>
      </c>
      <c r="P258" s="277">
        <v>0</v>
      </c>
      <c r="Q258" s="37" t="s">
        <v>562</v>
      </c>
      <c r="R258" s="69"/>
    </row>
    <row r="259" spans="2:18">
      <c r="B259" s="36"/>
      <c r="C259" s="94" t="s">
        <v>839</v>
      </c>
      <c r="D259" s="10" t="s">
        <v>838</v>
      </c>
      <c r="E259" s="90" t="s">
        <v>560</v>
      </c>
      <c r="F259" s="90" t="s">
        <v>564</v>
      </c>
      <c r="G259" s="64" t="s">
        <v>0</v>
      </c>
      <c r="H259" s="227"/>
      <c r="I259" s="227"/>
      <c r="J259" s="227"/>
      <c r="K259" s="227"/>
      <c r="L259" s="227"/>
      <c r="M259" s="227"/>
      <c r="N259" s="227"/>
      <c r="O259" s="232"/>
      <c r="P259" s="232"/>
      <c r="Q259" s="37" t="s">
        <v>562</v>
      </c>
      <c r="R259" s="69"/>
    </row>
    <row r="260" spans="2:18">
      <c r="B260" s="36"/>
      <c r="C260" s="95" t="s">
        <v>840</v>
      </c>
      <c r="D260" s="10" t="s">
        <v>838</v>
      </c>
      <c r="E260" s="90" t="s">
        <v>560</v>
      </c>
      <c r="F260" s="90" t="s">
        <v>566</v>
      </c>
      <c r="G260" s="64" t="s">
        <v>0</v>
      </c>
      <c r="H260" s="65">
        <v>1</v>
      </c>
      <c r="I260" s="65">
        <v>0</v>
      </c>
      <c r="J260" s="65">
        <v>1</v>
      </c>
      <c r="K260" s="65">
        <v>0</v>
      </c>
      <c r="L260" s="65">
        <v>0</v>
      </c>
      <c r="M260" s="67">
        <v>0</v>
      </c>
      <c r="N260" s="67">
        <v>0</v>
      </c>
      <c r="O260" s="277">
        <v>0.128</v>
      </c>
      <c r="P260" s="277">
        <v>0.113</v>
      </c>
      <c r="Q260" s="37" t="s">
        <v>562</v>
      </c>
      <c r="R260" s="69"/>
    </row>
    <row r="261" spans="2:18">
      <c r="B261" s="36"/>
      <c r="C261" s="95" t="s">
        <v>841</v>
      </c>
      <c r="D261" s="10" t="s">
        <v>838</v>
      </c>
      <c r="E261" s="90" t="s">
        <v>560</v>
      </c>
      <c r="F261" s="90" t="s">
        <v>568</v>
      </c>
      <c r="G261" s="64" t="s">
        <v>0</v>
      </c>
      <c r="H261" s="65">
        <v>1</v>
      </c>
      <c r="I261" s="65">
        <v>0</v>
      </c>
      <c r="J261" s="65">
        <v>0</v>
      </c>
      <c r="K261" s="65">
        <v>0</v>
      </c>
      <c r="L261" s="65">
        <v>0</v>
      </c>
      <c r="M261" s="67">
        <v>0</v>
      </c>
      <c r="N261" s="67">
        <v>0</v>
      </c>
      <c r="O261" s="277">
        <v>0</v>
      </c>
      <c r="P261" s="277">
        <v>0</v>
      </c>
      <c r="Q261" s="37" t="s">
        <v>562</v>
      </c>
      <c r="R261" s="69"/>
    </row>
    <row r="262" spans="2:18">
      <c r="B262" s="36"/>
      <c r="C262" s="95" t="s">
        <v>842</v>
      </c>
      <c r="D262" s="10" t="s">
        <v>838</v>
      </c>
      <c r="E262" s="90" t="s">
        <v>560</v>
      </c>
      <c r="F262" s="90" t="s">
        <v>570</v>
      </c>
      <c r="G262" s="64" t="s">
        <v>0</v>
      </c>
      <c r="H262" s="65">
        <v>2</v>
      </c>
      <c r="I262" s="65">
        <v>0</v>
      </c>
      <c r="J262" s="65">
        <v>1</v>
      </c>
      <c r="K262" s="65">
        <v>0</v>
      </c>
      <c r="L262" s="65">
        <v>0</v>
      </c>
      <c r="M262" s="67">
        <v>0</v>
      </c>
      <c r="N262" s="67">
        <v>0</v>
      </c>
      <c r="O262" s="233">
        <f>SUM($O258,$O260,$O261)</f>
        <v>0.128</v>
      </c>
      <c r="P262" s="233">
        <f>SUM($P258,$P260,$P261)</f>
        <v>0.113</v>
      </c>
      <c r="Q262" s="37" t="s">
        <v>562</v>
      </c>
      <c r="R262" s="69"/>
    </row>
    <row r="263" spans="2:18">
      <c r="B263" s="36"/>
      <c r="C263" s="95" t="s">
        <v>843</v>
      </c>
      <c r="D263" s="10" t="s">
        <v>838</v>
      </c>
      <c r="E263" s="90" t="s">
        <v>572</v>
      </c>
      <c r="F263" s="90" t="s">
        <v>561</v>
      </c>
      <c r="G263" s="64" t="s">
        <v>0</v>
      </c>
      <c r="H263" s="65">
        <v>0</v>
      </c>
      <c r="I263" s="65">
        <v>1</v>
      </c>
      <c r="J263" s="65">
        <v>0</v>
      </c>
      <c r="K263" s="65">
        <v>0</v>
      </c>
      <c r="L263" s="65">
        <v>0</v>
      </c>
      <c r="M263" s="67">
        <v>0</v>
      </c>
      <c r="N263" s="67">
        <v>0</v>
      </c>
      <c r="O263" s="277">
        <v>0</v>
      </c>
      <c r="P263" s="277">
        <v>0</v>
      </c>
      <c r="Q263" s="37" t="s">
        <v>562</v>
      </c>
      <c r="R263" s="69"/>
    </row>
    <row r="264" spans="2:18">
      <c r="B264" s="36"/>
      <c r="C264" s="95" t="s">
        <v>844</v>
      </c>
      <c r="D264" s="10" t="s">
        <v>838</v>
      </c>
      <c r="E264" s="90" t="s">
        <v>572</v>
      </c>
      <c r="F264" s="90" t="s">
        <v>564</v>
      </c>
      <c r="G264" s="64" t="s">
        <v>0</v>
      </c>
      <c r="H264" s="227"/>
      <c r="I264" s="227"/>
      <c r="J264" s="227"/>
      <c r="K264" s="227"/>
      <c r="L264" s="227"/>
      <c r="M264" s="227"/>
      <c r="N264" s="227"/>
      <c r="O264" s="232"/>
      <c r="P264" s="232"/>
      <c r="Q264" s="37" t="s">
        <v>562</v>
      </c>
      <c r="R264" s="69"/>
    </row>
    <row r="265" spans="2:18">
      <c r="B265" s="36"/>
      <c r="C265" s="95" t="s">
        <v>845</v>
      </c>
      <c r="D265" s="10" t="s">
        <v>838</v>
      </c>
      <c r="E265" s="90" t="s">
        <v>572</v>
      </c>
      <c r="F265" s="90" t="s">
        <v>566</v>
      </c>
      <c r="G265" s="64" t="s">
        <v>0</v>
      </c>
      <c r="H265" s="65">
        <v>0</v>
      </c>
      <c r="I265" s="65">
        <v>0</v>
      </c>
      <c r="J265" s="65">
        <v>0</v>
      </c>
      <c r="K265" s="65">
        <v>0</v>
      </c>
      <c r="L265" s="65">
        <v>1</v>
      </c>
      <c r="M265" s="67">
        <v>1</v>
      </c>
      <c r="N265" s="67">
        <v>0</v>
      </c>
      <c r="O265" s="308">
        <v>0.28235199999999999</v>
      </c>
      <c r="P265" s="308">
        <v>0.28235199999999999</v>
      </c>
      <c r="Q265" s="37" t="s">
        <v>562</v>
      </c>
      <c r="R265" s="69"/>
    </row>
    <row r="266" spans="2:18">
      <c r="B266" s="36"/>
      <c r="C266" s="95" t="s">
        <v>846</v>
      </c>
      <c r="D266" s="10" t="s">
        <v>838</v>
      </c>
      <c r="E266" s="90" t="s">
        <v>572</v>
      </c>
      <c r="F266" s="90" t="s">
        <v>568</v>
      </c>
      <c r="G266" s="64" t="s">
        <v>0</v>
      </c>
      <c r="H266" s="65">
        <v>0</v>
      </c>
      <c r="I266" s="65">
        <v>0</v>
      </c>
      <c r="J266" s="65">
        <v>0</v>
      </c>
      <c r="K266" s="65">
        <v>0</v>
      </c>
      <c r="L266" s="65">
        <v>0</v>
      </c>
      <c r="M266" s="67">
        <v>0</v>
      </c>
      <c r="N266" s="67">
        <v>0</v>
      </c>
      <c r="O266" s="277">
        <v>0</v>
      </c>
      <c r="P266" s="277">
        <v>0</v>
      </c>
      <c r="Q266" s="37" t="s">
        <v>562</v>
      </c>
      <c r="R266" s="69"/>
    </row>
    <row r="267" spans="2:18">
      <c r="B267" s="36"/>
      <c r="C267" s="95" t="s">
        <v>847</v>
      </c>
      <c r="D267" s="10" t="s">
        <v>838</v>
      </c>
      <c r="E267" s="90" t="s">
        <v>572</v>
      </c>
      <c r="F267" s="90" t="s">
        <v>570</v>
      </c>
      <c r="G267" s="64" t="s">
        <v>0</v>
      </c>
      <c r="H267" s="65">
        <v>0</v>
      </c>
      <c r="I267" s="65">
        <v>1</v>
      </c>
      <c r="J267" s="65">
        <v>0</v>
      </c>
      <c r="K267" s="65">
        <v>0</v>
      </c>
      <c r="L267" s="65">
        <v>1</v>
      </c>
      <c r="M267" s="67">
        <v>1</v>
      </c>
      <c r="N267" s="67">
        <v>0</v>
      </c>
      <c r="O267" s="233">
        <f>SUM($O263,$O265,$O266)</f>
        <v>0.28235199999999999</v>
      </c>
      <c r="P267" s="233">
        <f>SUM($P263,$P265,$P266)</f>
        <v>0.28235199999999999</v>
      </c>
      <c r="Q267" s="37" t="s">
        <v>562</v>
      </c>
      <c r="R267" s="69"/>
    </row>
    <row r="268" spans="2:18">
      <c r="B268" s="36" t="s">
        <v>848</v>
      </c>
      <c r="C268" s="36"/>
      <c r="D268" s="10" t="s">
        <v>849</v>
      </c>
      <c r="E268" s="90"/>
      <c r="F268" s="90" t="s">
        <v>561</v>
      </c>
      <c r="G268" s="64" t="s">
        <v>0</v>
      </c>
      <c r="H268" s="65">
        <v>1</v>
      </c>
      <c r="I268" s="65">
        <v>0</v>
      </c>
      <c r="J268" s="65">
        <v>0</v>
      </c>
      <c r="K268" s="65">
        <v>0</v>
      </c>
      <c r="L268" s="65">
        <v>3</v>
      </c>
      <c r="M268" s="65">
        <v>0</v>
      </c>
      <c r="N268" s="65">
        <v>2</v>
      </c>
      <c r="O268" s="235">
        <v>1</v>
      </c>
      <c r="P268" s="235">
        <v>1</v>
      </c>
      <c r="Q268" s="69" t="s">
        <v>562</v>
      </c>
      <c r="R268" s="69"/>
    </row>
    <row r="269" spans="2:18">
      <c r="B269" s="36"/>
      <c r="C269" s="36"/>
      <c r="D269" s="10" t="s">
        <v>849</v>
      </c>
      <c r="E269" s="90"/>
      <c r="F269" s="90" t="s">
        <v>564</v>
      </c>
      <c r="G269" s="64" t="s">
        <v>0</v>
      </c>
      <c r="H269" s="227"/>
      <c r="I269" s="227"/>
      <c r="J269" s="227"/>
      <c r="K269" s="227"/>
      <c r="L269" s="227"/>
      <c r="M269" s="227"/>
      <c r="N269" s="227"/>
      <c r="O269" s="232"/>
      <c r="P269" s="232"/>
      <c r="Q269" s="69" t="s">
        <v>562</v>
      </c>
      <c r="R269" s="69"/>
    </row>
    <row r="270" spans="2:18">
      <c r="B270" s="36"/>
      <c r="C270" s="36"/>
      <c r="D270" s="10" t="s">
        <v>849</v>
      </c>
      <c r="E270" s="90"/>
      <c r="F270" s="90" t="s">
        <v>566</v>
      </c>
      <c r="G270" s="64" t="s">
        <v>0</v>
      </c>
      <c r="H270" s="65">
        <v>2</v>
      </c>
      <c r="I270" s="65">
        <v>0</v>
      </c>
      <c r="J270" s="65">
        <v>0</v>
      </c>
      <c r="K270" s="65">
        <v>0</v>
      </c>
      <c r="L270" s="65">
        <v>0</v>
      </c>
      <c r="M270" s="65">
        <v>3</v>
      </c>
      <c r="N270" s="65">
        <v>2</v>
      </c>
      <c r="O270" s="235">
        <v>1</v>
      </c>
      <c r="P270" s="235">
        <v>1</v>
      </c>
      <c r="Q270" s="69" t="s">
        <v>562</v>
      </c>
      <c r="R270" s="69"/>
    </row>
    <row r="271" spans="2:18">
      <c r="B271" s="36"/>
      <c r="C271" s="36"/>
      <c r="D271" s="10" t="s">
        <v>849</v>
      </c>
      <c r="E271" s="90"/>
      <c r="F271" s="90" t="s">
        <v>568</v>
      </c>
      <c r="G271" s="64" t="s">
        <v>0</v>
      </c>
      <c r="H271" s="65">
        <v>0</v>
      </c>
      <c r="I271" s="65">
        <v>0</v>
      </c>
      <c r="J271" s="65">
        <v>1</v>
      </c>
      <c r="K271" s="65">
        <v>0</v>
      </c>
      <c r="L271" s="65">
        <v>1</v>
      </c>
      <c r="M271" s="65">
        <v>0</v>
      </c>
      <c r="N271" s="65">
        <v>1</v>
      </c>
      <c r="O271" s="235">
        <v>0.6</v>
      </c>
      <c r="P271" s="235">
        <v>0.6</v>
      </c>
      <c r="Q271" s="69" t="s">
        <v>562</v>
      </c>
      <c r="R271" s="69"/>
    </row>
    <row r="272" spans="2:18">
      <c r="B272" s="36"/>
      <c r="C272" s="36"/>
      <c r="D272" s="10" t="s">
        <v>849</v>
      </c>
      <c r="E272" s="90"/>
      <c r="F272" s="90" t="s">
        <v>570</v>
      </c>
      <c r="G272" s="64" t="s">
        <v>0</v>
      </c>
      <c r="H272" s="65">
        <v>3</v>
      </c>
      <c r="I272" s="65">
        <v>0</v>
      </c>
      <c r="J272" s="65">
        <v>1</v>
      </c>
      <c r="K272" s="65">
        <v>0</v>
      </c>
      <c r="L272" s="65">
        <v>4</v>
      </c>
      <c r="M272" s="65">
        <v>3</v>
      </c>
      <c r="N272" s="65">
        <v>5</v>
      </c>
      <c r="O272" s="233">
        <f>SUM($O268,$O270,$O271)</f>
        <v>2.6</v>
      </c>
      <c r="P272" s="233">
        <f>SUM($P268,$P270,$P271)</f>
        <v>2.6</v>
      </c>
      <c r="Q272" s="69" t="s">
        <v>562</v>
      </c>
      <c r="R272" s="69"/>
    </row>
    <row r="274" spans="6:6">
      <c r="F274" s="221"/>
    </row>
  </sheetData>
  <autoFilter ref="A7:R272" xr:uid="{B5828EA3-C1F5-4D28-889E-FABD177A5A12}"/>
  <dataValidations count="1">
    <dataValidation type="custom" operator="greaterThanOrEqual" allowBlank="1" showInputMessage="1" showErrorMessage="1" error="This cell only accepts a number of &quot;NA&quot;_x000a_" sqref="O272:P272 H8:N267 O266:O267 O8:O264 P8:P264 P266:P267" xr:uid="{3DE75BE0-9D86-4BF7-8990-0E3DB64F3192}">
      <formula1>OR(AND(ISNUMBER(H8), H8&gt;=0), H8 ="NA")</formula1>
    </dataValidation>
  </dataValidations>
  <pageMargins left="0.7" right="0.7" top="0.75" bottom="0.75" header="0.3" footer="0.3"/>
  <pageSetup scale="42"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G8:G272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2:AM55"/>
  <sheetViews>
    <sheetView zoomScaleNormal="100" zoomScalePageLayoutView="70" workbookViewId="0">
      <pane xSplit="4" ySplit="7" topLeftCell="AF47" activePane="bottomRight" state="frozen"/>
      <selection pane="bottomRight" activeCell="AJ58" sqref="AJ58"/>
      <selection pane="bottomLeft"/>
      <selection pane="topRight"/>
    </sheetView>
  </sheetViews>
  <sheetFormatPr defaultColWidth="9.140625" defaultRowHeight="15" outlineLevelCol="1"/>
  <cols>
    <col min="1" max="1" width="5.5703125" style="8" customWidth="1"/>
    <col min="2" max="2" width="20.28515625" style="1" customWidth="1"/>
    <col min="3" max="3" width="10.7109375" style="8" bestFit="1" customWidth="1"/>
    <col min="4" max="4" width="37.5703125" style="8" customWidth="1"/>
    <col min="5" max="19" width="6.28515625" style="8" customWidth="1"/>
    <col min="20" max="24" width="6.85546875" style="8" customWidth="1"/>
    <col min="25" max="25" width="11.5703125" style="8" bestFit="1" customWidth="1"/>
    <col min="26" max="26" width="13.140625" style="8" bestFit="1" customWidth="1"/>
    <col min="27" max="28" width="12.140625" style="8" bestFit="1" customWidth="1"/>
    <col min="29" max="30" width="11.28515625" style="8" customWidth="1"/>
    <col min="31" max="32" width="10.42578125" style="8" customWidth="1"/>
    <col min="33" max="37" width="10.42578125" style="8" customWidth="1" outlineLevel="1"/>
    <col min="38" max="38" width="66.140625" style="1" customWidth="1"/>
    <col min="39" max="39" width="52.28515625" style="8" customWidth="1"/>
    <col min="40" max="16384" width="9.140625" style="8"/>
  </cols>
  <sheetData>
    <row r="2" spans="1:39">
      <c r="B2" s="14" t="s">
        <v>47</v>
      </c>
      <c r="C2" s="17" t="str">
        <f>IF('Quarterly Submission Guide'!$D$20 = "", "",'Quarterly Submission Guide'!$D$20)</f>
        <v>SDG&amp;E</v>
      </c>
    </row>
    <row r="3" spans="1:39">
      <c r="B3" s="15" t="s">
        <v>55</v>
      </c>
      <c r="C3" s="13">
        <v>8</v>
      </c>
    </row>
    <row r="4" spans="1:39">
      <c r="B4" s="16" t="s">
        <v>53</v>
      </c>
      <c r="C4" s="28" t="s">
        <v>850</v>
      </c>
    </row>
    <row r="5" spans="1:39">
      <c r="AC5" s="53"/>
    </row>
    <row r="6" spans="1:39" ht="18" customHeight="1">
      <c r="B6" s="3" t="s">
        <v>851</v>
      </c>
      <c r="C6" s="2"/>
      <c r="D6" s="2"/>
      <c r="E6" s="2" t="s">
        <v>561</v>
      </c>
      <c r="F6" s="2" t="s">
        <v>564</v>
      </c>
      <c r="G6" s="2" t="s">
        <v>566</v>
      </c>
      <c r="H6" s="2" t="s">
        <v>568</v>
      </c>
      <c r="I6" s="2" t="s">
        <v>561</v>
      </c>
      <c r="J6" s="2" t="s">
        <v>564</v>
      </c>
      <c r="K6" s="2" t="s">
        <v>566</v>
      </c>
      <c r="L6" s="2" t="s">
        <v>568</v>
      </c>
      <c r="M6" s="2" t="s">
        <v>561</v>
      </c>
      <c r="N6" s="2" t="s">
        <v>564</v>
      </c>
      <c r="O6" s="2" t="s">
        <v>566</v>
      </c>
      <c r="P6" s="2" t="s">
        <v>568</v>
      </c>
      <c r="Q6" s="2" t="s">
        <v>561</v>
      </c>
      <c r="R6" s="2" t="s">
        <v>564</v>
      </c>
      <c r="S6" s="2" t="s">
        <v>566</v>
      </c>
      <c r="T6" s="2" t="s">
        <v>568</v>
      </c>
      <c r="U6" s="2" t="s">
        <v>561</v>
      </c>
      <c r="V6" s="2" t="s">
        <v>564</v>
      </c>
      <c r="W6" s="2" t="s">
        <v>566</v>
      </c>
      <c r="X6" s="2" t="s">
        <v>568</v>
      </c>
      <c r="Y6" s="2" t="s">
        <v>561</v>
      </c>
      <c r="Z6" s="2" t="s">
        <v>564</v>
      </c>
      <c r="AA6" s="2" t="s">
        <v>566</v>
      </c>
      <c r="AB6" s="2" t="s">
        <v>568</v>
      </c>
      <c r="AC6" s="2" t="s">
        <v>561</v>
      </c>
      <c r="AD6" s="2" t="s">
        <v>564</v>
      </c>
      <c r="AE6" s="2" t="s">
        <v>566</v>
      </c>
      <c r="AF6" s="2" t="s">
        <v>568</v>
      </c>
      <c r="AG6" s="2" t="s">
        <v>561</v>
      </c>
      <c r="AH6" s="2" t="s">
        <v>564</v>
      </c>
      <c r="AI6" s="2" t="s">
        <v>566</v>
      </c>
      <c r="AJ6" s="2" t="s">
        <v>568</v>
      </c>
      <c r="AK6" s="2"/>
      <c r="AL6" s="7"/>
      <c r="AM6" s="2"/>
    </row>
    <row r="7" spans="1:39">
      <c r="B7" s="5" t="s">
        <v>59</v>
      </c>
      <c r="C7" s="6" t="s">
        <v>60</v>
      </c>
      <c r="D7" s="6" t="s">
        <v>208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6"/>
      <c r="AL7" s="5" t="s">
        <v>62</v>
      </c>
      <c r="AM7" s="6" t="s">
        <v>63</v>
      </c>
    </row>
    <row r="8" spans="1:39" ht="27.75" customHeight="1">
      <c r="A8" s="8" t="s">
        <v>376</v>
      </c>
      <c r="B8" s="35" t="s">
        <v>852</v>
      </c>
      <c r="C8" s="9" t="s">
        <v>65</v>
      </c>
      <c r="D8" s="12" t="s">
        <v>853</v>
      </c>
      <c r="E8" s="63"/>
      <c r="F8" s="63"/>
      <c r="G8" s="63"/>
      <c r="H8" s="63"/>
      <c r="I8" s="63"/>
      <c r="J8" s="63"/>
      <c r="K8" s="63"/>
      <c r="L8" s="63"/>
      <c r="M8" s="63"/>
      <c r="N8" s="63"/>
      <c r="O8" s="63"/>
      <c r="P8" s="63"/>
      <c r="Q8" s="63"/>
      <c r="R8" s="63"/>
      <c r="S8" s="63"/>
      <c r="T8" s="63"/>
      <c r="U8" s="63"/>
      <c r="V8" s="63"/>
      <c r="W8" s="63"/>
      <c r="X8" s="63"/>
      <c r="Y8" s="143">
        <v>9276.8924239999997</v>
      </c>
      <c r="Z8" s="143">
        <v>0.122537879</v>
      </c>
      <c r="AA8" s="143">
        <v>1113.7467799999999</v>
      </c>
      <c r="AB8" s="143">
        <v>5.6534090910000003</v>
      </c>
      <c r="AC8" s="144">
        <v>9821.1124999999993</v>
      </c>
      <c r="AD8" s="144"/>
      <c r="AE8" s="144">
        <v>1237.887878</v>
      </c>
      <c r="AF8" s="144">
        <v>8.0710219999999993</v>
      </c>
      <c r="AG8" s="279">
        <v>9831.2999999999993</v>
      </c>
      <c r="AH8" s="66"/>
      <c r="AI8" s="279">
        <v>1241.3</v>
      </c>
      <c r="AJ8" s="279">
        <v>8.1999999999999993</v>
      </c>
      <c r="AK8" s="278"/>
      <c r="AL8" s="37" t="s">
        <v>854</v>
      </c>
      <c r="AM8" s="74" t="s">
        <v>855</v>
      </c>
    </row>
    <row r="9" spans="1:39" ht="18" customHeight="1">
      <c r="B9" s="39"/>
      <c r="C9" s="10" t="s">
        <v>68</v>
      </c>
      <c r="D9" s="12" t="s">
        <v>856</v>
      </c>
      <c r="E9" s="64"/>
      <c r="F9" s="64"/>
      <c r="G9" s="64"/>
      <c r="H9" s="64"/>
      <c r="I9" s="64"/>
      <c r="J9" s="64"/>
      <c r="K9" s="64"/>
      <c r="L9" s="64"/>
      <c r="M9" s="64"/>
      <c r="N9" s="64"/>
      <c r="O9" s="64"/>
      <c r="P9" s="64"/>
      <c r="Q9" s="64"/>
      <c r="R9" s="64"/>
      <c r="S9" s="64"/>
      <c r="T9" s="64"/>
      <c r="U9" s="64"/>
      <c r="V9" s="64"/>
      <c r="W9" s="64"/>
      <c r="X9" s="64"/>
      <c r="Y9" s="144">
        <v>105.5829545</v>
      </c>
      <c r="Z9" s="144">
        <v>0</v>
      </c>
      <c r="AA9" s="144">
        <v>2.2797348479999999</v>
      </c>
      <c r="AB9" s="144">
        <v>0</v>
      </c>
      <c r="AC9" s="144">
        <v>2493.4202650000002</v>
      </c>
      <c r="AD9" s="144"/>
      <c r="AE9" s="144">
        <v>932.27348400000005</v>
      </c>
      <c r="AF9" s="144">
        <v>7.9721580000000003</v>
      </c>
      <c r="AG9" s="280">
        <v>2495</v>
      </c>
      <c r="AH9" s="70"/>
      <c r="AI9" s="280">
        <v>933.3</v>
      </c>
      <c r="AJ9" s="280">
        <v>8.1</v>
      </c>
      <c r="AK9" s="70"/>
      <c r="AL9" s="12" t="s">
        <v>856</v>
      </c>
      <c r="AM9" s="108" t="s">
        <v>857</v>
      </c>
    </row>
    <row r="10" spans="1:39" ht="30">
      <c r="B10" s="36"/>
      <c r="C10" s="10" t="s">
        <v>71</v>
      </c>
      <c r="D10" s="12" t="s">
        <v>858</v>
      </c>
      <c r="E10" s="65"/>
      <c r="F10" s="65"/>
      <c r="G10" s="65"/>
      <c r="H10" s="65"/>
      <c r="I10" s="65"/>
      <c r="J10" s="65"/>
      <c r="K10" s="65"/>
      <c r="L10" s="65"/>
      <c r="M10" s="65"/>
      <c r="N10" s="65"/>
      <c r="O10" s="65"/>
      <c r="P10" s="65"/>
      <c r="Q10" s="65"/>
      <c r="R10" s="65"/>
      <c r="S10" s="65"/>
      <c r="T10" s="65"/>
      <c r="U10" s="65"/>
      <c r="V10" s="65"/>
      <c r="W10" s="65"/>
      <c r="X10" s="65"/>
      <c r="Y10" s="145">
        <v>13115</v>
      </c>
      <c r="Z10" s="145">
        <v>0</v>
      </c>
      <c r="AA10" s="145">
        <v>959</v>
      </c>
      <c r="AB10" s="145">
        <v>2</v>
      </c>
      <c r="AC10" s="144">
        <v>13431</v>
      </c>
      <c r="AD10" s="144"/>
      <c r="AE10" s="144">
        <v>926</v>
      </c>
      <c r="AF10" s="144">
        <v>5</v>
      </c>
      <c r="AG10" s="186">
        <v>13802</v>
      </c>
      <c r="AH10" s="67"/>
      <c r="AI10" s="186">
        <v>934</v>
      </c>
      <c r="AJ10" s="186">
        <v>5</v>
      </c>
      <c r="AK10" s="67"/>
      <c r="AL10" s="12" t="s">
        <v>859</v>
      </c>
      <c r="AM10" s="69"/>
    </row>
    <row r="11" spans="1:39">
      <c r="B11" s="36"/>
      <c r="C11" s="10" t="s">
        <v>74</v>
      </c>
      <c r="D11" s="12" t="s">
        <v>860</v>
      </c>
      <c r="E11" s="65"/>
      <c r="F11" s="65"/>
      <c r="G11" s="65"/>
      <c r="H11" s="65"/>
      <c r="I11" s="65"/>
      <c r="J11" s="65"/>
      <c r="K11" s="65"/>
      <c r="L11" s="65"/>
      <c r="M11" s="65"/>
      <c r="N11" s="65"/>
      <c r="O11" s="65"/>
      <c r="P11" s="65"/>
      <c r="Q11" s="65"/>
      <c r="R11" s="65"/>
      <c r="S11" s="65"/>
      <c r="T11" s="65"/>
      <c r="U11" s="65"/>
      <c r="V11" s="65"/>
      <c r="W11" s="65"/>
      <c r="X11" s="65"/>
      <c r="Y11" s="145">
        <v>109</v>
      </c>
      <c r="Z11" s="145">
        <v>0</v>
      </c>
      <c r="AA11" s="145">
        <v>0</v>
      </c>
      <c r="AB11" s="145">
        <v>0</v>
      </c>
      <c r="AC11" s="144">
        <v>2175</v>
      </c>
      <c r="AD11" s="144"/>
      <c r="AE11" s="144">
        <v>683</v>
      </c>
      <c r="AF11" s="144">
        <v>5</v>
      </c>
      <c r="AG11" s="186">
        <v>2205</v>
      </c>
      <c r="AH11" s="67"/>
      <c r="AI11" s="186">
        <v>690</v>
      </c>
      <c r="AJ11" s="186">
        <v>5</v>
      </c>
      <c r="AK11" s="67"/>
      <c r="AL11" s="12" t="s">
        <v>860</v>
      </c>
      <c r="AM11" s="69"/>
    </row>
    <row r="12" spans="1:39" ht="30">
      <c r="B12" s="36"/>
      <c r="C12" s="10" t="s">
        <v>77</v>
      </c>
      <c r="D12" s="12" t="s">
        <v>861</v>
      </c>
      <c r="E12" s="65"/>
      <c r="F12" s="65"/>
      <c r="G12" s="65"/>
      <c r="H12" s="65"/>
      <c r="I12" s="65"/>
      <c r="J12" s="65"/>
      <c r="K12" s="65"/>
      <c r="L12" s="65"/>
      <c r="M12" s="65"/>
      <c r="N12" s="65"/>
      <c r="O12" s="65"/>
      <c r="P12" s="65"/>
      <c r="Q12" s="65"/>
      <c r="R12" s="65"/>
      <c r="S12" s="65"/>
      <c r="T12" s="65"/>
      <c r="U12" s="65"/>
      <c r="V12" s="65"/>
      <c r="W12" s="65"/>
      <c r="X12" s="65"/>
      <c r="Y12" s="145">
        <v>1037581</v>
      </c>
      <c r="Z12" s="145">
        <v>2</v>
      </c>
      <c r="AA12" s="145">
        <v>83589</v>
      </c>
      <c r="AB12" s="145">
        <v>115</v>
      </c>
      <c r="AC12" s="144">
        <v>1181644</v>
      </c>
      <c r="AD12" s="144"/>
      <c r="AE12" s="144">
        <v>89430</v>
      </c>
      <c r="AF12" s="144">
        <v>121</v>
      </c>
      <c r="AG12" s="186">
        <v>1183484</v>
      </c>
      <c r="AH12" s="67"/>
      <c r="AI12" s="186">
        <v>89463</v>
      </c>
      <c r="AJ12" s="186">
        <v>121</v>
      </c>
      <c r="AK12" s="67"/>
      <c r="AL12" s="12" t="s">
        <v>862</v>
      </c>
      <c r="AM12" s="69"/>
    </row>
    <row r="13" spans="1:39">
      <c r="B13" s="36"/>
      <c r="C13" s="10" t="s">
        <v>79</v>
      </c>
      <c r="D13" s="57" t="s">
        <v>863</v>
      </c>
      <c r="E13" s="65"/>
      <c r="F13" s="65"/>
      <c r="G13" s="65"/>
      <c r="H13" s="65"/>
      <c r="I13" s="65"/>
      <c r="J13" s="65"/>
      <c r="K13" s="65"/>
      <c r="L13" s="65"/>
      <c r="M13" s="65"/>
      <c r="N13" s="65"/>
      <c r="O13" s="65"/>
      <c r="P13" s="65"/>
      <c r="Q13" s="65"/>
      <c r="R13" s="65"/>
      <c r="S13" s="65"/>
      <c r="T13" s="65"/>
      <c r="U13" s="65"/>
      <c r="V13" s="65"/>
      <c r="W13" s="65"/>
      <c r="X13" s="65"/>
      <c r="Y13" s="145">
        <v>5445</v>
      </c>
      <c r="Z13" s="145">
        <v>2</v>
      </c>
      <c r="AA13" s="145">
        <v>0</v>
      </c>
      <c r="AB13" s="145">
        <v>0</v>
      </c>
      <c r="AC13" s="144">
        <v>215834</v>
      </c>
      <c r="AD13" s="144"/>
      <c r="AE13" s="144">
        <v>70821</v>
      </c>
      <c r="AF13" s="144">
        <v>118</v>
      </c>
      <c r="AG13" s="186">
        <v>216069</v>
      </c>
      <c r="AH13" s="67"/>
      <c r="AI13" s="186">
        <v>70835</v>
      </c>
      <c r="AJ13" s="186">
        <v>118</v>
      </c>
      <c r="AK13" s="278"/>
      <c r="AL13" s="38" t="s">
        <v>863</v>
      </c>
      <c r="AM13" s="69"/>
    </row>
    <row r="14" spans="1:39" ht="45">
      <c r="B14" s="36"/>
      <c r="C14" s="10" t="s">
        <v>82</v>
      </c>
      <c r="D14" s="57" t="s">
        <v>864</v>
      </c>
      <c r="E14" s="65"/>
      <c r="F14" s="65"/>
      <c r="G14" s="65"/>
      <c r="H14" s="65"/>
      <c r="I14" s="65"/>
      <c r="J14" s="65"/>
      <c r="K14" s="65"/>
      <c r="L14" s="65"/>
      <c r="M14" s="65"/>
      <c r="N14" s="65"/>
      <c r="O14" s="65"/>
      <c r="P14" s="65"/>
      <c r="Q14" s="65"/>
      <c r="R14" s="65"/>
      <c r="S14" s="65"/>
      <c r="T14" s="65"/>
      <c r="U14" s="65"/>
      <c r="V14" s="65"/>
      <c r="W14" s="65"/>
      <c r="X14" s="65"/>
      <c r="Y14" s="145">
        <v>40564</v>
      </c>
      <c r="Z14" s="145">
        <v>0</v>
      </c>
      <c r="AA14" s="145">
        <v>3678</v>
      </c>
      <c r="AB14" s="145">
        <v>14</v>
      </c>
      <c r="AC14" s="144">
        <v>52622</v>
      </c>
      <c r="AD14" s="144"/>
      <c r="AE14" s="144">
        <v>4501</v>
      </c>
      <c r="AF14" s="144">
        <v>12</v>
      </c>
      <c r="AG14" s="186">
        <v>55732</v>
      </c>
      <c r="AH14" s="67"/>
      <c r="AI14" s="186">
        <v>4746</v>
      </c>
      <c r="AJ14" s="186">
        <v>12</v>
      </c>
      <c r="AK14" s="67"/>
      <c r="AL14" s="12" t="s">
        <v>865</v>
      </c>
      <c r="AM14" s="69"/>
    </row>
    <row r="15" spans="1:39" ht="45">
      <c r="B15" s="36"/>
      <c r="C15" s="10" t="s">
        <v>84</v>
      </c>
      <c r="D15" s="57" t="s">
        <v>866</v>
      </c>
      <c r="E15" s="65"/>
      <c r="F15" s="65"/>
      <c r="G15" s="65"/>
      <c r="H15" s="65"/>
      <c r="I15" s="65"/>
      <c r="J15" s="65"/>
      <c r="K15" s="65"/>
      <c r="L15" s="65"/>
      <c r="M15" s="65"/>
      <c r="N15" s="65"/>
      <c r="O15" s="65"/>
      <c r="P15" s="65"/>
      <c r="Q15" s="65"/>
      <c r="R15" s="65"/>
      <c r="S15" s="65"/>
      <c r="T15" s="65"/>
      <c r="U15" s="65"/>
      <c r="V15" s="65"/>
      <c r="W15" s="65"/>
      <c r="X15" s="65"/>
      <c r="Y15" s="145">
        <v>171</v>
      </c>
      <c r="Z15" s="145">
        <v>0</v>
      </c>
      <c r="AA15" s="145">
        <v>0</v>
      </c>
      <c r="AB15" s="145">
        <v>0</v>
      </c>
      <c r="AC15" s="144">
        <v>10852</v>
      </c>
      <c r="AD15" s="144"/>
      <c r="AE15" s="144">
        <v>3481</v>
      </c>
      <c r="AF15" s="144">
        <v>12</v>
      </c>
      <c r="AG15" s="186">
        <v>11459</v>
      </c>
      <c r="AH15" s="67"/>
      <c r="AI15" s="186">
        <v>3669</v>
      </c>
      <c r="AJ15" s="186">
        <v>12</v>
      </c>
      <c r="AK15" s="67"/>
      <c r="AL15" s="12" t="s">
        <v>866</v>
      </c>
      <c r="AM15" s="69"/>
    </row>
    <row r="16" spans="1:39" ht="30">
      <c r="B16" s="36"/>
      <c r="C16" s="10" t="s">
        <v>86</v>
      </c>
      <c r="D16" s="12" t="s">
        <v>867</v>
      </c>
      <c r="E16" s="65"/>
      <c r="F16" s="65"/>
      <c r="G16" s="65"/>
      <c r="H16" s="65"/>
      <c r="I16" s="65"/>
      <c r="J16" s="65"/>
      <c r="K16" s="65"/>
      <c r="L16" s="65"/>
      <c r="M16" s="65"/>
      <c r="N16" s="65"/>
      <c r="O16" s="65"/>
      <c r="P16" s="65"/>
      <c r="Q16" s="65"/>
      <c r="R16" s="65"/>
      <c r="S16" s="65"/>
      <c r="T16" s="65"/>
      <c r="U16" s="65"/>
      <c r="V16" s="65"/>
      <c r="W16" s="65"/>
      <c r="X16" s="65"/>
      <c r="Y16" s="145">
        <v>429.18279769999998</v>
      </c>
      <c r="Z16" s="145">
        <v>0</v>
      </c>
      <c r="AA16" s="145">
        <v>110.69893070000001</v>
      </c>
      <c r="AB16" s="145">
        <v>0</v>
      </c>
      <c r="AC16" s="144">
        <v>437.24640099999999</v>
      </c>
      <c r="AD16" s="144"/>
      <c r="AE16" s="144">
        <v>108.300946</v>
      </c>
      <c r="AF16" s="144">
        <v>0</v>
      </c>
      <c r="AG16" s="186">
        <v>437.1</v>
      </c>
      <c r="AH16" s="67"/>
      <c r="AI16" s="186">
        <v>108.2</v>
      </c>
      <c r="AJ16" s="186">
        <v>0</v>
      </c>
      <c r="AK16" s="67"/>
      <c r="AL16" s="12" t="s">
        <v>868</v>
      </c>
      <c r="AM16" s="69"/>
    </row>
    <row r="17" spans="1:39" ht="30">
      <c r="B17" s="36"/>
      <c r="C17" s="10" t="s">
        <v>89</v>
      </c>
      <c r="D17" s="12" t="s">
        <v>869</v>
      </c>
      <c r="E17" s="65"/>
      <c r="F17" s="65"/>
      <c r="G17" s="65"/>
      <c r="H17" s="65"/>
      <c r="I17" s="65"/>
      <c r="J17" s="65"/>
      <c r="K17" s="65"/>
      <c r="L17" s="65"/>
      <c r="M17" s="65"/>
      <c r="N17" s="65"/>
      <c r="O17" s="65"/>
      <c r="P17" s="65"/>
      <c r="Q17" s="65"/>
      <c r="R17" s="65"/>
      <c r="S17" s="65"/>
      <c r="T17" s="65"/>
      <c r="U17" s="65"/>
      <c r="V17" s="65"/>
      <c r="W17" s="65"/>
      <c r="X17" s="65"/>
      <c r="Y17" s="145">
        <v>33.938727270000001</v>
      </c>
      <c r="Z17" s="145">
        <v>0</v>
      </c>
      <c r="AA17" s="145">
        <v>1.664128788</v>
      </c>
      <c r="AB17" s="145">
        <v>0</v>
      </c>
      <c r="AC17" s="144">
        <v>143.77556799999999</v>
      </c>
      <c r="AD17" s="144"/>
      <c r="AE17" s="144">
        <v>42.196779999999997</v>
      </c>
      <c r="AF17" s="144">
        <v>0</v>
      </c>
      <c r="AG17" s="186">
        <v>143.5</v>
      </c>
      <c r="AH17" s="67"/>
      <c r="AI17" s="186">
        <v>42.1</v>
      </c>
      <c r="AJ17" s="186">
        <v>0</v>
      </c>
      <c r="AK17" s="67"/>
      <c r="AL17" s="12" t="s">
        <v>869</v>
      </c>
      <c r="AM17" s="69"/>
    </row>
    <row r="18" spans="1:39" ht="30">
      <c r="B18" s="36"/>
      <c r="C18" s="10" t="s">
        <v>93</v>
      </c>
      <c r="D18" s="12" t="s">
        <v>870</v>
      </c>
      <c r="E18" s="65"/>
      <c r="F18" s="65"/>
      <c r="G18" s="65"/>
      <c r="H18" s="65"/>
      <c r="I18" s="65"/>
      <c r="J18" s="65"/>
      <c r="K18" s="65"/>
      <c r="L18" s="65"/>
      <c r="M18" s="65"/>
      <c r="N18" s="65"/>
      <c r="O18" s="65"/>
      <c r="P18" s="65"/>
      <c r="Q18" s="65"/>
      <c r="R18" s="65"/>
      <c r="S18" s="65"/>
      <c r="T18" s="65"/>
      <c r="U18" s="65"/>
      <c r="V18" s="65"/>
      <c r="W18" s="65"/>
      <c r="X18" s="65"/>
      <c r="Y18" s="145">
        <v>2498.9570079999999</v>
      </c>
      <c r="Z18" s="145">
        <v>0.122537879</v>
      </c>
      <c r="AA18" s="145">
        <v>181.38295450000001</v>
      </c>
      <c r="AB18" s="145">
        <v>5.1714015150000003</v>
      </c>
      <c r="AC18" s="144">
        <v>2488.4452649999998</v>
      </c>
      <c r="AD18" s="144"/>
      <c r="AE18" s="144">
        <v>180.85909000000001</v>
      </c>
      <c r="AF18" s="144">
        <v>5.3590900000000001</v>
      </c>
      <c r="AG18" s="186">
        <v>2484.8000000000002</v>
      </c>
      <c r="AH18" s="67"/>
      <c r="AI18" s="186">
        <v>180.8</v>
      </c>
      <c r="AJ18" s="186">
        <v>5.4</v>
      </c>
      <c r="AK18" s="67"/>
      <c r="AL18" s="12" t="s">
        <v>871</v>
      </c>
      <c r="AM18" s="69"/>
    </row>
    <row r="19" spans="1:39" ht="30">
      <c r="B19" s="36"/>
      <c r="C19" s="10" t="s">
        <v>95</v>
      </c>
      <c r="D19" s="12" t="s">
        <v>872</v>
      </c>
      <c r="E19" s="65"/>
      <c r="F19" s="65"/>
      <c r="G19" s="65"/>
      <c r="H19" s="65"/>
      <c r="I19" s="65"/>
      <c r="J19" s="65"/>
      <c r="K19" s="65"/>
      <c r="L19" s="65"/>
      <c r="M19" s="65"/>
      <c r="N19" s="65"/>
      <c r="O19" s="65"/>
      <c r="P19" s="65"/>
      <c r="Q19" s="65"/>
      <c r="R19" s="65"/>
      <c r="S19" s="65"/>
      <c r="T19" s="65"/>
      <c r="U19" s="65"/>
      <c r="V19" s="65"/>
      <c r="W19" s="65"/>
      <c r="X19" s="65"/>
      <c r="Y19" s="145">
        <v>41.638825760000003</v>
      </c>
      <c r="Z19" s="145">
        <v>0</v>
      </c>
      <c r="AA19" s="145">
        <v>9.4886364000000001E-2</v>
      </c>
      <c r="AB19" s="145">
        <v>0</v>
      </c>
      <c r="AC19" s="144">
        <v>402.76666599999999</v>
      </c>
      <c r="AD19" s="144"/>
      <c r="AE19" s="144">
        <v>95.511553000000006</v>
      </c>
      <c r="AF19" s="144">
        <v>5.2602259999999994</v>
      </c>
      <c r="AG19" s="186">
        <v>401.8</v>
      </c>
      <c r="AH19" s="67"/>
      <c r="AI19" s="186">
        <v>95.4</v>
      </c>
      <c r="AJ19" s="186">
        <v>5.3</v>
      </c>
      <c r="AK19" s="67"/>
      <c r="AL19" s="12" t="s">
        <v>872</v>
      </c>
      <c r="AM19" s="69"/>
    </row>
    <row r="20" spans="1:39" ht="30">
      <c r="B20" s="36"/>
      <c r="C20" s="10" t="s">
        <v>873</v>
      </c>
      <c r="D20" s="12" t="s">
        <v>874</v>
      </c>
      <c r="E20" s="65"/>
      <c r="F20" s="65"/>
      <c r="G20" s="65"/>
      <c r="H20" s="65"/>
      <c r="I20" s="65"/>
      <c r="J20" s="65"/>
      <c r="K20" s="65"/>
      <c r="L20" s="65"/>
      <c r="M20" s="65"/>
      <c r="N20" s="65"/>
      <c r="O20" s="65"/>
      <c r="P20" s="65"/>
      <c r="Q20" s="65"/>
      <c r="R20" s="65"/>
      <c r="S20" s="65"/>
      <c r="T20" s="65"/>
      <c r="U20" s="65"/>
      <c r="V20" s="65"/>
      <c r="W20" s="65"/>
      <c r="X20" s="65"/>
      <c r="Y20" s="145">
        <v>79</v>
      </c>
      <c r="Z20" s="145">
        <v>0</v>
      </c>
      <c r="AA20" s="145">
        <v>6</v>
      </c>
      <c r="AB20" s="145">
        <v>0</v>
      </c>
      <c r="AC20" s="144">
        <v>78</v>
      </c>
      <c r="AD20" s="144"/>
      <c r="AE20" s="144">
        <v>6</v>
      </c>
      <c r="AF20" s="144">
        <v>0</v>
      </c>
      <c r="AG20" s="186">
        <v>78</v>
      </c>
      <c r="AH20" s="67"/>
      <c r="AI20" s="186">
        <v>6</v>
      </c>
      <c r="AJ20" s="186">
        <v>0</v>
      </c>
      <c r="AK20" s="67"/>
      <c r="AL20" s="12" t="s">
        <v>875</v>
      </c>
      <c r="AM20" s="69"/>
    </row>
    <row r="21" spans="1:39">
      <c r="B21" s="36"/>
      <c r="C21" s="10" t="s">
        <v>876</v>
      </c>
      <c r="D21" s="12" t="s">
        <v>877</v>
      </c>
      <c r="E21" s="65"/>
      <c r="F21" s="65"/>
      <c r="G21" s="65"/>
      <c r="H21" s="65"/>
      <c r="I21" s="65"/>
      <c r="J21" s="65"/>
      <c r="K21" s="65"/>
      <c r="L21" s="65"/>
      <c r="M21" s="65"/>
      <c r="N21" s="65"/>
      <c r="O21" s="65"/>
      <c r="P21" s="65"/>
      <c r="Q21" s="65"/>
      <c r="R21" s="65"/>
      <c r="S21" s="65"/>
      <c r="T21" s="65"/>
      <c r="U21" s="65"/>
      <c r="V21" s="65"/>
      <c r="W21" s="65"/>
      <c r="X21" s="65"/>
      <c r="Y21" s="145">
        <v>1</v>
      </c>
      <c r="Z21" s="145">
        <v>0</v>
      </c>
      <c r="AA21" s="145">
        <v>0</v>
      </c>
      <c r="AB21" s="145">
        <v>0</v>
      </c>
      <c r="AC21" s="144">
        <v>12</v>
      </c>
      <c r="AD21" s="144"/>
      <c r="AE21" s="144">
        <v>1</v>
      </c>
      <c r="AF21" s="144">
        <v>0</v>
      </c>
      <c r="AG21" s="186">
        <v>12</v>
      </c>
      <c r="AH21" s="67"/>
      <c r="AI21" s="186">
        <v>1</v>
      </c>
      <c r="AJ21" s="186">
        <v>0</v>
      </c>
      <c r="AK21" s="67"/>
      <c r="AL21" s="12" t="s">
        <v>877</v>
      </c>
      <c r="AM21" s="69"/>
    </row>
    <row r="22" spans="1:39" ht="30">
      <c r="B22" s="36"/>
      <c r="C22" s="10" t="s">
        <v>878</v>
      </c>
      <c r="D22" s="12" t="s">
        <v>879</v>
      </c>
      <c r="E22" s="65"/>
      <c r="F22" s="65"/>
      <c r="G22" s="65"/>
      <c r="H22" s="65"/>
      <c r="I22" s="65"/>
      <c r="J22" s="65"/>
      <c r="K22" s="65"/>
      <c r="L22" s="65"/>
      <c r="M22" s="65"/>
      <c r="N22" s="65"/>
      <c r="O22" s="65"/>
      <c r="P22" s="65"/>
      <c r="Q22" s="65"/>
      <c r="R22" s="65"/>
      <c r="S22" s="65"/>
      <c r="T22" s="65"/>
      <c r="U22" s="65"/>
      <c r="V22" s="65"/>
      <c r="W22" s="65"/>
      <c r="X22" s="65"/>
      <c r="Y22" s="145">
        <v>15</v>
      </c>
      <c r="Z22" s="145">
        <v>0</v>
      </c>
      <c r="AA22" s="145">
        <v>6</v>
      </c>
      <c r="AB22" s="145">
        <v>0</v>
      </c>
      <c r="AC22" s="144">
        <v>15</v>
      </c>
      <c r="AD22" s="144"/>
      <c r="AE22" s="144">
        <v>6</v>
      </c>
      <c r="AF22" s="144">
        <v>0</v>
      </c>
      <c r="AG22" s="186">
        <v>15</v>
      </c>
      <c r="AH22" s="67"/>
      <c r="AI22" s="186">
        <v>6</v>
      </c>
      <c r="AJ22" s="186">
        <v>0</v>
      </c>
      <c r="AK22" s="67"/>
      <c r="AL22" s="12" t="s">
        <v>880</v>
      </c>
      <c r="AM22" s="69"/>
    </row>
    <row r="23" spans="1:39">
      <c r="B23" s="36"/>
      <c r="C23" s="10" t="s">
        <v>881</v>
      </c>
      <c r="D23" s="12" t="s">
        <v>882</v>
      </c>
      <c r="E23" s="65"/>
      <c r="F23" s="65"/>
      <c r="G23" s="65"/>
      <c r="H23" s="65"/>
      <c r="I23" s="65"/>
      <c r="J23" s="65"/>
      <c r="K23" s="65"/>
      <c r="L23" s="65"/>
      <c r="M23" s="65"/>
      <c r="N23" s="65"/>
      <c r="O23" s="65"/>
      <c r="P23" s="65"/>
      <c r="Q23" s="65"/>
      <c r="R23" s="65"/>
      <c r="S23" s="65"/>
      <c r="T23" s="65"/>
      <c r="U23" s="65"/>
      <c r="V23" s="65"/>
      <c r="W23" s="65"/>
      <c r="X23" s="65"/>
      <c r="Y23" s="145">
        <v>3</v>
      </c>
      <c r="Z23" s="145">
        <v>0</v>
      </c>
      <c r="AA23" s="145">
        <v>0</v>
      </c>
      <c r="AB23" s="145">
        <v>0</v>
      </c>
      <c r="AC23" s="144">
        <v>3</v>
      </c>
      <c r="AD23" s="144"/>
      <c r="AE23" s="144">
        <v>2</v>
      </c>
      <c r="AF23" s="144">
        <v>0</v>
      </c>
      <c r="AG23" s="186">
        <v>3</v>
      </c>
      <c r="AH23" s="67"/>
      <c r="AI23" s="186">
        <v>2</v>
      </c>
      <c r="AJ23" s="186">
        <v>0</v>
      </c>
      <c r="AK23" s="67"/>
      <c r="AL23" s="12" t="s">
        <v>882</v>
      </c>
      <c r="AM23" s="69"/>
    </row>
    <row r="24" spans="1:39" ht="60">
      <c r="A24" s="8" t="s">
        <v>376</v>
      </c>
      <c r="B24" s="36" t="s">
        <v>883</v>
      </c>
      <c r="C24" s="10" t="s">
        <v>226</v>
      </c>
      <c r="D24" s="12" t="s">
        <v>853</v>
      </c>
      <c r="E24" s="65"/>
      <c r="F24" s="65"/>
      <c r="G24" s="65"/>
      <c r="H24" s="65"/>
      <c r="I24" s="65"/>
      <c r="J24" s="65"/>
      <c r="K24" s="65"/>
      <c r="L24" s="65"/>
      <c r="M24" s="65"/>
      <c r="N24" s="65"/>
      <c r="O24" s="65"/>
      <c r="P24" s="65"/>
      <c r="Q24" s="65"/>
      <c r="R24" s="65"/>
      <c r="S24" s="65"/>
      <c r="T24" s="65"/>
      <c r="U24" s="65"/>
      <c r="V24" s="65"/>
      <c r="W24" s="65"/>
      <c r="X24" s="65"/>
      <c r="Y24" s="145">
        <v>1853.99072</v>
      </c>
      <c r="Z24" s="145">
        <v>49.274810610000003</v>
      </c>
      <c r="AA24" s="145">
        <v>2789.0507579999999</v>
      </c>
      <c r="AB24" s="145">
        <v>1845.230871</v>
      </c>
      <c r="AC24" s="144">
        <v>2078.7282190000001</v>
      </c>
      <c r="AD24" s="144"/>
      <c r="AE24" s="144">
        <v>3385.1357950000001</v>
      </c>
      <c r="AF24" s="144">
        <v>2129.603787</v>
      </c>
      <c r="AG24" s="186">
        <v>2081.6</v>
      </c>
      <c r="AH24" s="67"/>
      <c r="AI24" s="186">
        <v>3397</v>
      </c>
      <c r="AJ24" s="186">
        <v>2136.6999999999998</v>
      </c>
      <c r="AK24" s="67"/>
      <c r="AL24" s="12" t="s">
        <v>854</v>
      </c>
      <c r="AM24" s="69"/>
    </row>
    <row r="25" spans="1:39">
      <c r="B25" s="36"/>
      <c r="C25" s="10" t="s">
        <v>228</v>
      </c>
      <c r="D25" s="12" t="s">
        <v>856</v>
      </c>
      <c r="E25" s="65"/>
      <c r="F25" s="65"/>
      <c r="G25" s="65"/>
      <c r="H25" s="65"/>
      <c r="I25" s="65"/>
      <c r="J25" s="65"/>
      <c r="K25" s="65"/>
      <c r="L25" s="65"/>
      <c r="M25" s="65"/>
      <c r="N25" s="65"/>
      <c r="O25" s="65"/>
      <c r="P25" s="65"/>
      <c r="Q25" s="65"/>
      <c r="R25" s="65"/>
      <c r="S25" s="65"/>
      <c r="T25" s="65"/>
      <c r="U25" s="65"/>
      <c r="V25" s="65"/>
      <c r="W25" s="65"/>
      <c r="X25" s="65"/>
      <c r="Y25" s="145">
        <v>182.03484850000001</v>
      </c>
      <c r="Z25" s="145">
        <v>0</v>
      </c>
      <c r="AA25" s="145">
        <v>6.4818181819999996</v>
      </c>
      <c r="AB25" s="145">
        <v>0</v>
      </c>
      <c r="AC25" s="144">
        <v>869.10946899999999</v>
      </c>
      <c r="AD25" s="144"/>
      <c r="AE25" s="144">
        <v>1999.9054920000001</v>
      </c>
      <c r="AF25" s="144">
        <v>975.98314299999993</v>
      </c>
      <c r="AG25" s="186">
        <v>868.4</v>
      </c>
      <c r="AH25" s="67"/>
      <c r="AI25" s="186">
        <v>2005.8</v>
      </c>
      <c r="AJ25" s="186">
        <v>979</v>
      </c>
      <c r="AK25" s="67"/>
      <c r="AL25" s="12" t="s">
        <v>856</v>
      </c>
      <c r="AM25" s="69"/>
    </row>
    <row r="26" spans="1:39" ht="30">
      <c r="B26" s="36"/>
      <c r="C26" s="10" t="s">
        <v>230</v>
      </c>
      <c r="D26" s="12" t="s">
        <v>858</v>
      </c>
      <c r="E26" s="65"/>
      <c r="F26" s="65"/>
      <c r="G26" s="65"/>
      <c r="H26" s="65"/>
      <c r="I26" s="65"/>
      <c r="J26" s="65"/>
      <c r="K26" s="65"/>
      <c r="L26" s="65"/>
      <c r="M26" s="65"/>
      <c r="N26" s="65"/>
      <c r="O26" s="65"/>
      <c r="P26" s="65"/>
      <c r="Q26" s="65"/>
      <c r="R26" s="65"/>
      <c r="S26" s="65"/>
      <c r="T26" s="65"/>
      <c r="U26" s="65"/>
      <c r="V26" s="65"/>
      <c r="W26" s="65"/>
      <c r="X26" s="65"/>
      <c r="Y26" s="145">
        <v>2427</v>
      </c>
      <c r="Z26" s="145">
        <v>4</v>
      </c>
      <c r="AA26" s="145">
        <v>1467</v>
      </c>
      <c r="AB26" s="145">
        <v>896</v>
      </c>
      <c r="AC26" s="144">
        <v>2525</v>
      </c>
      <c r="AD26" s="144"/>
      <c r="AE26" s="144">
        <v>1366</v>
      </c>
      <c r="AF26" s="144">
        <v>1009</v>
      </c>
      <c r="AG26" s="186">
        <v>2551</v>
      </c>
      <c r="AH26" s="67"/>
      <c r="AI26" s="186">
        <v>1419</v>
      </c>
      <c r="AJ26" s="186">
        <v>1030</v>
      </c>
      <c r="AK26" s="67"/>
      <c r="AL26" s="12" t="s">
        <v>859</v>
      </c>
      <c r="AM26" s="69"/>
    </row>
    <row r="27" spans="1:39">
      <c r="B27" s="36"/>
      <c r="C27" s="10" t="s">
        <v>233</v>
      </c>
      <c r="D27" s="12" t="s">
        <v>860</v>
      </c>
      <c r="E27" s="65"/>
      <c r="F27" s="65"/>
      <c r="G27" s="65"/>
      <c r="H27" s="65"/>
      <c r="I27" s="65"/>
      <c r="J27" s="65"/>
      <c r="K27" s="65"/>
      <c r="L27" s="65"/>
      <c r="M27" s="65"/>
      <c r="N27" s="65"/>
      <c r="O27" s="65"/>
      <c r="P27" s="65"/>
      <c r="Q27" s="65"/>
      <c r="R27" s="65"/>
      <c r="S27" s="65"/>
      <c r="T27" s="65"/>
      <c r="U27" s="65"/>
      <c r="V27" s="65"/>
      <c r="W27" s="65"/>
      <c r="X27" s="65"/>
      <c r="Y27" s="145">
        <v>66</v>
      </c>
      <c r="Z27" s="145">
        <v>0</v>
      </c>
      <c r="AA27" s="145">
        <v>0</v>
      </c>
      <c r="AB27" s="145">
        <v>0</v>
      </c>
      <c r="AC27" s="144">
        <v>508</v>
      </c>
      <c r="AD27" s="144"/>
      <c r="AE27" s="144">
        <v>776</v>
      </c>
      <c r="AF27" s="144">
        <v>396</v>
      </c>
      <c r="AG27" s="186">
        <v>518</v>
      </c>
      <c r="AH27" s="67"/>
      <c r="AI27" s="186">
        <v>824</v>
      </c>
      <c r="AJ27" s="186">
        <v>402</v>
      </c>
      <c r="AK27" s="67"/>
      <c r="AL27" s="12" t="s">
        <v>860</v>
      </c>
      <c r="AM27" s="69"/>
    </row>
    <row r="28" spans="1:39" ht="30">
      <c r="B28" s="36"/>
      <c r="C28" s="10" t="s">
        <v>287</v>
      </c>
      <c r="D28" s="12" t="s">
        <v>861</v>
      </c>
      <c r="E28" s="65"/>
      <c r="F28" s="65"/>
      <c r="G28" s="65"/>
      <c r="H28" s="65"/>
      <c r="I28" s="65"/>
      <c r="J28" s="65"/>
      <c r="K28" s="65"/>
      <c r="L28" s="65"/>
      <c r="M28" s="65"/>
      <c r="N28" s="65"/>
      <c r="O28" s="65"/>
      <c r="P28" s="65"/>
      <c r="Q28" s="65"/>
      <c r="R28" s="65"/>
      <c r="S28" s="65"/>
      <c r="T28" s="65"/>
      <c r="U28" s="65"/>
      <c r="V28" s="65"/>
      <c r="W28" s="65"/>
      <c r="X28" s="65"/>
      <c r="Y28" s="145">
        <v>87487</v>
      </c>
      <c r="Z28" s="145">
        <v>79</v>
      </c>
      <c r="AA28" s="145">
        <v>77782</v>
      </c>
      <c r="AB28" s="145">
        <v>21139</v>
      </c>
      <c r="AC28" s="144">
        <v>103826</v>
      </c>
      <c r="AD28" s="144"/>
      <c r="AE28" s="144">
        <v>86224</v>
      </c>
      <c r="AF28" s="144">
        <v>29508</v>
      </c>
      <c r="AG28" s="186">
        <v>104084</v>
      </c>
      <c r="AH28" s="67"/>
      <c r="AI28" s="186">
        <v>86339</v>
      </c>
      <c r="AJ28" s="186">
        <v>29661</v>
      </c>
      <c r="AK28" s="67"/>
      <c r="AL28" s="12" t="s">
        <v>862</v>
      </c>
      <c r="AM28" s="69"/>
    </row>
    <row r="29" spans="1:39">
      <c r="B29" s="36"/>
      <c r="C29" s="10" t="s">
        <v>289</v>
      </c>
      <c r="D29" s="57" t="s">
        <v>863</v>
      </c>
      <c r="E29" s="65"/>
      <c r="F29" s="65"/>
      <c r="G29" s="65"/>
      <c r="H29" s="65"/>
      <c r="I29" s="65"/>
      <c r="J29" s="65"/>
      <c r="K29" s="65"/>
      <c r="L29" s="65"/>
      <c r="M29" s="65"/>
      <c r="N29" s="65"/>
      <c r="O29" s="65"/>
      <c r="P29" s="65"/>
      <c r="Q29" s="65"/>
      <c r="R29" s="65"/>
      <c r="S29" s="65"/>
      <c r="T29" s="65"/>
      <c r="U29" s="65"/>
      <c r="V29" s="65"/>
      <c r="W29" s="65"/>
      <c r="X29" s="65"/>
      <c r="Y29" s="145">
        <v>3984</v>
      </c>
      <c r="Z29" s="145">
        <v>0</v>
      </c>
      <c r="AA29" s="145">
        <v>0</v>
      </c>
      <c r="AB29" s="145">
        <v>0</v>
      </c>
      <c r="AC29" s="144">
        <v>41415</v>
      </c>
      <c r="AD29" s="144"/>
      <c r="AE29" s="144">
        <v>62646</v>
      </c>
      <c r="AF29" s="144">
        <v>20177</v>
      </c>
      <c r="AG29" s="186">
        <v>41309</v>
      </c>
      <c r="AH29" s="67"/>
      <c r="AI29" s="186">
        <v>62717</v>
      </c>
      <c r="AJ29" s="186">
        <v>20293</v>
      </c>
      <c r="AK29" s="67"/>
      <c r="AL29" s="12" t="s">
        <v>863</v>
      </c>
      <c r="AM29" s="69"/>
    </row>
    <row r="30" spans="1:39" ht="45">
      <c r="B30" s="36"/>
      <c r="C30" s="10" t="s">
        <v>291</v>
      </c>
      <c r="D30" s="57" t="s">
        <v>864</v>
      </c>
      <c r="E30" s="65"/>
      <c r="F30" s="65"/>
      <c r="G30" s="65"/>
      <c r="H30" s="65"/>
      <c r="I30" s="65"/>
      <c r="J30" s="65"/>
      <c r="K30" s="65"/>
      <c r="L30" s="65"/>
      <c r="M30" s="65"/>
      <c r="N30" s="65"/>
      <c r="O30" s="65"/>
      <c r="P30" s="65"/>
      <c r="Q30" s="65"/>
      <c r="R30" s="65"/>
      <c r="S30" s="65"/>
      <c r="T30" s="65"/>
      <c r="U30" s="65"/>
      <c r="V30" s="65"/>
      <c r="W30" s="65"/>
      <c r="X30" s="65"/>
      <c r="Y30" s="145">
        <v>3102</v>
      </c>
      <c r="Z30" s="145">
        <v>7</v>
      </c>
      <c r="AA30" s="145">
        <v>4630</v>
      </c>
      <c r="AB30" s="145">
        <v>1811</v>
      </c>
      <c r="AC30" s="144">
        <v>4336</v>
      </c>
      <c r="AD30" s="144"/>
      <c r="AE30" s="144">
        <v>5868</v>
      </c>
      <c r="AF30" s="144">
        <v>2676</v>
      </c>
      <c r="AG30" s="186">
        <v>4575</v>
      </c>
      <c r="AH30" s="67"/>
      <c r="AI30" s="186">
        <v>6242</v>
      </c>
      <c r="AJ30" s="186">
        <v>2858</v>
      </c>
      <c r="AK30" s="67"/>
      <c r="AL30" s="12" t="s">
        <v>865</v>
      </c>
      <c r="AM30" s="69"/>
    </row>
    <row r="31" spans="1:39" ht="45">
      <c r="B31" s="36"/>
      <c r="C31" s="10" t="s">
        <v>293</v>
      </c>
      <c r="D31" s="57" t="s">
        <v>866</v>
      </c>
      <c r="E31" s="65"/>
      <c r="F31" s="65"/>
      <c r="G31" s="65"/>
      <c r="H31" s="65"/>
      <c r="I31" s="65"/>
      <c r="J31" s="65"/>
      <c r="K31" s="65"/>
      <c r="L31" s="65"/>
      <c r="M31" s="65"/>
      <c r="N31" s="65"/>
      <c r="O31" s="65"/>
      <c r="P31" s="65"/>
      <c r="Q31" s="65"/>
      <c r="R31" s="65"/>
      <c r="S31" s="65"/>
      <c r="T31" s="65"/>
      <c r="U31" s="65"/>
      <c r="V31" s="65"/>
      <c r="W31" s="65"/>
      <c r="X31" s="65"/>
      <c r="Y31" s="145">
        <v>137</v>
      </c>
      <c r="Z31" s="145">
        <v>0</v>
      </c>
      <c r="AA31" s="145">
        <v>0</v>
      </c>
      <c r="AB31" s="145">
        <v>0</v>
      </c>
      <c r="AC31" s="144">
        <v>2292</v>
      </c>
      <c r="AD31" s="144"/>
      <c r="AE31" s="144">
        <v>4634</v>
      </c>
      <c r="AF31" s="144">
        <v>2102</v>
      </c>
      <c r="AG31" s="186">
        <v>2422</v>
      </c>
      <c r="AH31" s="67"/>
      <c r="AI31" s="186">
        <v>4918</v>
      </c>
      <c r="AJ31" s="186">
        <v>2240</v>
      </c>
      <c r="AK31" s="67"/>
      <c r="AL31" s="12" t="s">
        <v>866</v>
      </c>
      <c r="AM31" s="69"/>
    </row>
    <row r="32" spans="1:39" ht="30">
      <c r="B32" s="36"/>
      <c r="C32" s="10" t="s">
        <v>884</v>
      </c>
      <c r="D32" s="12" t="s">
        <v>867</v>
      </c>
      <c r="E32" s="65"/>
      <c r="F32" s="65"/>
      <c r="G32" s="65"/>
      <c r="H32" s="65"/>
      <c r="I32" s="65"/>
      <c r="J32" s="65"/>
      <c r="K32" s="65"/>
      <c r="L32" s="65"/>
      <c r="M32" s="65"/>
      <c r="N32" s="65"/>
      <c r="O32" s="65"/>
      <c r="P32" s="65"/>
      <c r="Q32" s="65"/>
      <c r="R32" s="65"/>
      <c r="S32" s="65"/>
      <c r="T32" s="65"/>
      <c r="U32" s="65"/>
      <c r="V32" s="65"/>
      <c r="W32" s="65"/>
      <c r="X32" s="65"/>
      <c r="Y32" s="145">
        <v>152.30977139999999</v>
      </c>
      <c r="Z32" s="145">
        <v>6.3501715909999996</v>
      </c>
      <c r="AA32" s="145">
        <v>551.66944720000004</v>
      </c>
      <c r="AB32" s="145">
        <v>248.1741055</v>
      </c>
      <c r="AC32" s="144">
        <v>176.35511299999999</v>
      </c>
      <c r="AD32" s="144"/>
      <c r="AE32" s="144">
        <v>573.84033999999997</v>
      </c>
      <c r="AF32" s="144">
        <v>250.10037700000001</v>
      </c>
      <c r="AG32" s="186">
        <v>176.4</v>
      </c>
      <c r="AH32" s="67"/>
      <c r="AI32" s="186">
        <v>572.79999999999995</v>
      </c>
      <c r="AJ32" s="186">
        <v>250.1</v>
      </c>
      <c r="AK32" s="67"/>
      <c r="AL32" s="12" t="s">
        <v>868</v>
      </c>
      <c r="AM32" s="69"/>
    </row>
    <row r="33" spans="1:39" ht="30">
      <c r="B33" s="36"/>
      <c r="C33" s="10" t="s">
        <v>885</v>
      </c>
      <c r="D33" s="12" t="s">
        <v>869</v>
      </c>
      <c r="E33" s="65"/>
      <c r="F33" s="65"/>
      <c r="G33" s="65"/>
      <c r="H33" s="65"/>
      <c r="I33" s="65"/>
      <c r="J33" s="65"/>
      <c r="K33" s="65"/>
      <c r="L33" s="65"/>
      <c r="M33" s="65"/>
      <c r="N33" s="65"/>
      <c r="O33" s="65"/>
      <c r="P33" s="65"/>
      <c r="Q33" s="65"/>
      <c r="R33" s="65"/>
      <c r="S33" s="65"/>
      <c r="T33" s="65"/>
      <c r="U33" s="65"/>
      <c r="V33" s="65"/>
      <c r="W33" s="65"/>
      <c r="X33" s="65"/>
      <c r="Y33" s="145">
        <v>19.696948859999999</v>
      </c>
      <c r="Z33" s="145">
        <v>0</v>
      </c>
      <c r="AA33" s="145">
        <v>0.97350946999999999</v>
      </c>
      <c r="AB33" s="145">
        <v>0</v>
      </c>
      <c r="AC33" s="144">
        <v>61.466098000000002</v>
      </c>
      <c r="AD33" s="144"/>
      <c r="AE33" s="144">
        <v>127.566856</v>
      </c>
      <c r="AF33" s="144">
        <v>21.861362</v>
      </c>
      <c r="AG33" s="186">
        <v>61.5</v>
      </c>
      <c r="AH33" s="67"/>
      <c r="AI33" s="186">
        <v>127.4</v>
      </c>
      <c r="AJ33" s="186">
        <v>21.8</v>
      </c>
      <c r="AK33" s="67"/>
      <c r="AL33" s="12" t="s">
        <v>869</v>
      </c>
      <c r="AM33" s="69"/>
    </row>
    <row r="34" spans="1:39" ht="30">
      <c r="B34" s="36"/>
      <c r="C34" s="10" t="s">
        <v>886</v>
      </c>
      <c r="D34" s="12" t="s">
        <v>870</v>
      </c>
      <c r="E34" s="65"/>
      <c r="F34" s="65"/>
      <c r="G34" s="65"/>
      <c r="H34" s="65"/>
      <c r="I34" s="65"/>
      <c r="J34" s="65"/>
      <c r="K34" s="65"/>
      <c r="L34" s="65"/>
      <c r="M34" s="65"/>
      <c r="N34" s="65"/>
      <c r="O34" s="65"/>
      <c r="P34" s="65"/>
      <c r="Q34" s="65"/>
      <c r="R34" s="65"/>
      <c r="S34" s="65"/>
      <c r="T34" s="65"/>
      <c r="U34" s="65"/>
      <c r="V34" s="65"/>
      <c r="W34" s="65"/>
      <c r="X34" s="65"/>
      <c r="Y34" s="145">
        <v>363.72253790000002</v>
      </c>
      <c r="Z34" s="145">
        <v>42.359469699999998</v>
      </c>
      <c r="AA34" s="145">
        <v>1470.273864</v>
      </c>
      <c r="AB34" s="145">
        <v>1449.8589019999999</v>
      </c>
      <c r="AC34" s="144">
        <v>363.11382500000002</v>
      </c>
      <c r="AD34" s="144"/>
      <c r="AE34" s="144">
        <v>1459.4348480000001</v>
      </c>
      <c r="AF34" s="144">
        <v>1445.4630669999999</v>
      </c>
      <c r="AG34" s="186">
        <v>360.5</v>
      </c>
      <c r="AH34" s="67"/>
      <c r="AI34" s="186">
        <v>1458.4</v>
      </c>
      <c r="AJ34" s="186">
        <v>1443.3</v>
      </c>
      <c r="AK34" s="67"/>
      <c r="AL34" s="12" t="s">
        <v>871</v>
      </c>
      <c r="AM34" s="69"/>
    </row>
    <row r="35" spans="1:39" ht="30">
      <c r="B35" s="36"/>
      <c r="C35" s="10" t="s">
        <v>887</v>
      </c>
      <c r="D35" s="12" t="s">
        <v>872</v>
      </c>
      <c r="E35" s="65"/>
      <c r="F35" s="65"/>
      <c r="G35" s="65"/>
      <c r="H35" s="65"/>
      <c r="I35" s="65"/>
      <c r="J35" s="65"/>
      <c r="K35" s="65"/>
      <c r="L35" s="65"/>
      <c r="M35" s="65"/>
      <c r="N35" s="65"/>
      <c r="O35" s="65"/>
      <c r="P35" s="65"/>
      <c r="Q35" s="65"/>
      <c r="R35" s="65"/>
      <c r="S35" s="65"/>
      <c r="T35" s="65"/>
      <c r="U35" s="65"/>
      <c r="V35" s="65"/>
      <c r="W35" s="65"/>
      <c r="X35" s="65"/>
      <c r="Y35" s="145">
        <v>63.705681820000002</v>
      </c>
      <c r="Z35" s="145">
        <v>0</v>
      </c>
      <c r="AA35" s="145">
        <v>0.56647727299999995</v>
      </c>
      <c r="AB35" s="145">
        <v>0</v>
      </c>
      <c r="AC35" s="144">
        <v>181.272537</v>
      </c>
      <c r="AD35" s="144"/>
      <c r="AE35" s="144">
        <v>854.06912799999998</v>
      </c>
      <c r="AF35" s="144">
        <v>660.5973479999999</v>
      </c>
      <c r="AG35" s="186">
        <v>179.5</v>
      </c>
      <c r="AH35" s="67"/>
      <c r="AI35" s="186">
        <v>854.1</v>
      </c>
      <c r="AJ35" s="186">
        <v>659.3</v>
      </c>
      <c r="AK35" s="67"/>
      <c r="AL35" s="12" t="s">
        <v>872</v>
      </c>
      <c r="AM35" s="69"/>
    </row>
    <row r="36" spans="1:39" ht="30">
      <c r="B36" s="36"/>
      <c r="C36" s="10" t="s">
        <v>888</v>
      </c>
      <c r="D36" s="12" t="s">
        <v>874</v>
      </c>
      <c r="E36" s="65"/>
      <c r="F36" s="65"/>
      <c r="G36" s="65"/>
      <c r="H36" s="65"/>
      <c r="I36" s="65"/>
      <c r="J36" s="65"/>
      <c r="K36" s="65"/>
      <c r="L36" s="65"/>
      <c r="M36" s="65"/>
      <c r="N36" s="65"/>
      <c r="O36" s="65"/>
      <c r="P36" s="65"/>
      <c r="Q36" s="65"/>
      <c r="R36" s="65"/>
      <c r="S36" s="65"/>
      <c r="T36" s="65"/>
      <c r="U36" s="65"/>
      <c r="V36" s="65"/>
      <c r="W36" s="65"/>
      <c r="X36" s="65"/>
      <c r="Y36" s="145">
        <v>31</v>
      </c>
      <c r="Z36" s="145">
        <v>1</v>
      </c>
      <c r="AA36" s="145">
        <v>28</v>
      </c>
      <c r="AB36" s="145">
        <v>11</v>
      </c>
      <c r="AC36" s="144">
        <v>30</v>
      </c>
      <c r="AD36" s="144"/>
      <c r="AE36" s="144">
        <v>28</v>
      </c>
      <c r="AF36" s="144">
        <v>11</v>
      </c>
      <c r="AG36" s="186">
        <v>30</v>
      </c>
      <c r="AH36" s="67"/>
      <c r="AI36" s="186">
        <v>28</v>
      </c>
      <c r="AJ36" s="186">
        <v>11</v>
      </c>
      <c r="AK36" s="67"/>
      <c r="AL36" s="12" t="s">
        <v>875</v>
      </c>
      <c r="AM36" s="69"/>
    </row>
    <row r="37" spans="1:39">
      <c r="B37" s="36"/>
      <c r="C37" s="10" t="s">
        <v>889</v>
      </c>
      <c r="D37" s="12" t="s">
        <v>877</v>
      </c>
      <c r="E37" s="65"/>
      <c r="F37" s="65"/>
      <c r="G37" s="65"/>
      <c r="H37" s="65"/>
      <c r="I37" s="65"/>
      <c r="J37" s="65"/>
      <c r="K37" s="65"/>
      <c r="L37" s="65"/>
      <c r="M37" s="65"/>
      <c r="N37" s="65"/>
      <c r="O37" s="65"/>
      <c r="P37" s="65"/>
      <c r="Q37" s="65"/>
      <c r="R37" s="65"/>
      <c r="S37" s="65"/>
      <c r="T37" s="65"/>
      <c r="U37" s="65"/>
      <c r="V37" s="65"/>
      <c r="W37" s="65"/>
      <c r="X37" s="65"/>
      <c r="Y37" s="145">
        <v>1</v>
      </c>
      <c r="Z37" s="145">
        <v>0</v>
      </c>
      <c r="AA37" s="145">
        <v>0</v>
      </c>
      <c r="AB37" s="145">
        <v>0</v>
      </c>
      <c r="AC37" s="144">
        <v>4</v>
      </c>
      <c r="AD37" s="144"/>
      <c r="AE37" s="144">
        <v>5</v>
      </c>
      <c r="AF37" s="144">
        <v>0</v>
      </c>
      <c r="AG37" s="186">
        <v>4</v>
      </c>
      <c r="AH37" s="67"/>
      <c r="AI37" s="186">
        <v>5</v>
      </c>
      <c r="AJ37" s="186">
        <v>0</v>
      </c>
      <c r="AK37" s="67"/>
      <c r="AL37" s="12" t="s">
        <v>877</v>
      </c>
      <c r="AM37" s="69"/>
    </row>
    <row r="38" spans="1:39" ht="30">
      <c r="B38" s="36"/>
      <c r="C38" s="10" t="s">
        <v>890</v>
      </c>
      <c r="D38" s="12" t="s">
        <v>879</v>
      </c>
      <c r="E38" s="65"/>
      <c r="F38" s="65"/>
      <c r="G38" s="65"/>
      <c r="H38" s="65"/>
      <c r="I38" s="65"/>
      <c r="J38" s="65"/>
      <c r="K38" s="65"/>
      <c r="L38" s="65"/>
      <c r="M38" s="65"/>
      <c r="N38" s="65"/>
      <c r="O38" s="65"/>
      <c r="P38" s="65"/>
      <c r="Q38" s="65"/>
      <c r="R38" s="65"/>
      <c r="S38" s="65"/>
      <c r="T38" s="65"/>
      <c r="U38" s="65"/>
      <c r="V38" s="65"/>
      <c r="W38" s="65"/>
      <c r="X38" s="65"/>
      <c r="Y38" s="145">
        <v>4</v>
      </c>
      <c r="Z38" s="145">
        <v>2</v>
      </c>
      <c r="AA38" s="145">
        <v>51</v>
      </c>
      <c r="AB38" s="145">
        <v>82</v>
      </c>
      <c r="AC38" s="144">
        <v>4</v>
      </c>
      <c r="AD38" s="144"/>
      <c r="AE38" s="144">
        <v>54</v>
      </c>
      <c r="AF38" s="144">
        <v>85</v>
      </c>
      <c r="AG38" s="186">
        <v>4</v>
      </c>
      <c r="AH38" s="67"/>
      <c r="AI38" s="186">
        <v>54</v>
      </c>
      <c r="AJ38" s="186">
        <v>85</v>
      </c>
      <c r="AK38" s="67"/>
      <c r="AL38" s="12" t="s">
        <v>880</v>
      </c>
      <c r="AM38" s="69"/>
    </row>
    <row r="39" spans="1:39">
      <c r="B39" s="36"/>
      <c r="C39" s="10" t="s">
        <v>891</v>
      </c>
      <c r="D39" s="12" t="s">
        <v>882</v>
      </c>
      <c r="E39" s="65"/>
      <c r="F39" s="65"/>
      <c r="G39" s="65"/>
      <c r="H39" s="65"/>
      <c r="I39" s="65"/>
      <c r="J39" s="65"/>
      <c r="K39" s="65"/>
      <c r="L39" s="65"/>
      <c r="M39" s="65"/>
      <c r="N39" s="65"/>
      <c r="O39" s="65"/>
      <c r="P39" s="65"/>
      <c r="Q39" s="65"/>
      <c r="R39" s="65"/>
      <c r="S39" s="65"/>
      <c r="T39" s="65"/>
      <c r="U39" s="65"/>
      <c r="V39" s="65"/>
      <c r="W39" s="65"/>
      <c r="X39" s="65"/>
      <c r="Y39" s="145">
        <v>1</v>
      </c>
      <c r="Z39" s="145">
        <v>0</v>
      </c>
      <c r="AA39" s="145">
        <v>0</v>
      </c>
      <c r="AB39" s="145">
        <v>0</v>
      </c>
      <c r="AC39" s="144">
        <v>1</v>
      </c>
      <c r="AD39" s="144"/>
      <c r="AE39" s="144">
        <v>12</v>
      </c>
      <c r="AF39" s="144">
        <v>12</v>
      </c>
      <c r="AG39" s="186">
        <v>1</v>
      </c>
      <c r="AH39" s="67"/>
      <c r="AI39" s="186">
        <v>12</v>
      </c>
      <c r="AJ39" s="186">
        <v>11</v>
      </c>
      <c r="AK39" s="67"/>
      <c r="AL39" s="12" t="s">
        <v>882</v>
      </c>
      <c r="AM39" s="69"/>
    </row>
    <row r="40" spans="1:39" ht="60">
      <c r="A40" s="8" t="s">
        <v>376</v>
      </c>
      <c r="B40" s="36" t="s">
        <v>892</v>
      </c>
      <c r="C40" s="10" t="s">
        <v>153</v>
      </c>
      <c r="D40" s="12" t="s">
        <v>853</v>
      </c>
      <c r="E40" s="65"/>
      <c r="F40" s="65"/>
      <c r="G40" s="65"/>
      <c r="H40" s="65"/>
      <c r="I40" s="65"/>
      <c r="J40" s="65"/>
      <c r="K40" s="65"/>
      <c r="L40" s="65"/>
      <c r="M40" s="65"/>
      <c r="N40" s="65"/>
      <c r="O40" s="65"/>
      <c r="P40" s="65"/>
      <c r="Q40" s="65"/>
      <c r="R40" s="65"/>
      <c r="S40" s="65"/>
      <c r="T40" s="65"/>
      <c r="U40" s="65"/>
      <c r="V40" s="65"/>
      <c r="W40" s="65"/>
      <c r="X40" s="65"/>
      <c r="Y40" s="145">
        <v>216.49034090000001</v>
      </c>
      <c r="Z40" s="145">
        <v>35.325378790000002</v>
      </c>
      <c r="AA40" s="145">
        <v>184.90852269999999</v>
      </c>
      <c r="AB40" s="145">
        <v>213.6395833</v>
      </c>
      <c r="AC40" s="144">
        <v>247.55018899999999</v>
      </c>
      <c r="AD40" s="144"/>
      <c r="AE40" s="144">
        <v>206.84034</v>
      </c>
      <c r="AF40" s="144">
        <v>241.276893</v>
      </c>
      <c r="AG40" s="186">
        <v>245.3</v>
      </c>
      <c r="AH40" s="67"/>
      <c r="AI40" s="186">
        <v>206.7</v>
      </c>
      <c r="AJ40" s="186">
        <v>242.6</v>
      </c>
      <c r="AK40" s="67"/>
      <c r="AL40" s="12" t="s">
        <v>854</v>
      </c>
      <c r="AM40" s="69"/>
    </row>
    <row r="41" spans="1:39">
      <c r="B41" s="36"/>
      <c r="C41" s="10" t="s">
        <v>157</v>
      </c>
      <c r="D41" s="12" t="s">
        <v>856</v>
      </c>
      <c r="E41" s="65"/>
      <c r="F41" s="65"/>
      <c r="G41" s="65"/>
      <c r="H41" s="65"/>
      <c r="I41" s="65"/>
      <c r="J41" s="65"/>
      <c r="K41" s="65"/>
      <c r="L41" s="65"/>
      <c r="M41" s="65"/>
      <c r="N41" s="65"/>
      <c r="O41" s="65"/>
      <c r="P41" s="65"/>
      <c r="Q41" s="65"/>
      <c r="R41" s="65"/>
      <c r="S41" s="65"/>
      <c r="T41" s="65"/>
      <c r="U41" s="65"/>
      <c r="V41" s="65"/>
      <c r="W41" s="65"/>
      <c r="X41" s="65"/>
      <c r="Y41" s="145">
        <v>0</v>
      </c>
      <c r="Z41" s="145">
        <v>0</v>
      </c>
      <c r="AA41" s="145">
        <v>0</v>
      </c>
      <c r="AB41" s="145">
        <v>0</v>
      </c>
      <c r="AC41" s="144">
        <v>52.484848</v>
      </c>
      <c r="AD41" s="144"/>
      <c r="AE41" s="144">
        <v>21.851514999999999</v>
      </c>
      <c r="AF41" s="144">
        <v>36.535604999999997</v>
      </c>
      <c r="AG41" s="186">
        <v>52.4</v>
      </c>
      <c r="AH41" s="67"/>
      <c r="AI41" s="186">
        <v>21.8</v>
      </c>
      <c r="AJ41" s="186">
        <v>36.799999999999997</v>
      </c>
      <c r="AK41" s="67"/>
      <c r="AL41" s="12" t="s">
        <v>856</v>
      </c>
      <c r="AM41" s="69"/>
    </row>
    <row r="42" spans="1:39" ht="30">
      <c r="B42" s="36"/>
      <c r="C42" s="10" t="s">
        <v>160</v>
      </c>
      <c r="D42" s="12" t="s">
        <v>858</v>
      </c>
      <c r="E42" s="65"/>
      <c r="F42" s="65"/>
      <c r="G42" s="65"/>
      <c r="H42" s="65"/>
      <c r="I42" s="65"/>
      <c r="J42" s="65"/>
      <c r="K42" s="65"/>
      <c r="L42" s="65"/>
      <c r="M42" s="65"/>
      <c r="N42" s="65"/>
      <c r="O42" s="65"/>
      <c r="P42" s="65"/>
      <c r="Q42" s="65"/>
      <c r="R42" s="65"/>
      <c r="S42" s="65"/>
      <c r="T42" s="65"/>
      <c r="U42" s="65"/>
      <c r="V42" s="65"/>
      <c r="W42" s="65"/>
      <c r="X42" s="65"/>
      <c r="Y42" s="145">
        <v>129</v>
      </c>
      <c r="Z42" s="145">
        <v>8</v>
      </c>
      <c r="AA42" s="145">
        <v>85</v>
      </c>
      <c r="AB42" s="145">
        <v>87</v>
      </c>
      <c r="AC42" s="144">
        <v>118</v>
      </c>
      <c r="AD42" s="144"/>
      <c r="AE42" s="144">
        <v>76</v>
      </c>
      <c r="AF42" s="144">
        <v>83</v>
      </c>
      <c r="AG42" s="186">
        <v>115</v>
      </c>
      <c r="AH42" s="67"/>
      <c r="AI42" s="186">
        <v>77</v>
      </c>
      <c r="AJ42" s="186">
        <v>89</v>
      </c>
      <c r="AK42" s="67"/>
      <c r="AL42" s="12" t="s">
        <v>859</v>
      </c>
      <c r="AM42" s="69"/>
    </row>
    <row r="43" spans="1:39">
      <c r="B43" s="36"/>
      <c r="C43" s="10" t="s">
        <v>301</v>
      </c>
      <c r="D43" s="12" t="s">
        <v>860</v>
      </c>
      <c r="E43" s="65"/>
      <c r="F43" s="65"/>
      <c r="G43" s="65"/>
      <c r="H43" s="65"/>
      <c r="I43" s="65"/>
      <c r="J43" s="65"/>
      <c r="K43" s="65"/>
      <c r="L43" s="65"/>
      <c r="M43" s="65"/>
      <c r="N43" s="65"/>
      <c r="O43" s="65"/>
      <c r="P43" s="65"/>
      <c r="Q43" s="65"/>
      <c r="R43" s="65"/>
      <c r="S43" s="65"/>
      <c r="T43" s="65"/>
      <c r="U43" s="65"/>
      <c r="V43" s="65"/>
      <c r="W43" s="65"/>
      <c r="X43" s="65"/>
      <c r="Y43" s="145">
        <v>0</v>
      </c>
      <c r="Z43" s="145">
        <v>0</v>
      </c>
      <c r="AA43" s="145">
        <v>0</v>
      </c>
      <c r="AB43" s="145">
        <v>0</v>
      </c>
      <c r="AC43" s="144">
        <v>3</v>
      </c>
      <c r="AD43" s="144"/>
      <c r="AE43" s="144">
        <v>18</v>
      </c>
      <c r="AF43" s="144">
        <v>27</v>
      </c>
      <c r="AG43" s="186">
        <v>3</v>
      </c>
      <c r="AH43" s="67"/>
      <c r="AI43" s="186">
        <v>18</v>
      </c>
      <c r="AJ43" s="186">
        <v>31</v>
      </c>
      <c r="AK43" s="67"/>
      <c r="AL43" s="12" t="s">
        <v>860</v>
      </c>
      <c r="AM43" s="69"/>
    </row>
    <row r="44" spans="1:39" ht="30">
      <c r="B44" s="36"/>
      <c r="C44" s="10" t="s">
        <v>303</v>
      </c>
      <c r="D44" s="12" t="s">
        <v>861</v>
      </c>
      <c r="E44" s="65"/>
      <c r="F44" s="65"/>
      <c r="G44" s="65"/>
      <c r="H44" s="65"/>
      <c r="I44" s="65"/>
      <c r="J44" s="65"/>
      <c r="K44" s="65"/>
      <c r="L44" s="65"/>
      <c r="M44" s="65"/>
      <c r="N44" s="65"/>
      <c r="O44" s="65"/>
      <c r="P44" s="65"/>
      <c r="Q44" s="65"/>
      <c r="R44" s="65"/>
      <c r="S44" s="65"/>
      <c r="T44" s="65"/>
      <c r="U44" s="65"/>
      <c r="V44" s="65"/>
      <c r="W44" s="65"/>
      <c r="X44" s="65"/>
      <c r="Y44" s="145">
        <v>296</v>
      </c>
      <c r="Z44" s="145">
        <v>79</v>
      </c>
      <c r="AA44" s="145">
        <v>203</v>
      </c>
      <c r="AB44" s="145">
        <v>569</v>
      </c>
      <c r="AC44" s="144">
        <v>3291</v>
      </c>
      <c r="AD44" s="144"/>
      <c r="AE44" s="144">
        <v>999</v>
      </c>
      <c r="AF44" s="144">
        <v>2264</v>
      </c>
      <c r="AG44" s="186">
        <v>3288</v>
      </c>
      <c r="AH44" s="67"/>
      <c r="AI44" s="186">
        <v>999</v>
      </c>
      <c r="AJ44" s="186">
        <v>2267</v>
      </c>
      <c r="AK44" s="67"/>
      <c r="AL44" s="12" t="s">
        <v>862</v>
      </c>
      <c r="AM44" s="69"/>
    </row>
    <row r="45" spans="1:39">
      <c r="B45" s="36"/>
      <c r="C45" s="10" t="s">
        <v>306</v>
      </c>
      <c r="D45" s="57" t="s">
        <v>863</v>
      </c>
      <c r="E45" s="65"/>
      <c r="F45" s="65"/>
      <c r="G45" s="65"/>
      <c r="H45" s="65"/>
      <c r="I45" s="65"/>
      <c r="J45" s="65"/>
      <c r="K45" s="65"/>
      <c r="L45" s="65"/>
      <c r="M45" s="65"/>
      <c r="N45" s="65"/>
      <c r="O45" s="65"/>
      <c r="P45" s="65"/>
      <c r="Q45" s="65"/>
      <c r="R45" s="65"/>
      <c r="S45" s="65"/>
      <c r="T45" s="65"/>
      <c r="U45" s="65"/>
      <c r="V45" s="65"/>
      <c r="W45" s="65"/>
      <c r="X45" s="65"/>
      <c r="Y45" s="145">
        <v>0</v>
      </c>
      <c r="Z45" s="145">
        <v>0</v>
      </c>
      <c r="AA45" s="145">
        <v>0</v>
      </c>
      <c r="AB45" s="145">
        <v>0</v>
      </c>
      <c r="AC45" s="144">
        <v>1093</v>
      </c>
      <c r="AD45" s="144"/>
      <c r="AE45" s="144">
        <v>319</v>
      </c>
      <c r="AF45" s="144">
        <v>1050</v>
      </c>
      <c r="AG45" s="186">
        <v>1093</v>
      </c>
      <c r="AH45" s="67"/>
      <c r="AI45" s="186">
        <v>317</v>
      </c>
      <c r="AJ45" s="186">
        <v>1050</v>
      </c>
      <c r="AK45" s="67"/>
      <c r="AL45" s="12" t="s">
        <v>863</v>
      </c>
      <c r="AM45" s="69"/>
    </row>
    <row r="46" spans="1:39" ht="45">
      <c r="B46" s="36"/>
      <c r="C46" s="10" t="s">
        <v>308</v>
      </c>
      <c r="D46" s="57" t="s">
        <v>864</v>
      </c>
      <c r="E46" s="65"/>
      <c r="F46" s="65"/>
      <c r="G46" s="65"/>
      <c r="H46" s="65"/>
      <c r="I46" s="65"/>
      <c r="J46" s="65"/>
      <c r="K46" s="65"/>
      <c r="L46" s="65"/>
      <c r="M46" s="65"/>
      <c r="N46" s="65"/>
      <c r="O46" s="65"/>
      <c r="P46" s="65"/>
      <c r="Q46" s="65"/>
      <c r="R46" s="65"/>
      <c r="S46" s="65"/>
      <c r="T46" s="65"/>
      <c r="U46" s="65"/>
      <c r="V46" s="65"/>
      <c r="W46" s="65"/>
      <c r="X46" s="65"/>
      <c r="Y46" s="145">
        <v>4</v>
      </c>
      <c r="Z46" s="145">
        <v>4</v>
      </c>
      <c r="AA46" s="145">
        <v>5</v>
      </c>
      <c r="AB46" s="145">
        <v>20</v>
      </c>
      <c r="AC46" s="144">
        <v>151</v>
      </c>
      <c r="AD46" s="144"/>
      <c r="AE46" s="144">
        <v>54</v>
      </c>
      <c r="AF46" s="144">
        <v>139</v>
      </c>
      <c r="AG46" s="186">
        <v>157</v>
      </c>
      <c r="AH46" s="67"/>
      <c r="AI46" s="186">
        <v>57</v>
      </c>
      <c r="AJ46" s="186">
        <v>149</v>
      </c>
      <c r="AK46" s="67"/>
      <c r="AL46" s="12" t="s">
        <v>865</v>
      </c>
      <c r="AM46" s="69"/>
    </row>
    <row r="47" spans="1:39" ht="45">
      <c r="B47" s="36"/>
      <c r="C47" s="10" t="s">
        <v>310</v>
      </c>
      <c r="D47" s="57" t="s">
        <v>866</v>
      </c>
      <c r="E47" s="65"/>
      <c r="F47" s="65"/>
      <c r="G47" s="65"/>
      <c r="H47" s="65"/>
      <c r="I47" s="65"/>
      <c r="J47" s="65"/>
      <c r="K47" s="65"/>
      <c r="L47" s="65"/>
      <c r="M47" s="65"/>
      <c r="N47" s="65"/>
      <c r="O47" s="65"/>
      <c r="P47" s="65"/>
      <c r="Q47" s="65"/>
      <c r="R47" s="65"/>
      <c r="S47" s="65"/>
      <c r="T47" s="65"/>
      <c r="U47" s="65"/>
      <c r="V47" s="65"/>
      <c r="W47" s="65"/>
      <c r="X47" s="65"/>
      <c r="Y47" s="145">
        <v>0</v>
      </c>
      <c r="Z47" s="145">
        <v>0</v>
      </c>
      <c r="AA47" s="145">
        <v>0</v>
      </c>
      <c r="AB47" s="145">
        <v>0</v>
      </c>
      <c r="AC47" s="144">
        <v>59</v>
      </c>
      <c r="AD47" s="144"/>
      <c r="AE47" s="144">
        <v>23</v>
      </c>
      <c r="AF47" s="144">
        <v>95</v>
      </c>
      <c r="AG47" s="186">
        <v>61</v>
      </c>
      <c r="AH47" s="67"/>
      <c r="AI47" s="186">
        <v>25</v>
      </c>
      <c r="AJ47" s="186">
        <v>100</v>
      </c>
      <c r="AK47" s="67"/>
      <c r="AL47" s="12" t="s">
        <v>866</v>
      </c>
      <c r="AM47" s="69"/>
    </row>
    <row r="48" spans="1:39" ht="30">
      <c r="B48" s="36"/>
      <c r="C48" s="10" t="s">
        <v>893</v>
      </c>
      <c r="D48" s="12" t="s">
        <v>867</v>
      </c>
      <c r="E48" s="65"/>
      <c r="F48" s="65"/>
      <c r="G48" s="65"/>
      <c r="H48" s="65"/>
      <c r="I48" s="65"/>
      <c r="J48" s="65"/>
      <c r="K48" s="65"/>
      <c r="L48" s="65"/>
      <c r="M48" s="65"/>
      <c r="N48" s="65"/>
      <c r="O48" s="65"/>
      <c r="P48" s="65"/>
      <c r="Q48" s="65"/>
      <c r="R48" s="65"/>
      <c r="S48" s="65"/>
      <c r="T48" s="65"/>
      <c r="U48" s="65"/>
      <c r="V48" s="65"/>
      <c r="W48" s="65"/>
      <c r="X48" s="65"/>
      <c r="Y48" s="145">
        <v>24.76909659</v>
      </c>
      <c r="Z48" s="145">
        <v>1.4502952650000001</v>
      </c>
      <c r="AA48" s="145">
        <v>23.424920449999998</v>
      </c>
      <c r="AB48" s="145">
        <v>23.693259279999999</v>
      </c>
      <c r="AC48" s="144">
        <v>22.805681</v>
      </c>
      <c r="AD48" s="144"/>
      <c r="AE48" s="144">
        <v>23.425000000000001</v>
      </c>
      <c r="AF48" s="144">
        <v>18.611363000000001</v>
      </c>
      <c r="AG48" s="186">
        <v>22.8</v>
      </c>
      <c r="AH48" s="67"/>
      <c r="AI48" s="186">
        <v>23.4</v>
      </c>
      <c r="AJ48" s="186">
        <v>18.600000000000001</v>
      </c>
      <c r="AK48" s="67"/>
      <c r="AL48" s="12" t="s">
        <v>868</v>
      </c>
      <c r="AM48" s="69"/>
    </row>
    <row r="49" spans="2:39" ht="30">
      <c r="B49" s="36"/>
      <c r="C49" s="10" t="s">
        <v>894</v>
      </c>
      <c r="D49" s="12" t="s">
        <v>869</v>
      </c>
      <c r="E49" s="65"/>
      <c r="F49" s="65"/>
      <c r="G49" s="65"/>
      <c r="H49" s="65"/>
      <c r="I49" s="65"/>
      <c r="J49" s="65"/>
      <c r="K49" s="65"/>
      <c r="L49" s="65"/>
      <c r="M49" s="65"/>
      <c r="N49" s="65"/>
      <c r="O49" s="65"/>
      <c r="P49" s="65"/>
      <c r="Q49" s="65"/>
      <c r="R49" s="65"/>
      <c r="S49" s="65"/>
      <c r="T49" s="65"/>
      <c r="U49" s="65"/>
      <c r="V49" s="65"/>
      <c r="W49" s="65"/>
      <c r="X49" s="65"/>
      <c r="Y49" s="145">
        <v>0</v>
      </c>
      <c r="Z49" s="145">
        <v>0</v>
      </c>
      <c r="AA49" s="145">
        <v>0</v>
      </c>
      <c r="AB49" s="145">
        <v>0</v>
      </c>
      <c r="AC49" s="144">
        <v>0</v>
      </c>
      <c r="AD49" s="144"/>
      <c r="AE49" s="144">
        <v>0</v>
      </c>
      <c r="AF49" s="144">
        <v>2.8611740000000001</v>
      </c>
      <c r="AG49" s="186">
        <v>0</v>
      </c>
      <c r="AH49" s="67"/>
      <c r="AI49" s="186">
        <v>0</v>
      </c>
      <c r="AJ49" s="186">
        <v>2.9</v>
      </c>
      <c r="AK49" s="67"/>
      <c r="AL49" s="12" t="s">
        <v>869</v>
      </c>
      <c r="AM49" s="69"/>
    </row>
    <row r="50" spans="2:39" ht="30">
      <c r="B50" s="36"/>
      <c r="C50" s="10" t="s">
        <v>895</v>
      </c>
      <c r="D50" s="12" t="s">
        <v>870</v>
      </c>
      <c r="E50" s="65"/>
      <c r="F50" s="65"/>
      <c r="G50" s="65"/>
      <c r="H50" s="65"/>
      <c r="I50" s="65"/>
      <c r="J50" s="65"/>
      <c r="K50" s="65"/>
      <c r="L50" s="65"/>
      <c r="M50" s="65"/>
      <c r="N50" s="65"/>
      <c r="O50" s="65"/>
      <c r="P50" s="65"/>
      <c r="Q50" s="65"/>
      <c r="R50" s="65"/>
      <c r="S50" s="65"/>
      <c r="T50" s="65"/>
      <c r="U50" s="65"/>
      <c r="V50" s="65"/>
      <c r="W50" s="65"/>
      <c r="X50" s="65"/>
      <c r="Y50" s="145">
        <v>144.0717803</v>
      </c>
      <c r="Z50" s="145">
        <v>30.48655303</v>
      </c>
      <c r="AA50" s="145">
        <v>174.30492419999999</v>
      </c>
      <c r="AB50" s="145">
        <v>187.23428029999999</v>
      </c>
      <c r="AC50" s="144">
        <v>145.67178000000001</v>
      </c>
      <c r="AD50" s="144"/>
      <c r="AE50" s="144">
        <v>172.89412799999999</v>
      </c>
      <c r="AF50" s="144">
        <v>190.78674100000001</v>
      </c>
      <c r="AG50" s="186">
        <v>144.1</v>
      </c>
      <c r="AH50" s="67"/>
      <c r="AI50" s="186">
        <v>172.7</v>
      </c>
      <c r="AJ50" s="186">
        <v>191.9</v>
      </c>
      <c r="AK50" s="67"/>
      <c r="AL50" s="12" t="s">
        <v>871</v>
      </c>
      <c r="AM50" s="69"/>
    </row>
    <row r="51" spans="2:39" ht="30">
      <c r="B51" s="36"/>
      <c r="C51" s="10" t="s">
        <v>896</v>
      </c>
      <c r="D51" s="12" t="s">
        <v>872</v>
      </c>
      <c r="E51" s="65"/>
      <c r="F51" s="65"/>
      <c r="G51" s="65"/>
      <c r="H51" s="65"/>
      <c r="I51" s="65"/>
      <c r="J51" s="65"/>
      <c r="K51" s="65"/>
      <c r="L51" s="65"/>
      <c r="M51" s="65"/>
      <c r="N51" s="65"/>
      <c r="O51" s="65"/>
      <c r="P51" s="65"/>
      <c r="Q51" s="65"/>
      <c r="R51" s="65"/>
      <c r="S51" s="65"/>
      <c r="T51" s="65"/>
      <c r="U51" s="65"/>
      <c r="V51" s="65"/>
      <c r="W51" s="65"/>
      <c r="X51" s="65"/>
      <c r="Y51" s="145">
        <v>0</v>
      </c>
      <c r="Z51" s="145">
        <v>0</v>
      </c>
      <c r="AA51" s="145">
        <v>0</v>
      </c>
      <c r="AB51" s="145">
        <v>0</v>
      </c>
      <c r="AC51" s="144">
        <v>34.716476999999998</v>
      </c>
      <c r="AD51" s="144"/>
      <c r="AE51" s="144">
        <v>20.261742000000002</v>
      </c>
      <c r="AF51" s="144">
        <v>27.128219000000001</v>
      </c>
      <c r="AG51" s="186">
        <v>34.700000000000003</v>
      </c>
      <c r="AH51" s="67"/>
      <c r="AI51" s="186">
        <v>20.2</v>
      </c>
      <c r="AJ51" s="186">
        <v>27.3</v>
      </c>
      <c r="AK51" s="67"/>
      <c r="AL51" s="12" t="s">
        <v>872</v>
      </c>
      <c r="AM51" s="69"/>
    </row>
    <row r="52" spans="2:39" ht="30">
      <c r="B52" s="36"/>
      <c r="C52" s="10" t="s">
        <v>897</v>
      </c>
      <c r="D52" s="12" t="s">
        <v>874</v>
      </c>
      <c r="E52" s="65"/>
      <c r="F52" s="65"/>
      <c r="G52" s="65"/>
      <c r="H52" s="65"/>
      <c r="I52" s="65"/>
      <c r="J52" s="65"/>
      <c r="K52" s="65"/>
      <c r="L52" s="65"/>
      <c r="M52" s="65"/>
      <c r="N52" s="65"/>
      <c r="O52" s="65"/>
      <c r="P52" s="65"/>
      <c r="Q52" s="65"/>
      <c r="R52" s="65"/>
      <c r="S52" s="65"/>
      <c r="T52" s="65"/>
      <c r="U52" s="65"/>
      <c r="V52" s="65"/>
      <c r="W52" s="65"/>
      <c r="X52" s="65"/>
      <c r="Y52" s="145">
        <v>3</v>
      </c>
      <c r="Z52" s="145">
        <v>2</v>
      </c>
      <c r="AA52" s="145">
        <v>1</v>
      </c>
      <c r="AB52" s="145">
        <v>2</v>
      </c>
      <c r="AC52" s="144">
        <v>3</v>
      </c>
      <c r="AD52" s="144"/>
      <c r="AE52" s="144">
        <v>1</v>
      </c>
      <c r="AF52" s="144">
        <v>2</v>
      </c>
      <c r="AG52" s="186">
        <v>3</v>
      </c>
      <c r="AH52" s="67"/>
      <c r="AI52" s="186">
        <v>1</v>
      </c>
      <c r="AJ52" s="186">
        <v>2</v>
      </c>
      <c r="AK52" s="67"/>
      <c r="AL52" s="12" t="s">
        <v>875</v>
      </c>
      <c r="AM52" s="69"/>
    </row>
    <row r="53" spans="2:39">
      <c r="B53" s="36"/>
      <c r="C53" s="10" t="s">
        <v>898</v>
      </c>
      <c r="D53" s="12" t="s">
        <v>877</v>
      </c>
      <c r="E53" s="65"/>
      <c r="F53" s="65"/>
      <c r="G53" s="65"/>
      <c r="H53" s="65"/>
      <c r="I53" s="65"/>
      <c r="J53" s="65"/>
      <c r="K53" s="65"/>
      <c r="L53" s="65"/>
      <c r="M53" s="65"/>
      <c r="N53" s="65"/>
      <c r="O53" s="65"/>
      <c r="P53" s="65"/>
      <c r="Q53" s="65"/>
      <c r="R53" s="65"/>
      <c r="S53" s="65"/>
      <c r="T53" s="65"/>
      <c r="U53" s="65"/>
      <c r="V53" s="65"/>
      <c r="W53" s="65"/>
      <c r="X53" s="65"/>
      <c r="Y53" s="145">
        <v>0</v>
      </c>
      <c r="Z53" s="145">
        <v>0</v>
      </c>
      <c r="AA53" s="145">
        <v>0</v>
      </c>
      <c r="AB53" s="145">
        <v>0</v>
      </c>
      <c r="AC53" s="144">
        <v>0</v>
      </c>
      <c r="AD53" s="144"/>
      <c r="AE53" s="144">
        <v>0</v>
      </c>
      <c r="AF53" s="144">
        <v>0</v>
      </c>
      <c r="AG53" s="186">
        <v>0</v>
      </c>
      <c r="AH53" s="67"/>
      <c r="AI53" s="186">
        <v>0</v>
      </c>
      <c r="AJ53" s="186">
        <v>0</v>
      </c>
      <c r="AK53" s="67"/>
      <c r="AL53" s="12" t="s">
        <v>877</v>
      </c>
      <c r="AM53" s="69"/>
    </row>
    <row r="54" spans="2:39" ht="30">
      <c r="B54" s="36"/>
      <c r="C54" s="10" t="s">
        <v>899</v>
      </c>
      <c r="D54" s="12" t="s">
        <v>879</v>
      </c>
      <c r="E54" s="65"/>
      <c r="F54" s="65"/>
      <c r="G54" s="65"/>
      <c r="H54" s="65"/>
      <c r="I54" s="65"/>
      <c r="J54" s="65"/>
      <c r="K54" s="65"/>
      <c r="L54" s="65"/>
      <c r="M54" s="65"/>
      <c r="N54" s="65"/>
      <c r="O54" s="65"/>
      <c r="P54" s="65"/>
      <c r="Q54" s="65"/>
      <c r="R54" s="65"/>
      <c r="S54" s="65"/>
      <c r="T54" s="65"/>
      <c r="U54" s="65"/>
      <c r="V54" s="65"/>
      <c r="W54" s="65"/>
      <c r="X54" s="65"/>
      <c r="Y54" s="145">
        <v>2</v>
      </c>
      <c r="Z54" s="145">
        <v>2</v>
      </c>
      <c r="AA54" s="145">
        <v>8</v>
      </c>
      <c r="AB54" s="145">
        <v>18</v>
      </c>
      <c r="AC54" s="144">
        <v>2</v>
      </c>
      <c r="AD54" s="144"/>
      <c r="AE54" s="144">
        <v>8</v>
      </c>
      <c r="AF54" s="144">
        <v>18</v>
      </c>
      <c r="AG54" s="186">
        <v>2</v>
      </c>
      <c r="AH54" s="67"/>
      <c r="AI54" s="186">
        <v>8</v>
      </c>
      <c r="AJ54" s="186">
        <v>18</v>
      </c>
      <c r="AK54" s="67"/>
      <c r="AL54" s="12" t="s">
        <v>880</v>
      </c>
      <c r="AM54" s="69"/>
    </row>
    <row r="55" spans="2:39">
      <c r="B55" s="36"/>
      <c r="C55" s="10" t="s">
        <v>900</v>
      </c>
      <c r="D55" s="12" t="s">
        <v>882</v>
      </c>
      <c r="E55" s="65"/>
      <c r="F55" s="65"/>
      <c r="G55" s="65"/>
      <c r="H55" s="65"/>
      <c r="I55" s="65"/>
      <c r="J55" s="65"/>
      <c r="K55" s="65"/>
      <c r="L55" s="65"/>
      <c r="M55" s="65"/>
      <c r="N55" s="65"/>
      <c r="O55" s="65"/>
      <c r="P55" s="65"/>
      <c r="Q55" s="65"/>
      <c r="R55" s="65"/>
      <c r="S55" s="65"/>
      <c r="T55" s="65"/>
      <c r="U55" s="65"/>
      <c r="V55" s="65"/>
      <c r="W55" s="65"/>
      <c r="X55" s="65"/>
      <c r="Y55" s="145">
        <v>0</v>
      </c>
      <c r="Z55" s="145">
        <v>0</v>
      </c>
      <c r="AA55" s="145">
        <v>0</v>
      </c>
      <c r="AB55" s="145">
        <v>0</v>
      </c>
      <c r="AC55" s="144">
        <v>0</v>
      </c>
      <c r="AD55" s="144"/>
      <c r="AE55" s="144">
        <v>1</v>
      </c>
      <c r="AF55" s="144">
        <v>2</v>
      </c>
      <c r="AG55" s="186">
        <v>0</v>
      </c>
      <c r="AH55" s="67"/>
      <c r="AI55" s="186">
        <v>1</v>
      </c>
      <c r="AJ55" s="186">
        <v>2</v>
      </c>
      <c r="AK55" s="67"/>
      <c r="AL55" s="12" t="s">
        <v>882</v>
      </c>
      <c r="AM55" s="69"/>
    </row>
  </sheetData>
  <autoFilter ref="B7:AM7" xr:uid="{5FED144B-5DF5-4377-A222-6336634C6415}"/>
  <dataValidations count="1">
    <dataValidation type="custom" operator="greaterThanOrEqual" allowBlank="1" showInputMessage="1" showErrorMessage="1" error="This cell only accepts a number of &quot;NA&quot;_x000a_" sqref="E8:AB55 AG8:AK55 AC24:AC25 AE24:AF25 AC26:AF55 AC8:AF15" xr:uid="{A7D05AF5-C11E-44D6-8B8B-DCF65204CE95}">
      <formula1>OR(AND(ISNUMBER(E8), E8&gt;=0), E8 ="NA")</formula1>
    </dataValidation>
  </dataValidations>
  <pageMargins left="0.7" right="0.7" top="0.75" bottom="0.75" header="0.3" footer="0.3"/>
  <pageSetup scale="2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pane xSplit="4" ySplit="7" topLeftCell="E8" activePane="bottomRight" state="frozen"/>
      <selection pane="bottomRight" activeCell="C5" sqref="C5"/>
      <selection pane="bottomLeft"/>
      <selection pane="topRight"/>
    </sheetView>
  </sheetViews>
  <sheetFormatPr defaultColWidth="9.140625" defaultRowHeight="15"/>
  <cols>
    <col min="1" max="1" width="5.5703125" style="8" customWidth="1"/>
    <col min="2" max="2" width="24.85546875" style="1" customWidth="1"/>
    <col min="3" max="3" width="10.7109375" style="8" bestFit="1" customWidth="1"/>
    <col min="4" max="4" width="66.5703125"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39.28515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SDG&amp;E</v>
      </c>
      <c r="D2" s="8" t="s">
        <v>54</v>
      </c>
    </row>
    <row r="3" spans="1:18">
      <c r="B3" s="15" t="s">
        <v>55</v>
      </c>
      <c r="C3" s="42">
        <v>9</v>
      </c>
      <c r="D3" s="2" t="s">
        <v>901</v>
      </c>
    </row>
    <row r="4" spans="1:18" ht="15.75" thickBot="1">
      <c r="B4" s="16" t="s">
        <v>53</v>
      </c>
      <c r="C4" s="28" t="s">
        <v>548</v>
      </c>
      <c r="D4" s="8" t="s">
        <v>902</v>
      </c>
    </row>
    <row r="5" spans="1:18">
      <c r="D5" s="62"/>
      <c r="E5" s="40" t="s">
        <v>903</v>
      </c>
      <c r="F5" s="40"/>
      <c r="G5" s="40"/>
      <c r="H5" s="40"/>
      <c r="I5" s="40"/>
      <c r="J5" s="40"/>
      <c r="K5" s="40"/>
      <c r="L5" s="40"/>
      <c r="M5" s="41" t="s">
        <v>904</v>
      </c>
      <c r="N5" s="41"/>
      <c r="O5" s="41"/>
      <c r="P5" s="41"/>
    </row>
    <row r="6" spans="1:18" ht="18" customHeight="1">
      <c r="B6" s="3" t="s">
        <v>905</v>
      </c>
      <c r="C6" s="2"/>
      <c r="D6" s="2"/>
      <c r="E6" s="2" t="s">
        <v>561</v>
      </c>
      <c r="F6" s="2" t="s">
        <v>564</v>
      </c>
      <c r="G6" s="2" t="s">
        <v>566</v>
      </c>
      <c r="H6" s="2" t="s">
        <v>568</v>
      </c>
      <c r="I6" s="2" t="s">
        <v>561</v>
      </c>
      <c r="J6" s="2" t="s">
        <v>564</v>
      </c>
      <c r="K6" s="2" t="s">
        <v>566</v>
      </c>
      <c r="L6" s="2" t="s">
        <v>568</v>
      </c>
      <c r="M6" s="2" t="s">
        <v>561</v>
      </c>
      <c r="N6" s="2" t="s">
        <v>564</v>
      </c>
      <c r="O6" s="2" t="s">
        <v>566</v>
      </c>
      <c r="P6" s="2" t="s">
        <v>568</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customHeight="1">
      <c r="A8" s="8" t="s">
        <v>376</v>
      </c>
      <c r="B8" s="35" t="s">
        <v>906</v>
      </c>
      <c r="C8" s="9" t="s">
        <v>65</v>
      </c>
      <c r="D8" s="12" t="s">
        <v>867</v>
      </c>
      <c r="E8" s="63"/>
      <c r="F8" s="63"/>
      <c r="G8" s="63"/>
      <c r="H8" s="63"/>
      <c r="I8" s="146">
        <v>-0.4</v>
      </c>
      <c r="J8" s="149"/>
      <c r="K8" s="146">
        <v>0</v>
      </c>
      <c r="L8" s="146">
        <v>0</v>
      </c>
      <c r="M8" s="147">
        <v>0</v>
      </c>
      <c r="N8" s="152"/>
      <c r="O8" s="147">
        <v>-0.3</v>
      </c>
      <c r="P8" s="147">
        <v>0</v>
      </c>
      <c r="Q8" s="37" t="s">
        <v>854</v>
      </c>
      <c r="R8" s="124" t="s">
        <v>907</v>
      </c>
    </row>
    <row r="9" spans="1:18" ht="60">
      <c r="B9" s="39"/>
      <c r="C9" s="10" t="s">
        <v>68</v>
      </c>
      <c r="D9" s="12" t="s">
        <v>870</v>
      </c>
      <c r="E9" s="64"/>
      <c r="F9" s="64"/>
      <c r="G9" s="64"/>
      <c r="H9" s="64"/>
      <c r="I9" s="148">
        <v>-4.5999999999999996</v>
      </c>
      <c r="J9" s="150"/>
      <c r="K9" s="148">
        <v>-0.3</v>
      </c>
      <c r="L9" s="148">
        <v>0</v>
      </c>
      <c r="M9" s="147">
        <v>0</v>
      </c>
      <c r="N9" s="153"/>
      <c r="O9" s="147">
        <v>0</v>
      </c>
      <c r="P9" s="147">
        <v>0</v>
      </c>
      <c r="Q9" s="37" t="s">
        <v>854</v>
      </c>
      <c r="R9" s="158" t="s">
        <v>908</v>
      </c>
    </row>
    <row r="10" spans="1:18">
      <c r="B10" s="36"/>
      <c r="C10" s="10" t="s">
        <v>71</v>
      </c>
      <c r="D10" s="12" t="s">
        <v>869</v>
      </c>
      <c r="E10" s="65"/>
      <c r="F10" s="65"/>
      <c r="G10" s="65"/>
      <c r="H10" s="65"/>
      <c r="I10" s="147">
        <v>-0.2</v>
      </c>
      <c r="J10" s="151"/>
      <c r="K10" s="147">
        <v>0</v>
      </c>
      <c r="L10" s="147">
        <v>0</v>
      </c>
      <c r="M10" s="147">
        <v>0</v>
      </c>
      <c r="N10" s="154"/>
      <c r="O10" s="147">
        <v>0</v>
      </c>
      <c r="P10" s="147">
        <v>0</v>
      </c>
      <c r="Q10" s="12" t="s">
        <v>856</v>
      </c>
      <c r="R10" s="69"/>
    </row>
    <row r="11" spans="1:18">
      <c r="B11" s="36"/>
      <c r="C11" s="10" t="s">
        <v>74</v>
      </c>
      <c r="D11" s="12" t="s">
        <v>872</v>
      </c>
      <c r="E11" s="65"/>
      <c r="F11" s="65"/>
      <c r="G11" s="65"/>
      <c r="H11" s="65"/>
      <c r="I11" s="147">
        <v>-0.6</v>
      </c>
      <c r="J11" s="151"/>
      <c r="K11" s="147">
        <v>-0.2</v>
      </c>
      <c r="L11" s="147">
        <v>0</v>
      </c>
      <c r="M11" s="147">
        <v>0</v>
      </c>
      <c r="N11" s="154"/>
      <c r="O11" s="147">
        <v>0</v>
      </c>
      <c r="P11" s="147">
        <v>0</v>
      </c>
      <c r="Q11" s="12" t="s">
        <v>856</v>
      </c>
      <c r="R11" s="69"/>
    </row>
    <row r="12" spans="1:18">
      <c r="B12" s="36"/>
      <c r="C12" s="10" t="s">
        <v>77</v>
      </c>
      <c r="D12" s="12" t="s">
        <v>874</v>
      </c>
      <c r="E12" s="65"/>
      <c r="F12" s="65"/>
      <c r="G12" s="65"/>
      <c r="H12" s="65"/>
      <c r="I12" s="147">
        <v>-1</v>
      </c>
      <c r="J12" s="151"/>
      <c r="K12" s="147">
        <v>0</v>
      </c>
      <c r="L12" s="147">
        <v>0</v>
      </c>
      <c r="M12" s="147">
        <v>0</v>
      </c>
      <c r="N12" s="154"/>
      <c r="O12" s="147">
        <v>0</v>
      </c>
      <c r="P12" s="147">
        <v>0</v>
      </c>
      <c r="Q12" s="12" t="s">
        <v>875</v>
      </c>
      <c r="R12" s="69"/>
    </row>
    <row r="13" spans="1:18">
      <c r="B13" s="36"/>
      <c r="C13" s="10" t="s">
        <v>79</v>
      </c>
      <c r="D13" s="38" t="s">
        <v>877</v>
      </c>
      <c r="E13" s="65"/>
      <c r="F13" s="65"/>
      <c r="G13" s="65"/>
      <c r="H13" s="65"/>
      <c r="I13" s="147">
        <v>1</v>
      </c>
      <c r="J13" s="151"/>
      <c r="K13" s="147">
        <v>0</v>
      </c>
      <c r="L13" s="147">
        <v>0</v>
      </c>
      <c r="M13" s="147">
        <v>0</v>
      </c>
      <c r="N13" s="154"/>
      <c r="O13" s="147">
        <v>0</v>
      </c>
      <c r="P13" s="147">
        <v>0</v>
      </c>
      <c r="Q13" s="38" t="s">
        <v>877</v>
      </c>
      <c r="R13" s="69"/>
    </row>
    <row r="14" spans="1:18">
      <c r="B14" s="36"/>
      <c r="C14" s="10" t="s">
        <v>82</v>
      </c>
      <c r="D14" s="38" t="s">
        <v>879</v>
      </c>
      <c r="E14" s="65"/>
      <c r="F14" s="65"/>
      <c r="G14" s="65"/>
      <c r="H14" s="65"/>
      <c r="I14" s="147">
        <v>0</v>
      </c>
      <c r="J14" s="151"/>
      <c r="K14" s="147">
        <v>0</v>
      </c>
      <c r="L14" s="147">
        <v>0</v>
      </c>
      <c r="M14" s="147">
        <v>1</v>
      </c>
      <c r="N14" s="154"/>
      <c r="O14" s="147">
        <v>0</v>
      </c>
      <c r="P14" s="147">
        <v>0</v>
      </c>
      <c r="Q14" s="12" t="s">
        <v>880</v>
      </c>
      <c r="R14" s="69"/>
    </row>
    <row r="15" spans="1:18">
      <c r="B15" s="36"/>
      <c r="C15" s="10" t="s">
        <v>84</v>
      </c>
      <c r="D15" s="38" t="s">
        <v>882</v>
      </c>
      <c r="E15" s="65"/>
      <c r="F15" s="65"/>
      <c r="G15" s="65"/>
      <c r="H15" s="65"/>
      <c r="I15" s="147">
        <v>0</v>
      </c>
      <c r="J15" s="151"/>
      <c r="K15" s="147">
        <v>0</v>
      </c>
      <c r="L15" s="147">
        <v>0</v>
      </c>
      <c r="M15" s="147">
        <v>0</v>
      </c>
      <c r="N15" s="154"/>
      <c r="O15" s="147">
        <v>0</v>
      </c>
      <c r="P15" s="147">
        <v>0</v>
      </c>
      <c r="Q15" s="12" t="s">
        <v>882</v>
      </c>
      <c r="R15" s="69"/>
    </row>
    <row r="16" spans="1:18" ht="60">
      <c r="A16" s="8" t="s">
        <v>376</v>
      </c>
      <c r="B16" s="36" t="s">
        <v>909</v>
      </c>
      <c r="C16" s="10" t="s">
        <v>226</v>
      </c>
      <c r="D16" s="12" t="s">
        <v>867</v>
      </c>
      <c r="E16" s="65"/>
      <c r="F16" s="65"/>
      <c r="G16" s="65"/>
      <c r="H16" s="65"/>
      <c r="I16" s="147">
        <v>-0.2</v>
      </c>
      <c r="J16" s="151"/>
      <c r="K16" s="147">
        <v>-0.1</v>
      </c>
      <c r="L16" s="147">
        <v>0</v>
      </c>
      <c r="M16" s="147">
        <v>0.1</v>
      </c>
      <c r="N16" s="154"/>
      <c r="O16" s="147">
        <v>-0.1</v>
      </c>
      <c r="P16" s="147">
        <v>0</v>
      </c>
      <c r="Q16" s="37" t="s">
        <v>854</v>
      </c>
      <c r="R16" s="69"/>
    </row>
    <row r="17" spans="1:18" ht="30">
      <c r="B17" s="36"/>
      <c r="C17" s="10" t="s">
        <v>228</v>
      </c>
      <c r="D17" s="12" t="s">
        <v>870</v>
      </c>
      <c r="E17" s="65"/>
      <c r="F17" s="65"/>
      <c r="G17" s="65"/>
      <c r="H17" s="65"/>
      <c r="I17" s="147">
        <v>-0.6</v>
      </c>
      <c r="J17" s="151"/>
      <c r="K17" s="147">
        <v>-8.6999999999999993</v>
      </c>
      <c r="L17" s="147">
        <v>-8.4</v>
      </c>
      <c r="M17" s="147"/>
      <c r="N17" s="154"/>
      <c r="O17" s="147">
        <v>0</v>
      </c>
      <c r="P17" s="147">
        <v>0</v>
      </c>
      <c r="Q17" s="37" t="s">
        <v>854</v>
      </c>
      <c r="R17" s="69"/>
    </row>
    <row r="18" spans="1:18">
      <c r="B18" s="36"/>
      <c r="C18" s="10" t="s">
        <v>230</v>
      </c>
      <c r="D18" s="12" t="s">
        <v>869</v>
      </c>
      <c r="E18" s="65"/>
      <c r="F18" s="65"/>
      <c r="G18" s="65"/>
      <c r="H18" s="65"/>
      <c r="I18" s="147">
        <v>0</v>
      </c>
      <c r="J18" s="151"/>
      <c r="K18" s="147">
        <v>0</v>
      </c>
      <c r="L18" s="147">
        <v>0.1</v>
      </c>
      <c r="M18" s="147">
        <v>0.1</v>
      </c>
      <c r="N18" s="154"/>
      <c r="O18" s="147">
        <v>-0.1</v>
      </c>
      <c r="P18" s="147">
        <v>0</v>
      </c>
      <c r="Q18" s="12" t="s">
        <v>856</v>
      </c>
      <c r="R18" s="69"/>
    </row>
    <row r="19" spans="1:18">
      <c r="B19" s="36"/>
      <c r="C19" s="10" t="s">
        <v>233</v>
      </c>
      <c r="D19" s="12" t="s">
        <v>872</v>
      </c>
      <c r="E19" s="65"/>
      <c r="F19" s="65"/>
      <c r="G19" s="65"/>
      <c r="H19" s="65"/>
      <c r="I19" s="147">
        <v>1.2</v>
      </c>
      <c r="J19" s="151"/>
      <c r="K19" s="147">
        <v>-3.1</v>
      </c>
      <c r="L19" s="147">
        <v>-3.9</v>
      </c>
      <c r="M19" s="147">
        <v>0</v>
      </c>
      <c r="N19" s="154"/>
      <c r="O19" s="147">
        <v>0</v>
      </c>
      <c r="P19" s="147">
        <v>0</v>
      </c>
      <c r="Q19" s="12" t="s">
        <v>856</v>
      </c>
      <c r="R19" s="69"/>
    </row>
    <row r="20" spans="1:18">
      <c r="B20" s="36"/>
      <c r="C20" s="10" t="s">
        <v>287</v>
      </c>
      <c r="D20" s="12" t="s">
        <v>874</v>
      </c>
      <c r="E20" s="65"/>
      <c r="F20" s="65"/>
      <c r="G20" s="65"/>
      <c r="H20" s="65"/>
      <c r="I20" s="147">
        <v>0</v>
      </c>
      <c r="J20" s="151"/>
      <c r="K20" s="147">
        <v>0</v>
      </c>
      <c r="L20" s="147">
        <v>0</v>
      </c>
      <c r="M20" s="147">
        <v>0</v>
      </c>
      <c r="N20" s="154"/>
      <c r="O20" s="147">
        <v>0</v>
      </c>
      <c r="P20" s="147">
        <v>0</v>
      </c>
      <c r="Q20" s="12" t="s">
        <v>875</v>
      </c>
      <c r="R20" s="69"/>
    </row>
    <row r="21" spans="1:18">
      <c r="B21" s="36"/>
      <c r="C21" s="10" t="s">
        <v>289</v>
      </c>
      <c r="D21" s="12" t="s">
        <v>877</v>
      </c>
      <c r="E21" s="65"/>
      <c r="F21" s="65"/>
      <c r="G21" s="65"/>
      <c r="H21" s="65"/>
      <c r="I21" s="147">
        <v>0</v>
      </c>
      <c r="J21" s="151"/>
      <c r="K21" s="147">
        <v>0</v>
      </c>
      <c r="L21" s="147">
        <v>0</v>
      </c>
      <c r="M21" s="147">
        <v>0</v>
      </c>
      <c r="N21" s="154"/>
      <c r="O21" s="147">
        <v>0</v>
      </c>
      <c r="P21" s="147">
        <v>0</v>
      </c>
      <c r="Q21" s="38" t="s">
        <v>877</v>
      </c>
      <c r="R21" s="69"/>
    </row>
    <row r="22" spans="1:18">
      <c r="B22" s="36"/>
      <c r="C22" s="10" t="s">
        <v>291</v>
      </c>
      <c r="D22" s="12" t="s">
        <v>879</v>
      </c>
      <c r="E22" s="65"/>
      <c r="F22" s="65"/>
      <c r="G22" s="65"/>
      <c r="H22" s="65"/>
      <c r="I22" s="147">
        <v>0</v>
      </c>
      <c r="J22" s="151"/>
      <c r="K22" s="147">
        <v>1</v>
      </c>
      <c r="L22" s="147">
        <v>1</v>
      </c>
      <c r="M22" s="147">
        <v>0</v>
      </c>
      <c r="N22" s="154"/>
      <c r="O22" s="147">
        <v>0</v>
      </c>
      <c r="P22" s="147">
        <v>0</v>
      </c>
      <c r="Q22" s="12" t="s">
        <v>880</v>
      </c>
      <c r="R22" s="69"/>
    </row>
    <row r="23" spans="1:18">
      <c r="B23" s="36"/>
      <c r="C23" s="10" t="s">
        <v>293</v>
      </c>
      <c r="D23" s="12" t="s">
        <v>882</v>
      </c>
      <c r="E23" s="65"/>
      <c r="F23" s="65"/>
      <c r="G23" s="65"/>
      <c r="H23" s="65"/>
      <c r="I23" s="147">
        <v>0</v>
      </c>
      <c r="J23" s="151"/>
      <c r="K23" s="147">
        <v>-2</v>
      </c>
      <c r="L23" s="147">
        <v>-1</v>
      </c>
      <c r="M23" s="147">
        <v>0</v>
      </c>
      <c r="N23" s="154"/>
      <c r="O23" s="147">
        <v>0</v>
      </c>
      <c r="P23" s="147">
        <v>0</v>
      </c>
      <c r="Q23" s="12" t="s">
        <v>882</v>
      </c>
      <c r="R23" s="69"/>
    </row>
    <row r="24" spans="1:18" ht="60">
      <c r="A24" s="8" t="s">
        <v>376</v>
      </c>
      <c r="B24" s="36" t="s">
        <v>910</v>
      </c>
      <c r="C24" s="10" t="s">
        <v>153</v>
      </c>
      <c r="D24" s="12" t="s">
        <v>867</v>
      </c>
      <c r="E24" s="65"/>
      <c r="F24" s="65"/>
      <c r="G24" s="65"/>
      <c r="H24" s="65"/>
      <c r="I24" s="147">
        <v>0</v>
      </c>
      <c r="J24" s="151"/>
      <c r="K24" s="147">
        <v>0</v>
      </c>
      <c r="L24" s="147">
        <v>-0.1</v>
      </c>
      <c r="M24" s="147">
        <v>0</v>
      </c>
      <c r="N24" s="154"/>
      <c r="O24" s="147">
        <v>-0.2</v>
      </c>
      <c r="P24" s="147">
        <v>0</v>
      </c>
      <c r="Q24" s="37" t="s">
        <v>854</v>
      </c>
      <c r="R24" s="69"/>
    </row>
    <row r="25" spans="1:18" ht="30">
      <c r="B25" s="36"/>
      <c r="C25" s="10" t="s">
        <v>157</v>
      </c>
      <c r="D25" s="12" t="s">
        <v>870</v>
      </c>
      <c r="E25" s="65"/>
      <c r="F25" s="65"/>
      <c r="G25" s="65"/>
      <c r="H25" s="65"/>
      <c r="I25" s="147">
        <v>1.6</v>
      </c>
      <c r="J25" s="151"/>
      <c r="K25" s="147">
        <v>-1.5</v>
      </c>
      <c r="L25" s="147">
        <v>-4.3</v>
      </c>
      <c r="M25" s="147">
        <v>0</v>
      </c>
      <c r="N25" s="154"/>
      <c r="O25" s="147">
        <v>0</v>
      </c>
      <c r="P25" s="147">
        <v>0</v>
      </c>
      <c r="Q25" s="37" t="s">
        <v>854</v>
      </c>
      <c r="R25" s="69"/>
    </row>
    <row r="26" spans="1:18">
      <c r="B26" s="36"/>
      <c r="C26" s="10" t="s">
        <v>160</v>
      </c>
      <c r="D26" s="12" t="s">
        <v>869</v>
      </c>
      <c r="E26" s="65"/>
      <c r="F26" s="65"/>
      <c r="G26" s="65"/>
      <c r="H26" s="65"/>
      <c r="I26" s="147">
        <v>0</v>
      </c>
      <c r="J26" s="151"/>
      <c r="K26" s="147">
        <v>0</v>
      </c>
      <c r="L26" s="147">
        <v>0</v>
      </c>
      <c r="M26" s="147">
        <v>0</v>
      </c>
      <c r="N26" s="154"/>
      <c r="O26" s="147">
        <v>0</v>
      </c>
      <c r="P26" s="147">
        <v>0</v>
      </c>
      <c r="Q26" s="12" t="s">
        <v>856</v>
      </c>
      <c r="R26" s="69"/>
    </row>
    <row r="27" spans="1:18">
      <c r="B27" s="36"/>
      <c r="C27" s="10" t="s">
        <v>301</v>
      </c>
      <c r="D27" s="12" t="s">
        <v>872</v>
      </c>
      <c r="E27" s="65"/>
      <c r="F27" s="65"/>
      <c r="G27" s="65"/>
      <c r="H27" s="65"/>
      <c r="I27" s="147">
        <v>0</v>
      </c>
      <c r="J27" s="151"/>
      <c r="K27" s="147">
        <v>0.1</v>
      </c>
      <c r="L27" s="147">
        <v>-0.19999999999999998</v>
      </c>
      <c r="M27" s="147">
        <v>0</v>
      </c>
      <c r="N27" s="154"/>
      <c r="O27" s="147">
        <v>0</v>
      </c>
      <c r="P27" s="147">
        <v>0</v>
      </c>
      <c r="Q27" s="12" t="s">
        <v>856</v>
      </c>
      <c r="R27" s="69"/>
    </row>
    <row r="28" spans="1:18">
      <c r="B28" s="36"/>
      <c r="C28" s="10" t="s">
        <v>303</v>
      </c>
      <c r="D28" s="12" t="s">
        <v>874</v>
      </c>
      <c r="E28" s="65"/>
      <c r="F28" s="65"/>
      <c r="G28" s="65"/>
      <c r="H28" s="65"/>
      <c r="I28" s="147">
        <v>0</v>
      </c>
      <c r="J28" s="151"/>
      <c r="K28" s="147">
        <v>0</v>
      </c>
      <c r="L28" s="147">
        <v>0</v>
      </c>
      <c r="M28" s="147">
        <v>0</v>
      </c>
      <c r="N28" s="154"/>
      <c r="O28" s="147">
        <v>1</v>
      </c>
      <c r="P28" s="147">
        <v>0</v>
      </c>
      <c r="Q28" s="12" t="s">
        <v>875</v>
      </c>
      <c r="R28" s="69"/>
    </row>
    <row r="29" spans="1:18">
      <c r="B29" s="36"/>
      <c r="C29" s="10" t="s">
        <v>306</v>
      </c>
      <c r="D29" s="12" t="s">
        <v>877</v>
      </c>
      <c r="E29" s="65"/>
      <c r="F29" s="65"/>
      <c r="G29" s="65"/>
      <c r="H29" s="65"/>
      <c r="I29" s="147">
        <v>0</v>
      </c>
      <c r="J29" s="151"/>
      <c r="K29" s="147">
        <v>0</v>
      </c>
      <c r="L29" s="147">
        <v>0</v>
      </c>
      <c r="M29" s="147">
        <v>0</v>
      </c>
      <c r="N29" s="154"/>
      <c r="O29" s="147">
        <v>0</v>
      </c>
      <c r="P29" s="147">
        <v>0</v>
      </c>
      <c r="Q29" s="38" t="s">
        <v>877</v>
      </c>
      <c r="R29" s="69"/>
    </row>
    <row r="30" spans="1:18">
      <c r="B30" s="36"/>
      <c r="C30" s="10" t="s">
        <v>308</v>
      </c>
      <c r="D30" s="12" t="s">
        <v>879</v>
      </c>
      <c r="E30" s="65"/>
      <c r="F30" s="65"/>
      <c r="G30" s="65"/>
      <c r="H30" s="65"/>
      <c r="I30" s="147">
        <v>0</v>
      </c>
      <c r="J30" s="151"/>
      <c r="K30" s="147">
        <v>0</v>
      </c>
      <c r="L30" s="147">
        <v>0</v>
      </c>
      <c r="M30" s="147">
        <v>0</v>
      </c>
      <c r="N30" s="154"/>
      <c r="O30" s="147">
        <v>0</v>
      </c>
      <c r="P30" s="147">
        <v>0</v>
      </c>
      <c r="Q30" s="12" t="s">
        <v>880</v>
      </c>
      <c r="R30" s="69"/>
    </row>
    <row r="31" spans="1:18">
      <c r="B31" s="36"/>
      <c r="C31" s="10" t="s">
        <v>310</v>
      </c>
      <c r="D31" s="12" t="s">
        <v>882</v>
      </c>
      <c r="E31" s="65"/>
      <c r="F31" s="65"/>
      <c r="G31" s="65"/>
      <c r="H31" s="65"/>
      <c r="I31" s="147">
        <v>0</v>
      </c>
      <c r="J31" s="151"/>
      <c r="K31" s="147">
        <v>0</v>
      </c>
      <c r="L31" s="147">
        <v>0</v>
      </c>
      <c r="M31" s="147">
        <v>0</v>
      </c>
      <c r="N31" s="154"/>
      <c r="O31" s="147">
        <v>0</v>
      </c>
      <c r="P31" s="147">
        <v>0</v>
      </c>
      <c r="Q31" s="12" t="s">
        <v>882</v>
      </c>
      <c r="R31" s="6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scale="3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topLeftCell="D1" zoomScaleNormal="100" zoomScalePageLayoutView="70" workbookViewId="0">
      <selection activeCell="D8" sqref="D8"/>
    </sheetView>
  </sheetViews>
  <sheetFormatPr defaultColWidth="9.140625" defaultRowHeight="1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row r="2" spans="1:18">
      <c r="B2" s="14" t="s">
        <v>47</v>
      </c>
      <c r="C2" s="17" t="str">
        <f>IF('Quarterly Submission Guide'!$D$20 = "", "",'Quarterly Submission Guide'!$D$20)</f>
        <v>SDG&amp;E</v>
      </c>
      <c r="D2" s="8" t="s">
        <v>54</v>
      </c>
    </row>
    <row r="3" spans="1:18">
      <c r="B3" s="15" t="s">
        <v>55</v>
      </c>
      <c r="C3" s="42">
        <v>10</v>
      </c>
      <c r="D3" s="2" t="s">
        <v>56</v>
      </c>
    </row>
    <row r="4" spans="1:18" ht="15.75" thickBot="1">
      <c r="B4" s="16" t="s">
        <v>53</v>
      </c>
      <c r="C4" s="28" t="s">
        <v>548</v>
      </c>
      <c r="D4" s="1" t="s">
        <v>911</v>
      </c>
    </row>
    <row r="5" spans="1:18">
      <c r="D5" t="s">
        <v>912</v>
      </c>
      <c r="E5" s="40" t="s">
        <v>903</v>
      </c>
      <c r="F5" s="40"/>
      <c r="G5" s="40"/>
      <c r="H5" s="40"/>
      <c r="I5" s="40"/>
      <c r="J5" s="40"/>
      <c r="K5" s="40"/>
      <c r="L5" s="40"/>
      <c r="M5" s="41" t="s">
        <v>904</v>
      </c>
      <c r="N5" s="41"/>
      <c r="O5" s="41"/>
      <c r="P5" s="41"/>
    </row>
    <row r="6" spans="1:18" ht="18" customHeight="1">
      <c r="B6" s="3" t="s">
        <v>913</v>
      </c>
      <c r="C6" s="2"/>
      <c r="D6" s="2"/>
      <c r="E6" s="2" t="s">
        <v>561</v>
      </c>
      <c r="F6" s="2" t="s">
        <v>564</v>
      </c>
      <c r="G6" s="2" t="s">
        <v>566</v>
      </c>
      <c r="H6" s="2" t="s">
        <v>568</v>
      </c>
      <c r="I6" s="2" t="s">
        <v>561</v>
      </c>
      <c r="J6" s="2" t="s">
        <v>564</v>
      </c>
      <c r="K6" s="2" t="s">
        <v>566</v>
      </c>
      <c r="L6" s="2" t="s">
        <v>568</v>
      </c>
      <c r="M6" s="2" t="s">
        <v>561</v>
      </c>
      <c r="N6" s="2" t="s">
        <v>564</v>
      </c>
      <c r="O6" s="2" t="s">
        <v>566</v>
      </c>
      <c r="P6" s="2" t="s">
        <v>568</v>
      </c>
      <c r="Q6" s="7"/>
      <c r="R6" s="2"/>
    </row>
    <row r="7" spans="1:18">
      <c r="B7" s="5" t="s">
        <v>59</v>
      </c>
      <c r="C7" s="6" t="s">
        <v>60</v>
      </c>
      <c r="D7" s="6" t="s">
        <v>208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c r="A8" s="8" t="s">
        <v>376</v>
      </c>
      <c r="B8" s="35" t="s">
        <v>914</v>
      </c>
      <c r="C8" s="9" t="s">
        <v>65</v>
      </c>
      <c r="D8" s="12" t="s">
        <v>915</v>
      </c>
      <c r="E8" s="63">
        <v>0.2</v>
      </c>
      <c r="F8" s="155"/>
      <c r="G8" s="63">
        <v>9.6</v>
      </c>
      <c r="H8" s="63">
        <v>0</v>
      </c>
      <c r="I8" s="147">
        <v>0</v>
      </c>
      <c r="J8" s="155"/>
      <c r="K8" s="147">
        <v>0.15</v>
      </c>
      <c r="L8" s="147">
        <v>0</v>
      </c>
      <c r="M8" s="147">
        <v>0.5</v>
      </c>
      <c r="N8" s="155"/>
      <c r="O8" s="147">
        <v>0.24</v>
      </c>
      <c r="P8" s="147">
        <v>0</v>
      </c>
      <c r="Q8" s="37" t="s">
        <v>854</v>
      </c>
      <c r="R8" s="68"/>
    </row>
    <row r="9" spans="1:18">
      <c r="B9" s="39"/>
      <c r="C9" s="10" t="s">
        <v>68</v>
      </c>
      <c r="D9" s="12" t="s">
        <v>916</v>
      </c>
      <c r="E9" s="64">
        <v>1.9</v>
      </c>
      <c r="F9" s="110"/>
      <c r="G9" s="64">
        <v>0.3</v>
      </c>
      <c r="H9" s="64">
        <v>0</v>
      </c>
      <c r="I9" s="147">
        <v>0</v>
      </c>
      <c r="J9" s="110"/>
      <c r="K9" s="147">
        <v>0</v>
      </c>
      <c r="L9" s="147">
        <v>0</v>
      </c>
      <c r="M9" s="147">
        <v>0</v>
      </c>
      <c r="N9" s="110"/>
      <c r="O9" s="147">
        <v>0</v>
      </c>
      <c r="P9" s="147">
        <v>0</v>
      </c>
      <c r="Q9" s="37" t="s">
        <v>854</v>
      </c>
      <c r="R9" s="71"/>
    </row>
    <row r="10" spans="1:18">
      <c r="B10" s="36"/>
      <c r="C10" s="10" t="s">
        <v>71</v>
      </c>
      <c r="D10" s="12" t="s">
        <v>917</v>
      </c>
      <c r="E10" s="65">
        <v>0</v>
      </c>
      <c r="F10" s="156"/>
      <c r="G10" s="65">
        <v>0</v>
      </c>
      <c r="H10" s="65">
        <v>0</v>
      </c>
      <c r="I10" s="147">
        <v>0</v>
      </c>
      <c r="J10" s="156"/>
      <c r="K10" s="147">
        <v>0.15</v>
      </c>
      <c r="L10" s="147">
        <v>0</v>
      </c>
      <c r="M10" s="147">
        <v>0.5</v>
      </c>
      <c r="N10" s="156"/>
      <c r="O10" s="147">
        <v>0.24</v>
      </c>
      <c r="P10" s="147">
        <v>0</v>
      </c>
      <c r="Q10" s="12" t="s">
        <v>856</v>
      </c>
      <c r="R10" s="69"/>
    </row>
    <row r="11" spans="1:18">
      <c r="B11" s="36"/>
      <c r="C11" s="10" t="s">
        <v>74</v>
      </c>
      <c r="D11" s="12" t="s">
        <v>918</v>
      </c>
      <c r="E11" s="65">
        <v>0.7</v>
      </c>
      <c r="F11" s="156"/>
      <c r="G11" s="65">
        <v>0</v>
      </c>
      <c r="H11" s="65">
        <v>0</v>
      </c>
      <c r="I11" s="147">
        <v>0</v>
      </c>
      <c r="J11" s="156"/>
      <c r="K11" s="147">
        <v>0</v>
      </c>
      <c r="L11" s="147">
        <v>0</v>
      </c>
      <c r="M11" s="147">
        <v>0</v>
      </c>
      <c r="N11" s="156"/>
      <c r="O11" s="147">
        <v>0</v>
      </c>
      <c r="P11" s="147">
        <v>0</v>
      </c>
      <c r="Q11" s="37" t="s">
        <v>856</v>
      </c>
      <c r="R11" s="69"/>
    </row>
    <row r="12" spans="1:18">
      <c r="B12" s="36"/>
      <c r="C12" s="10" t="s">
        <v>77</v>
      </c>
      <c r="D12" s="12" t="s">
        <v>919</v>
      </c>
      <c r="E12" s="65">
        <v>0</v>
      </c>
      <c r="F12" s="156"/>
      <c r="G12" s="65">
        <v>0</v>
      </c>
      <c r="H12" s="65">
        <v>0</v>
      </c>
      <c r="I12" s="147">
        <v>0</v>
      </c>
      <c r="J12" s="156"/>
      <c r="K12" s="147">
        <v>0</v>
      </c>
      <c r="L12" s="147">
        <v>0</v>
      </c>
      <c r="M12" s="147">
        <v>2</v>
      </c>
      <c r="N12" s="156"/>
      <c r="O12" s="147">
        <v>0</v>
      </c>
      <c r="P12" s="147">
        <v>0</v>
      </c>
      <c r="Q12" s="12" t="s">
        <v>875</v>
      </c>
      <c r="R12" s="69"/>
    </row>
    <row r="13" spans="1:18">
      <c r="B13" s="36"/>
      <c r="C13" s="10" t="s">
        <v>79</v>
      </c>
      <c r="D13" s="38" t="s">
        <v>920</v>
      </c>
      <c r="E13" s="65">
        <v>0</v>
      </c>
      <c r="F13" s="156"/>
      <c r="G13" s="65">
        <v>0</v>
      </c>
      <c r="H13" s="65">
        <v>0</v>
      </c>
      <c r="I13" s="147">
        <v>0</v>
      </c>
      <c r="J13" s="156"/>
      <c r="K13" s="147">
        <v>0</v>
      </c>
      <c r="L13" s="147">
        <v>0</v>
      </c>
      <c r="M13" s="147">
        <v>2</v>
      </c>
      <c r="N13" s="156"/>
      <c r="O13" s="147">
        <v>0</v>
      </c>
      <c r="P13" s="147">
        <v>0</v>
      </c>
      <c r="Q13" s="38" t="s">
        <v>877</v>
      </c>
      <c r="R13" s="69"/>
    </row>
    <row r="14" spans="1:18">
      <c r="B14" s="36"/>
      <c r="C14" s="10" t="s">
        <v>82</v>
      </c>
      <c r="D14" s="38" t="s">
        <v>921</v>
      </c>
      <c r="E14" s="65">
        <v>0</v>
      </c>
      <c r="F14" s="156"/>
      <c r="G14" s="65">
        <v>0</v>
      </c>
      <c r="H14" s="65">
        <v>0</v>
      </c>
      <c r="I14" s="147">
        <v>6</v>
      </c>
      <c r="J14" s="156"/>
      <c r="K14" s="147">
        <v>2</v>
      </c>
      <c r="L14" s="147">
        <v>0</v>
      </c>
      <c r="M14" s="147">
        <v>0</v>
      </c>
      <c r="N14" s="156"/>
      <c r="O14" s="147">
        <v>0</v>
      </c>
      <c r="P14" s="147">
        <v>0</v>
      </c>
      <c r="Q14" s="38" t="s">
        <v>880</v>
      </c>
      <c r="R14" s="69"/>
    </row>
    <row r="15" spans="1:18">
      <c r="B15" s="36"/>
      <c r="C15" s="10" t="s">
        <v>84</v>
      </c>
      <c r="D15" s="38" t="s">
        <v>922</v>
      </c>
      <c r="E15" s="65">
        <v>0</v>
      </c>
      <c r="F15" s="156"/>
      <c r="G15" s="65">
        <v>0</v>
      </c>
      <c r="H15" s="65">
        <v>0</v>
      </c>
      <c r="I15" s="147">
        <v>1</v>
      </c>
      <c r="J15" s="156"/>
      <c r="K15" s="147">
        <v>0</v>
      </c>
      <c r="L15" s="147">
        <v>0</v>
      </c>
      <c r="M15" s="147">
        <v>0</v>
      </c>
      <c r="N15" s="156"/>
      <c r="O15" s="147">
        <v>0</v>
      </c>
      <c r="P15" s="147">
        <v>0</v>
      </c>
      <c r="Q15" s="12" t="s">
        <v>882</v>
      </c>
      <c r="R15" s="69"/>
    </row>
    <row r="16" spans="1:18" ht="30">
      <c r="A16" s="8" t="s">
        <v>376</v>
      </c>
      <c r="B16" s="36" t="s">
        <v>923</v>
      </c>
      <c r="C16" s="10" t="s">
        <v>226</v>
      </c>
      <c r="D16" s="12" t="s">
        <v>915</v>
      </c>
      <c r="E16" s="65">
        <v>0.4</v>
      </c>
      <c r="F16" s="156"/>
      <c r="G16" s="65">
        <v>10.8</v>
      </c>
      <c r="H16" s="65">
        <v>29</v>
      </c>
      <c r="I16" s="147">
        <v>0</v>
      </c>
      <c r="J16" s="156"/>
      <c r="K16" s="147">
        <v>0.12</v>
      </c>
      <c r="L16" s="147">
        <v>0</v>
      </c>
      <c r="M16" s="147">
        <v>0.14000000000000001</v>
      </c>
      <c r="N16" s="156"/>
      <c r="O16" s="147">
        <v>7.86</v>
      </c>
      <c r="P16" s="147">
        <v>0</v>
      </c>
      <c r="Q16" s="37" t="s">
        <v>854</v>
      </c>
      <c r="R16" s="69"/>
    </row>
    <row r="17" spans="1:18">
      <c r="B17" s="36"/>
      <c r="C17" s="10" t="s">
        <v>228</v>
      </c>
      <c r="D17" s="12" t="s">
        <v>916</v>
      </c>
      <c r="E17" s="65">
        <v>1.6</v>
      </c>
      <c r="F17" s="156"/>
      <c r="G17" s="65">
        <v>21.5</v>
      </c>
      <c r="H17" s="65">
        <v>50.8</v>
      </c>
      <c r="I17" s="147">
        <v>4</v>
      </c>
      <c r="J17" s="156"/>
      <c r="K17" s="147">
        <v>20.6</v>
      </c>
      <c r="L17" s="147">
        <v>62.4</v>
      </c>
      <c r="M17" s="147">
        <v>0</v>
      </c>
      <c r="N17" s="156"/>
      <c r="O17" s="147">
        <v>10.8</v>
      </c>
      <c r="P17" s="147">
        <v>54.2</v>
      </c>
      <c r="Q17" s="37" t="s">
        <v>854</v>
      </c>
      <c r="R17" s="69"/>
    </row>
    <row r="18" spans="1:18">
      <c r="B18" s="36"/>
      <c r="C18" s="10" t="s">
        <v>230</v>
      </c>
      <c r="D18" s="12" t="s">
        <v>917</v>
      </c>
      <c r="E18" s="65">
        <v>0</v>
      </c>
      <c r="F18" s="156"/>
      <c r="G18" s="65">
        <v>0</v>
      </c>
      <c r="H18" s="65">
        <v>0</v>
      </c>
      <c r="I18" s="147">
        <v>0</v>
      </c>
      <c r="J18" s="156"/>
      <c r="K18" s="147">
        <v>0</v>
      </c>
      <c r="L18" s="147">
        <v>0</v>
      </c>
      <c r="M18" s="147">
        <v>0.14000000000000001</v>
      </c>
      <c r="N18" s="156"/>
      <c r="O18" s="147">
        <v>5.6</v>
      </c>
      <c r="P18" s="147">
        <v>0</v>
      </c>
      <c r="Q18" s="12" t="s">
        <v>856</v>
      </c>
      <c r="R18" s="69"/>
    </row>
    <row r="19" spans="1:18">
      <c r="B19" s="36"/>
      <c r="C19" s="10" t="s">
        <v>233</v>
      </c>
      <c r="D19" s="12" t="s">
        <v>918</v>
      </c>
      <c r="E19" s="65">
        <v>0</v>
      </c>
      <c r="F19" s="156"/>
      <c r="G19" s="65">
        <v>0</v>
      </c>
      <c r="H19" s="65">
        <v>0</v>
      </c>
      <c r="I19" s="147">
        <v>0</v>
      </c>
      <c r="J19" s="156"/>
      <c r="K19" s="147">
        <v>0</v>
      </c>
      <c r="L19" s="147">
        <v>0</v>
      </c>
      <c r="M19" s="147">
        <v>0</v>
      </c>
      <c r="N19" s="156"/>
      <c r="O19" s="147">
        <v>0</v>
      </c>
      <c r="P19" s="147">
        <v>0</v>
      </c>
      <c r="Q19" s="12" t="s">
        <v>856</v>
      </c>
      <c r="R19" s="69"/>
    </row>
    <row r="20" spans="1:18">
      <c r="B20" s="36"/>
      <c r="C20" s="10" t="s">
        <v>287</v>
      </c>
      <c r="D20" s="12" t="s">
        <v>919</v>
      </c>
      <c r="E20" s="65">
        <v>0</v>
      </c>
      <c r="F20" s="156"/>
      <c r="G20" s="65">
        <v>0</v>
      </c>
      <c r="H20" s="65">
        <v>0</v>
      </c>
      <c r="I20" s="147">
        <v>0</v>
      </c>
      <c r="J20" s="156"/>
      <c r="K20" s="147">
        <v>0</v>
      </c>
      <c r="L20" s="147">
        <v>0</v>
      </c>
      <c r="M20" s="147">
        <v>0</v>
      </c>
      <c r="N20" s="156"/>
      <c r="O20" s="147">
        <v>0</v>
      </c>
      <c r="P20" s="147">
        <v>1</v>
      </c>
      <c r="Q20" s="38" t="s">
        <v>875</v>
      </c>
      <c r="R20" s="69"/>
    </row>
    <row r="21" spans="1:18">
      <c r="B21" s="36"/>
      <c r="C21" s="10" t="s">
        <v>289</v>
      </c>
      <c r="D21" s="12" t="s">
        <v>920</v>
      </c>
      <c r="E21" s="65">
        <v>0</v>
      </c>
      <c r="F21" s="156"/>
      <c r="G21" s="65">
        <v>0</v>
      </c>
      <c r="H21" s="65">
        <v>0</v>
      </c>
      <c r="I21" s="147">
        <v>0</v>
      </c>
      <c r="J21" s="156"/>
      <c r="K21" s="147">
        <v>0</v>
      </c>
      <c r="L21" s="147">
        <v>0</v>
      </c>
      <c r="M21" s="147">
        <v>0</v>
      </c>
      <c r="N21" s="156"/>
      <c r="O21" s="147">
        <v>0</v>
      </c>
      <c r="P21" s="147">
        <v>0</v>
      </c>
      <c r="Q21" s="38" t="s">
        <v>877</v>
      </c>
      <c r="R21" s="69"/>
    </row>
    <row r="22" spans="1:18">
      <c r="B22" s="36"/>
      <c r="C22" s="10" t="s">
        <v>291</v>
      </c>
      <c r="D22" s="12" t="s">
        <v>921</v>
      </c>
      <c r="E22" s="65">
        <v>0</v>
      </c>
      <c r="F22" s="156"/>
      <c r="G22" s="65">
        <v>15</v>
      </c>
      <c r="H22" s="65">
        <v>13</v>
      </c>
      <c r="I22" s="147">
        <v>2</v>
      </c>
      <c r="J22" s="156"/>
      <c r="K22" s="147">
        <v>8</v>
      </c>
      <c r="L22" s="147">
        <v>15</v>
      </c>
      <c r="M22" s="147">
        <v>0</v>
      </c>
      <c r="N22" s="156"/>
      <c r="O22" s="147">
        <v>3</v>
      </c>
      <c r="P22" s="147">
        <v>4</v>
      </c>
      <c r="Q22" s="38" t="s">
        <v>880</v>
      </c>
      <c r="R22" s="69"/>
    </row>
    <row r="23" spans="1:18">
      <c r="B23" s="36"/>
      <c r="C23" s="10" t="s">
        <v>293</v>
      </c>
      <c r="D23" s="12" t="s">
        <v>922</v>
      </c>
      <c r="E23" s="65">
        <v>0</v>
      </c>
      <c r="F23" s="156"/>
      <c r="G23" s="65"/>
      <c r="H23" s="65"/>
      <c r="I23" s="147">
        <v>0</v>
      </c>
      <c r="J23" s="156"/>
      <c r="K23" s="147">
        <v>1</v>
      </c>
      <c r="L23" s="147">
        <v>1</v>
      </c>
      <c r="M23" s="147">
        <v>0</v>
      </c>
      <c r="N23" s="156"/>
      <c r="O23" s="147">
        <v>0</v>
      </c>
      <c r="P23" s="147">
        <v>0</v>
      </c>
      <c r="Q23" s="12" t="s">
        <v>882</v>
      </c>
      <c r="R23" s="69"/>
    </row>
    <row r="24" spans="1:18" ht="45">
      <c r="A24" s="8" t="s">
        <v>376</v>
      </c>
      <c r="B24" s="36" t="s">
        <v>924</v>
      </c>
      <c r="C24" s="10" t="s">
        <v>153</v>
      </c>
      <c r="D24" s="12" t="s">
        <v>915</v>
      </c>
      <c r="E24" s="65">
        <v>0</v>
      </c>
      <c r="F24" s="156"/>
      <c r="G24" s="65">
        <v>0</v>
      </c>
      <c r="H24" s="65">
        <v>0</v>
      </c>
      <c r="I24" s="147">
        <v>0</v>
      </c>
      <c r="J24" s="156"/>
      <c r="K24" s="147">
        <v>9.58</v>
      </c>
      <c r="L24" s="147">
        <v>0</v>
      </c>
      <c r="M24" s="147">
        <v>0</v>
      </c>
      <c r="N24" s="156"/>
      <c r="O24" s="147">
        <v>15.77</v>
      </c>
      <c r="P24" s="147">
        <v>0</v>
      </c>
      <c r="Q24" s="37" t="s">
        <v>854</v>
      </c>
      <c r="R24" s="69"/>
    </row>
    <row r="25" spans="1:18">
      <c r="B25" s="36"/>
      <c r="C25" s="10" t="s">
        <v>157</v>
      </c>
      <c r="D25" s="12" t="s">
        <v>916</v>
      </c>
      <c r="E25" s="65">
        <v>0</v>
      </c>
      <c r="F25" s="156"/>
      <c r="G25" s="65">
        <v>22.8</v>
      </c>
      <c r="H25" s="65">
        <v>21.3</v>
      </c>
      <c r="I25" s="147">
        <v>0</v>
      </c>
      <c r="J25" s="156"/>
      <c r="K25" s="147">
        <v>20</v>
      </c>
      <c r="L25" s="147">
        <v>19.899999999999999</v>
      </c>
      <c r="M25" s="147">
        <v>0</v>
      </c>
      <c r="N25" s="156"/>
      <c r="O25" s="147">
        <v>0</v>
      </c>
      <c r="P25" s="147">
        <v>0</v>
      </c>
      <c r="Q25" s="37" t="s">
        <v>854</v>
      </c>
      <c r="R25" s="69"/>
    </row>
    <row r="26" spans="1:18">
      <c r="B26" s="36"/>
      <c r="C26" s="10" t="s">
        <v>160</v>
      </c>
      <c r="D26" s="12" t="s">
        <v>917</v>
      </c>
      <c r="E26" s="65">
        <v>0</v>
      </c>
      <c r="F26" s="156"/>
      <c r="G26" s="65">
        <v>0</v>
      </c>
      <c r="H26" s="65">
        <v>0</v>
      </c>
      <c r="I26" s="147">
        <v>0</v>
      </c>
      <c r="J26" s="156"/>
      <c r="K26" s="147">
        <v>0</v>
      </c>
      <c r="L26" s="147">
        <v>0</v>
      </c>
      <c r="M26" s="147">
        <v>0</v>
      </c>
      <c r="N26" s="156"/>
      <c r="O26" s="147">
        <v>15.4</v>
      </c>
      <c r="P26" s="147">
        <v>0</v>
      </c>
      <c r="Q26" s="12" t="s">
        <v>856</v>
      </c>
      <c r="R26" s="69"/>
    </row>
    <row r="27" spans="1:18">
      <c r="B27" s="36"/>
      <c r="C27" s="10" t="s">
        <v>301</v>
      </c>
      <c r="D27" s="12" t="s">
        <v>918</v>
      </c>
      <c r="E27" s="65">
        <v>0</v>
      </c>
      <c r="F27" s="156"/>
      <c r="G27" s="65">
        <v>0</v>
      </c>
      <c r="H27" s="65">
        <v>0</v>
      </c>
      <c r="I27" s="147">
        <v>0</v>
      </c>
      <c r="J27" s="156"/>
      <c r="K27" s="147">
        <v>0</v>
      </c>
      <c r="L27" s="147">
        <v>0</v>
      </c>
      <c r="M27" s="147">
        <v>0</v>
      </c>
      <c r="N27" s="156"/>
      <c r="O27" s="147">
        <v>0</v>
      </c>
      <c r="P27" s="147">
        <v>0</v>
      </c>
      <c r="Q27" s="12" t="s">
        <v>856</v>
      </c>
      <c r="R27" s="69"/>
    </row>
    <row r="28" spans="1:18">
      <c r="B28" s="36"/>
      <c r="C28" s="10" t="s">
        <v>303</v>
      </c>
      <c r="D28" s="12" t="s">
        <v>919</v>
      </c>
      <c r="E28" s="65">
        <v>0</v>
      </c>
      <c r="F28" s="156"/>
      <c r="G28" s="65">
        <v>0</v>
      </c>
      <c r="H28" s="65">
        <v>0</v>
      </c>
      <c r="I28" s="147">
        <v>0</v>
      </c>
      <c r="J28" s="156"/>
      <c r="K28" s="147">
        <v>0</v>
      </c>
      <c r="L28" s="147">
        <v>0</v>
      </c>
      <c r="M28" s="147">
        <v>0</v>
      </c>
      <c r="N28" s="156"/>
      <c r="O28" s="147">
        <v>2</v>
      </c>
      <c r="P28" s="147">
        <v>1</v>
      </c>
      <c r="Q28" s="38" t="s">
        <v>875</v>
      </c>
      <c r="R28" s="69"/>
    </row>
    <row r="29" spans="1:18">
      <c r="B29" s="36"/>
      <c r="C29" s="10" t="s">
        <v>306</v>
      </c>
      <c r="D29" s="12" t="s">
        <v>920</v>
      </c>
      <c r="E29" s="65">
        <v>0</v>
      </c>
      <c r="F29" s="156"/>
      <c r="G29" s="65">
        <v>0</v>
      </c>
      <c r="H29" s="65">
        <v>0</v>
      </c>
      <c r="I29" s="147">
        <v>0</v>
      </c>
      <c r="J29" s="156"/>
      <c r="K29" s="147">
        <v>0</v>
      </c>
      <c r="L29" s="147">
        <v>0</v>
      </c>
      <c r="M29" s="147">
        <v>0</v>
      </c>
      <c r="N29" s="156"/>
      <c r="O29" s="147">
        <v>2</v>
      </c>
      <c r="P29" s="147">
        <v>0</v>
      </c>
      <c r="Q29" s="38" t="s">
        <v>877</v>
      </c>
      <c r="R29" s="69"/>
    </row>
    <row r="30" spans="1:18">
      <c r="B30" s="36"/>
      <c r="C30" s="10" t="s">
        <v>308</v>
      </c>
      <c r="D30" s="12" t="s">
        <v>921</v>
      </c>
      <c r="E30" s="65">
        <v>0</v>
      </c>
      <c r="F30" s="156"/>
      <c r="G30" s="65">
        <v>0</v>
      </c>
      <c r="H30" s="65">
        <v>2</v>
      </c>
      <c r="I30" s="147">
        <v>1</v>
      </c>
      <c r="J30" s="156"/>
      <c r="K30" s="147">
        <v>3</v>
      </c>
      <c r="L30" s="147">
        <v>9</v>
      </c>
      <c r="M30" s="147">
        <v>0</v>
      </c>
      <c r="N30" s="156"/>
      <c r="O30" s="147">
        <v>1</v>
      </c>
      <c r="P30" s="147">
        <v>0</v>
      </c>
      <c r="Q30" s="38" t="s">
        <v>880</v>
      </c>
      <c r="R30" s="69"/>
    </row>
    <row r="31" spans="1:18">
      <c r="B31" s="86"/>
      <c r="C31" s="2" t="s">
        <v>310</v>
      </c>
      <c r="D31" s="12" t="s">
        <v>922</v>
      </c>
      <c r="E31" s="87">
        <v>0</v>
      </c>
      <c r="F31" s="157"/>
      <c r="G31" s="87">
        <v>0</v>
      </c>
      <c r="H31" s="87">
        <v>0</v>
      </c>
      <c r="I31" s="147">
        <v>0</v>
      </c>
      <c r="J31" s="157"/>
      <c r="K31" s="147">
        <v>1</v>
      </c>
      <c r="L31" s="147">
        <v>2</v>
      </c>
      <c r="M31" s="147">
        <v>0</v>
      </c>
      <c r="N31" s="157"/>
      <c r="O31" s="147">
        <v>0</v>
      </c>
      <c r="P31" s="147">
        <v>0</v>
      </c>
      <c r="Q31" s="12" t="s">
        <v>882</v>
      </c>
      <c r="R31" s="88"/>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scale="3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pane xSplit="4" ySplit="7" topLeftCell="M16" activePane="bottomRight" state="frozen"/>
      <selection pane="bottomRight" activeCell="C5" sqref="C5"/>
      <selection pane="bottomLeft"/>
      <selection pane="topRight"/>
    </sheetView>
  </sheetViews>
  <sheetFormatPr defaultColWidth="9.140625" defaultRowHeight="15" outlineLevelCol="1"/>
  <cols>
    <col min="1" max="1" width="5.5703125" style="8" customWidth="1"/>
    <col min="2" max="2" width="34.7109375" style="1" customWidth="1"/>
    <col min="3" max="3" width="11.140625" style="8" bestFit="1" customWidth="1"/>
    <col min="4" max="4" width="40.7109375" style="8" customWidth="1"/>
    <col min="5" max="8" width="9.42578125" style="8" customWidth="1"/>
    <col min="9" max="9" width="10.140625" style="8" customWidth="1"/>
    <col min="10" max="12" width="9.140625" style="8"/>
    <col min="13" max="13" width="10.7109375" style="8" customWidth="1"/>
    <col min="14" max="17" width="9.140625" style="8" customWidth="1"/>
    <col min="18" max="25" width="9.140625" style="8" customWidth="1" outlineLevel="1"/>
    <col min="26" max="26" width="59.5703125" style="1" bestFit="1" customWidth="1"/>
    <col min="27" max="27" width="91.140625" style="8" customWidth="1"/>
    <col min="28" max="16384" width="9.140625" style="8"/>
  </cols>
  <sheetData>
    <row r="1" spans="2:27" ht="15.75" thickBot="1"/>
    <row r="2" spans="2:27">
      <c r="B2" s="14" t="s">
        <v>47</v>
      </c>
      <c r="C2" s="17" t="str">
        <f>IF('Quarterly Submission Guide'!$D$20 = "", "",'Quarterly Submission Guide'!$D$20)</f>
        <v>SDG&amp;E</v>
      </c>
      <c r="D2" s="8" t="s">
        <v>54</v>
      </c>
    </row>
    <row r="3" spans="2:27">
      <c r="B3" s="15" t="s">
        <v>55</v>
      </c>
      <c r="C3" s="13">
        <v>11</v>
      </c>
      <c r="D3" s="2" t="s">
        <v>925</v>
      </c>
    </row>
    <row r="4" spans="2:27" ht="20.25" customHeight="1" thickBot="1">
      <c r="B4" s="16" t="s">
        <v>53</v>
      </c>
      <c r="C4" s="28" t="s">
        <v>367</v>
      </c>
      <c r="D4" s="1" t="s">
        <v>911</v>
      </c>
    </row>
    <row r="5" spans="2:27">
      <c r="E5" s="40" t="s">
        <v>903</v>
      </c>
      <c r="F5" s="40"/>
      <c r="G5" s="40"/>
      <c r="H5" s="40"/>
      <c r="I5" s="40"/>
      <c r="J5" s="40"/>
      <c r="K5" s="40"/>
      <c r="L5" s="40"/>
      <c r="M5" s="40"/>
      <c r="N5" s="40"/>
      <c r="O5" s="40"/>
      <c r="P5" s="40"/>
      <c r="Q5" s="40"/>
      <c r="R5" s="40"/>
      <c r="S5" s="40"/>
      <c r="T5" s="41" t="s">
        <v>904</v>
      </c>
      <c r="U5" s="41"/>
      <c r="V5" s="41"/>
      <c r="W5" s="41"/>
      <c r="X5" s="41"/>
      <c r="Y5" s="41"/>
    </row>
    <row r="6" spans="2:27" ht="18" customHeight="1">
      <c r="B6" s="3" t="s">
        <v>926</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c r="B7" s="5" t="s">
        <v>59</v>
      </c>
      <c r="C7" s="6" t="s">
        <v>60</v>
      </c>
      <c r="D7" s="6" t="s">
        <v>208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62</v>
      </c>
      <c r="AA7" s="6" t="s">
        <v>63</v>
      </c>
    </row>
    <row r="8" spans="2:27" ht="16.5" customHeight="1">
      <c r="B8" s="35" t="s">
        <v>927</v>
      </c>
      <c r="C8" s="9" t="s">
        <v>65</v>
      </c>
      <c r="D8" s="12" t="s">
        <v>928</v>
      </c>
      <c r="E8" s="159">
        <v>0</v>
      </c>
      <c r="F8" s="159">
        <v>0</v>
      </c>
      <c r="G8" s="159">
        <v>5</v>
      </c>
      <c r="H8" s="159">
        <v>4</v>
      </c>
      <c r="I8" s="159">
        <v>4</v>
      </c>
      <c r="J8" s="160">
        <v>0</v>
      </c>
      <c r="K8" s="160">
        <v>0</v>
      </c>
      <c r="L8" s="160">
        <v>1</v>
      </c>
      <c r="M8" s="160">
        <v>4</v>
      </c>
      <c r="N8" s="160">
        <v>0</v>
      </c>
      <c r="O8" s="160">
        <v>0</v>
      </c>
      <c r="P8" s="161">
        <v>0</v>
      </c>
      <c r="Q8" s="161">
        <v>1</v>
      </c>
      <c r="R8" s="222">
        <v>0</v>
      </c>
      <c r="S8" s="222">
        <v>0</v>
      </c>
      <c r="T8" s="222">
        <v>0</v>
      </c>
      <c r="U8" s="222">
        <v>3.2</v>
      </c>
      <c r="V8" s="222">
        <v>0</v>
      </c>
      <c r="W8" s="222">
        <v>0</v>
      </c>
      <c r="X8" s="222">
        <v>0</v>
      </c>
      <c r="Y8" s="223">
        <f>U8</f>
        <v>3.2</v>
      </c>
      <c r="Z8" s="11" t="s">
        <v>929</v>
      </c>
      <c r="AA8" s="12"/>
    </row>
    <row r="9" spans="2:27" ht="15" customHeight="1">
      <c r="B9" s="36"/>
      <c r="C9" s="10" t="s">
        <v>68</v>
      </c>
      <c r="D9" s="12" t="s">
        <v>930</v>
      </c>
      <c r="E9" s="162">
        <v>0</v>
      </c>
      <c r="F9" s="162">
        <v>0</v>
      </c>
      <c r="G9" s="162">
        <v>200</v>
      </c>
      <c r="H9" s="162">
        <v>265</v>
      </c>
      <c r="I9" s="162">
        <v>324</v>
      </c>
      <c r="J9" s="163">
        <v>0</v>
      </c>
      <c r="K9" s="163">
        <v>0</v>
      </c>
      <c r="L9" s="163">
        <v>2</v>
      </c>
      <c r="M9" s="164">
        <v>512</v>
      </c>
      <c r="N9" s="163">
        <v>0</v>
      </c>
      <c r="O9" s="163">
        <v>0</v>
      </c>
      <c r="P9" s="165">
        <v>0</v>
      </c>
      <c r="Q9" s="166">
        <v>13</v>
      </c>
      <c r="R9" s="222">
        <v>0</v>
      </c>
      <c r="S9" s="222">
        <v>0</v>
      </c>
      <c r="T9" s="222">
        <v>0</v>
      </c>
      <c r="U9" s="224">
        <v>116.5</v>
      </c>
      <c r="V9" s="222">
        <v>0</v>
      </c>
      <c r="W9" s="222">
        <v>0</v>
      </c>
      <c r="X9" s="222">
        <v>0</v>
      </c>
      <c r="Y9" s="224">
        <f>U9</f>
        <v>116.5</v>
      </c>
      <c r="Z9" s="12" t="s">
        <v>931</v>
      </c>
      <c r="AA9" s="12"/>
    </row>
    <row r="10" spans="2:27" ht="18.75" customHeight="1">
      <c r="B10" s="36"/>
      <c r="C10" s="10" t="s">
        <v>71</v>
      </c>
      <c r="D10" s="12" t="s">
        <v>932</v>
      </c>
      <c r="E10" s="167">
        <v>0</v>
      </c>
      <c r="F10" s="167">
        <v>0</v>
      </c>
      <c r="G10" s="167">
        <v>658397.18000000005</v>
      </c>
      <c r="H10" s="167">
        <v>1044422.67</v>
      </c>
      <c r="I10" s="167">
        <v>1304723.45</v>
      </c>
      <c r="J10" s="168">
        <v>0</v>
      </c>
      <c r="K10" s="168">
        <v>0</v>
      </c>
      <c r="L10" s="168">
        <v>358.18</v>
      </c>
      <c r="M10" s="168">
        <v>2631425.73</v>
      </c>
      <c r="N10" s="163">
        <v>0</v>
      </c>
      <c r="O10" s="163">
        <v>0</v>
      </c>
      <c r="P10" s="165">
        <v>0</v>
      </c>
      <c r="Q10" s="169">
        <v>147767</v>
      </c>
      <c r="R10" s="222">
        <v>0</v>
      </c>
      <c r="S10" s="222">
        <v>0</v>
      </c>
      <c r="T10" s="222">
        <v>0</v>
      </c>
      <c r="U10" s="169">
        <v>617794</v>
      </c>
      <c r="V10" s="222">
        <v>0</v>
      </c>
      <c r="W10" s="222">
        <v>0</v>
      </c>
      <c r="X10" s="222">
        <v>0</v>
      </c>
      <c r="Y10" s="169">
        <f>U10</f>
        <v>617794</v>
      </c>
      <c r="Z10" s="12" t="s">
        <v>933</v>
      </c>
      <c r="AA10" s="12" t="s">
        <v>934</v>
      </c>
    </row>
    <row r="11" spans="2:27" ht="27.75" customHeight="1">
      <c r="B11" s="36" t="s">
        <v>935</v>
      </c>
      <c r="C11" s="10" t="s">
        <v>226</v>
      </c>
      <c r="D11" s="12" t="s">
        <v>936</v>
      </c>
      <c r="E11" s="175">
        <f>60600324/60</f>
        <v>1010005.4</v>
      </c>
      <c r="F11" s="175">
        <v>859290</v>
      </c>
      <c r="G11" s="175">
        <v>1771855</v>
      </c>
      <c r="H11" s="175">
        <v>2062326</v>
      </c>
      <c r="I11" s="175">
        <v>2333445</v>
      </c>
      <c r="J11" s="179">
        <v>246957</v>
      </c>
      <c r="K11" s="179">
        <v>98578</v>
      </c>
      <c r="L11" s="179">
        <v>428184</v>
      </c>
      <c r="M11" s="179">
        <v>2805055</v>
      </c>
      <c r="N11" s="174">
        <v>384390</v>
      </c>
      <c r="O11" s="169">
        <v>445526</v>
      </c>
      <c r="P11" s="169">
        <v>549162</v>
      </c>
      <c r="Q11" s="169">
        <v>493707</v>
      </c>
      <c r="R11" s="169">
        <v>408500</v>
      </c>
      <c r="S11" s="169">
        <v>426726</v>
      </c>
      <c r="T11" s="169">
        <v>328685.217</v>
      </c>
      <c r="U11" s="169">
        <v>867872</v>
      </c>
      <c r="V11" s="169">
        <v>256239.8</v>
      </c>
      <c r="W11" s="169">
        <v>289673.17</v>
      </c>
      <c r="X11" s="169">
        <v>328685.21669999999</v>
      </c>
      <c r="Y11" s="169">
        <v>997293.84199999995</v>
      </c>
      <c r="Z11" s="12" t="s">
        <v>937</v>
      </c>
      <c r="AA11" s="12" t="s">
        <v>938</v>
      </c>
    </row>
    <row r="12" spans="2:27" ht="30">
      <c r="B12" s="36"/>
      <c r="C12" s="10" t="s">
        <v>228</v>
      </c>
      <c r="D12" s="12" t="s">
        <v>939</v>
      </c>
      <c r="E12" s="167">
        <v>1504041.6333333333</v>
      </c>
      <c r="F12" s="167">
        <v>2058236.8833333333</v>
      </c>
      <c r="G12" s="167">
        <v>2090995.25</v>
      </c>
      <c r="H12" s="167">
        <v>1887418.2666666666</v>
      </c>
      <c r="I12" s="167">
        <v>1705635.8166666667</v>
      </c>
      <c r="J12" s="168">
        <v>346752.8</v>
      </c>
      <c r="K12" s="168">
        <v>385697</v>
      </c>
      <c r="L12" s="168">
        <v>1113937.5666660001</v>
      </c>
      <c r="M12" s="168">
        <v>470885.71666600002</v>
      </c>
      <c r="N12" s="168">
        <v>407865.33</v>
      </c>
      <c r="O12" s="168">
        <v>388530.73</v>
      </c>
      <c r="P12" s="168">
        <v>394061.65</v>
      </c>
      <c r="Q12" s="168">
        <v>570568.65</v>
      </c>
      <c r="R12" s="168">
        <v>333347.18</v>
      </c>
      <c r="S12" s="169">
        <v>286716</v>
      </c>
      <c r="T12" s="169">
        <v>573414</v>
      </c>
      <c r="U12" s="169">
        <v>515440</v>
      </c>
      <c r="V12" s="169">
        <v>484040</v>
      </c>
      <c r="W12" s="169">
        <v>322394</v>
      </c>
      <c r="X12" s="169">
        <v>573414</v>
      </c>
      <c r="Y12" s="169">
        <v>515440</v>
      </c>
      <c r="Z12" s="12" t="s">
        <v>940</v>
      </c>
      <c r="AA12" s="12"/>
    </row>
    <row r="13" spans="2:27" ht="30.75" customHeight="1">
      <c r="B13" s="36"/>
      <c r="C13" s="10" t="s">
        <v>230</v>
      </c>
      <c r="D13" s="12" t="s">
        <v>941</v>
      </c>
      <c r="E13" s="171">
        <v>63.26</v>
      </c>
      <c r="F13" s="171">
        <v>86.01</v>
      </c>
      <c r="G13" s="171">
        <v>117.49</v>
      </c>
      <c r="H13" s="171">
        <v>121.02</v>
      </c>
      <c r="I13" s="171">
        <v>122.96</v>
      </c>
      <c r="J13" s="172">
        <v>13.950232829999999</v>
      </c>
      <c r="K13" s="172">
        <v>15.516999289999999</v>
      </c>
      <c r="L13" s="172">
        <v>44.82929961</v>
      </c>
      <c r="M13" s="172">
        <v>126.10266698</v>
      </c>
      <c r="N13" s="172">
        <v>16.440000000000001</v>
      </c>
      <c r="O13" s="172">
        <v>15.66</v>
      </c>
      <c r="P13" s="172">
        <v>15.88</v>
      </c>
      <c r="Q13" s="172">
        <v>28.95</v>
      </c>
      <c r="R13" s="172">
        <v>13.41</v>
      </c>
      <c r="S13" s="173">
        <v>11.53</v>
      </c>
      <c r="T13" s="173">
        <v>23.51</v>
      </c>
      <c r="U13" s="173">
        <v>46.03</v>
      </c>
      <c r="V13" s="173">
        <v>19.91</v>
      </c>
      <c r="W13" s="173">
        <v>13.22</v>
      </c>
      <c r="X13" s="173">
        <v>23.51</v>
      </c>
      <c r="Y13" s="173">
        <f>U13</f>
        <v>46.03</v>
      </c>
      <c r="Z13" s="12" t="s">
        <v>942</v>
      </c>
      <c r="AA13" s="12"/>
    </row>
    <row r="14" spans="2:27" ht="27" customHeight="1">
      <c r="B14" s="36"/>
      <c r="C14" s="10" t="s">
        <v>233</v>
      </c>
      <c r="D14" s="12" t="s">
        <v>943</v>
      </c>
      <c r="E14" s="171">
        <v>63.26</v>
      </c>
      <c r="F14" s="171">
        <v>86.01</v>
      </c>
      <c r="G14" s="171">
        <v>86.64</v>
      </c>
      <c r="H14" s="171">
        <v>77.45</v>
      </c>
      <c r="I14" s="171">
        <v>69.209999999999994</v>
      </c>
      <c r="J14" s="172">
        <v>13.950232829999999</v>
      </c>
      <c r="K14" s="172">
        <v>15.516999289999999</v>
      </c>
      <c r="L14" s="172">
        <v>44.81488951</v>
      </c>
      <c r="M14" s="172">
        <v>18.9442317</v>
      </c>
      <c r="N14" s="172">
        <v>16.440000000000001</v>
      </c>
      <c r="O14" s="172">
        <v>15.66</v>
      </c>
      <c r="P14" s="172">
        <v>15.88</v>
      </c>
      <c r="Q14" s="172">
        <v>23</v>
      </c>
      <c r="R14" s="172">
        <v>13.41</v>
      </c>
      <c r="S14" s="173">
        <v>11.53</v>
      </c>
      <c r="T14" s="173">
        <v>23.51</v>
      </c>
      <c r="U14" s="173">
        <v>21.13</v>
      </c>
      <c r="V14" s="173">
        <v>19.91</v>
      </c>
      <c r="W14" s="173">
        <v>13.22</v>
      </c>
      <c r="X14" s="173">
        <v>23.51</v>
      </c>
      <c r="Y14" s="173">
        <v>21.13</v>
      </c>
      <c r="Z14" s="12" t="s">
        <v>942</v>
      </c>
      <c r="AA14" s="12"/>
    </row>
    <row r="15" spans="2:27" ht="24.75" customHeight="1">
      <c r="B15" s="36"/>
      <c r="C15" s="10" t="s">
        <v>287</v>
      </c>
      <c r="D15" s="12" t="s">
        <v>944</v>
      </c>
      <c r="E15" s="171">
        <v>0.62</v>
      </c>
      <c r="F15" s="171">
        <v>0.68</v>
      </c>
      <c r="G15" s="171">
        <v>0.57999999999999996</v>
      </c>
      <c r="H15" s="171">
        <v>0.66</v>
      </c>
      <c r="I15" s="171">
        <v>0.64</v>
      </c>
      <c r="J15" s="172">
        <v>0.13026482</v>
      </c>
      <c r="K15" s="172">
        <v>0.17182349999999999</v>
      </c>
      <c r="L15" s="172">
        <v>0.26962454000000002</v>
      </c>
      <c r="M15" s="172">
        <v>0.22445846999999999</v>
      </c>
      <c r="N15" s="173">
        <v>0.16347136000000001</v>
      </c>
      <c r="O15" s="172">
        <v>0.13924074</v>
      </c>
      <c r="P15" s="172">
        <v>0.16</v>
      </c>
      <c r="Q15" s="172">
        <v>0.21</v>
      </c>
      <c r="R15" s="173">
        <v>0.1087</v>
      </c>
      <c r="S15" s="173">
        <v>9.1600000000000001E-2</v>
      </c>
      <c r="T15" s="173">
        <v>0.19</v>
      </c>
      <c r="U15" s="173">
        <v>0.17</v>
      </c>
      <c r="V15" s="173">
        <v>0.16</v>
      </c>
      <c r="W15" s="173">
        <v>0.13</v>
      </c>
      <c r="X15" s="173">
        <v>0.19</v>
      </c>
      <c r="Y15" s="173">
        <v>0.17</v>
      </c>
      <c r="Z15" s="12" t="s">
        <v>945</v>
      </c>
      <c r="AA15" s="12"/>
    </row>
    <row r="16" spans="2:27" ht="25.5" customHeight="1">
      <c r="B16" s="36"/>
      <c r="C16" s="10" t="s">
        <v>289</v>
      </c>
      <c r="D16" s="12" t="s">
        <v>946</v>
      </c>
      <c r="E16" s="171">
        <v>0.62</v>
      </c>
      <c r="F16" s="171">
        <v>0.68</v>
      </c>
      <c r="G16" s="171">
        <v>0.56999999999999995</v>
      </c>
      <c r="H16" s="171">
        <v>0.64</v>
      </c>
      <c r="I16" s="171">
        <v>0.61</v>
      </c>
      <c r="J16" s="172">
        <v>0.13026482</v>
      </c>
      <c r="K16" s="172">
        <v>0.17182349999999999</v>
      </c>
      <c r="L16" s="172">
        <v>0.26959168</v>
      </c>
      <c r="M16" s="172">
        <v>0.15642707</v>
      </c>
      <c r="N16" s="173">
        <v>0.16347136000000001</v>
      </c>
      <c r="O16" s="172">
        <v>0.13924074</v>
      </c>
      <c r="P16" s="172">
        <v>0.16</v>
      </c>
      <c r="Q16" s="172">
        <v>0.21</v>
      </c>
      <c r="R16" s="173">
        <v>0.1087</v>
      </c>
      <c r="S16" s="173">
        <v>9.1600000000000001E-2</v>
      </c>
      <c r="T16" s="173">
        <v>0.19</v>
      </c>
      <c r="U16" s="173">
        <v>0.16</v>
      </c>
      <c r="V16" s="173">
        <v>0.16</v>
      </c>
      <c r="W16" s="173">
        <v>0.13</v>
      </c>
      <c r="X16" s="173">
        <v>0.19</v>
      </c>
      <c r="Y16" s="173">
        <v>0.16</v>
      </c>
      <c r="Z16" s="12" t="s">
        <v>945</v>
      </c>
      <c r="AA16" s="12"/>
    </row>
    <row r="17" spans="2:27" ht="15" customHeight="1">
      <c r="B17" s="36" t="s">
        <v>947</v>
      </c>
      <c r="C17" s="10" t="s">
        <v>153</v>
      </c>
      <c r="D17" s="12" t="s">
        <v>948</v>
      </c>
      <c r="E17" s="162">
        <v>0</v>
      </c>
      <c r="F17" s="162">
        <v>0</v>
      </c>
      <c r="G17" s="162">
        <v>633</v>
      </c>
      <c r="H17" s="162">
        <v>832</v>
      </c>
      <c r="I17" s="162">
        <v>968</v>
      </c>
      <c r="J17" s="163">
        <v>0</v>
      </c>
      <c r="K17" s="163">
        <v>0</v>
      </c>
      <c r="L17" s="163">
        <v>0</v>
      </c>
      <c r="M17" s="163">
        <v>2359</v>
      </c>
      <c r="N17" s="163">
        <v>0</v>
      </c>
      <c r="O17" s="163">
        <v>0</v>
      </c>
      <c r="P17" s="163">
        <v>0</v>
      </c>
      <c r="Q17" s="174">
        <v>241</v>
      </c>
      <c r="R17" s="165">
        <v>0</v>
      </c>
      <c r="S17" s="165">
        <v>0</v>
      </c>
      <c r="T17" s="165">
        <v>0</v>
      </c>
      <c r="U17" s="165">
        <v>1007</v>
      </c>
      <c r="V17" s="165">
        <v>0</v>
      </c>
      <c r="W17" s="165">
        <v>0</v>
      </c>
      <c r="X17" s="165">
        <v>0</v>
      </c>
      <c r="Y17" s="165">
        <f t="shared" ref="Y17:Y23" si="0">U17</f>
        <v>1007</v>
      </c>
      <c r="Z17" s="12" t="s">
        <v>949</v>
      </c>
      <c r="AA17" s="12"/>
    </row>
    <row r="18" spans="2:27" ht="18" customHeight="1">
      <c r="B18" s="36" t="s">
        <v>950</v>
      </c>
      <c r="C18" s="10" t="s">
        <v>164</v>
      </c>
      <c r="D18" s="12" t="s">
        <v>951</v>
      </c>
      <c r="E18" s="162">
        <v>0</v>
      </c>
      <c r="F18" s="162">
        <v>0</v>
      </c>
      <c r="G18" s="175">
        <v>17619</v>
      </c>
      <c r="H18" s="175">
        <v>30069</v>
      </c>
      <c r="I18" s="176">
        <v>49880</v>
      </c>
      <c r="J18" s="163">
        <v>0</v>
      </c>
      <c r="K18" s="163">
        <v>0</v>
      </c>
      <c r="L18" s="163">
        <v>49</v>
      </c>
      <c r="M18" s="177">
        <v>100488</v>
      </c>
      <c r="N18" s="163">
        <v>0</v>
      </c>
      <c r="O18" s="163">
        <v>0</v>
      </c>
      <c r="P18" s="163">
        <v>0</v>
      </c>
      <c r="Q18" s="170">
        <v>5858</v>
      </c>
      <c r="R18" s="165">
        <v>0</v>
      </c>
      <c r="S18" s="165">
        <v>0</v>
      </c>
      <c r="T18" s="165">
        <v>0</v>
      </c>
      <c r="U18" s="170">
        <v>14858</v>
      </c>
      <c r="V18" s="165">
        <v>0</v>
      </c>
      <c r="W18" s="165">
        <v>0</v>
      </c>
      <c r="X18" s="165">
        <v>0</v>
      </c>
      <c r="Y18" s="170">
        <f t="shared" si="0"/>
        <v>14858</v>
      </c>
      <c r="Z18" s="54" t="s">
        <v>952</v>
      </c>
      <c r="AA18" s="12" t="s">
        <v>953</v>
      </c>
    </row>
    <row r="19" spans="2:27" ht="28.5" customHeight="1">
      <c r="B19" s="36"/>
      <c r="C19" s="10" t="s">
        <v>166</v>
      </c>
      <c r="D19" s="12" t="s">
        <v>954</v>
      </c>
      <c r="E19" s="162">
        <v>0</v>
      </c>
      <c r="F19" s="162">
        <v>0</v>
      </c>
      <c r="G19" s="162">
        <v>937</v>
      </c>
      <c r="H19" s="175">
        <v>1812</v>
      </c>
      <c r="I19" s="176">
        <v>2853</v>
      </c>
      <c r="J19" s="164">
        <v>0</v>
      </c>
      <c r="K19" s="164">
        <v>0</v>
      </c>
      <c r="L19" s="164">
        <v>6</v>
      </c>
      <c r="M19" s="177">
        <v>6427</v>
      </c>
      <c r="N19" s="163">
        <v>0</v>
      </c>
      <c r="O19" s="163">
        <v>0</v>
      </c>
      <c r="P19" s="165">
        <v>0</v>
      </c>
      <c r="Q19" s="285">
        <v>406</v>
      </c>
      <c r="R19" s="165">
        <v>0</v>
      </c>
      <c r="S19" s="165">
        <v>0</v>
      </c>
      <c r="T19" s="165">
        <v>0</v>
      </c>
      <c r="U19" s="170">
        <v>1499</v>
      </c>
      <c r="V19" s="165">
        <v>0</v>
      </c>
      <c r="W19" s="165">
        <v>0</v>
      </c>
      <c r="X19" s="165">
        <v>0</v>
      </c>
      <c r="Y19" s="170">
        <f t="shared" si="0"/>
        <v>1499</v>
      </c>
      <c r="Z19" s="54" t="s">
        <v>952</v>
      </c>
      <c r="AA19" s="12"/>
    </row>
    <row r="20" spans="2:27" ht="28.5" customHeight="1">
      <c r="B20" s="36"/>
      <c r="C20" s="10" t="s">
        <v>168</v>
      </c>
      <c r="D20" s="12" t="s">
        <v>955</v>
      </c>
      <c r="E20" s="162">
        <v>0</v>
      </c>
      <c r="F20" s="162">
        <v>0</v>
      </c>
      <c r="G20" s="167">
        <v>17619</v>
      </c>
      <c r="H20" s="167">
        <v>30069</v>
      </c>
      <c r="I20" s="178">
        <v>47969</v>
      </c>
      <c r="J20" s="163">
        <v>0</v>
      </c>
      <c r="K20" s="163">
        <v>0</v>
      </c>
      <c r="L20" s="163">
        <v>49</v>
      </c>
      <c r="M20" s="179">
        <v>91760</v>
      </c>
      <c r="N20" s="163">
        <v>0</v>
      </c>
      <c r="O20" s="163">
        <v>0</v>
      </c>
      <c r="P20" s="163">
        <v>0</v>
      </c>
      <c r="Q20" s="170">
        <v>5811</v>
      </c>
      <c r="R20" s="165">
        <v>0</v>
      </c>
      <c r="S20" s="165">
        <v>0</v>
      </c>
      <c r="T20" s="165">
        <v>0</v>
      </c>
      <c r="U20" s="170">
        <v>12438</v>
      </c>
      <c r="V20" s="165">
        <v>0</v>
      </c>
      <c r="W20" s="165">
        <v>0</v>
      </c>
      <c r="X20" s="165">
        <v>0</v>
      </c>
      <c r="Y20" s="165">
        <f t="shared" si="0"/>
        <v>12438</v>
      </c>
      <c r="Z20" s="54" t="s">
        <v>956</v>
      </c>
      <c r="AA20" s="12"/>
    </row>
    <row r="21" spans="2:27" ht="28.5" customHeight="1">
      <c r="B21" s="36"/>
      <c r="C21" s="10" t="s">
        <v>170</v>
      </c>
      <c r="D21" s="12" t="s">
        <v>957</v>
      </c>
      <c r="E21" s="162">
        <v>0</v>
      </c>
      <c r="F21" s="162">
        <v>0</v>
      </c>
      <c r="G21" s="162">
        <v>937</v>
      </c>
      <c r="H21" s="167">
        <v>1812</v>
      </c>
      <c r="I21" s="167">
        <v>2756</v>
      </c>
      <c r="J21" s="163">
        <v>0</v>
      </c>
      <c r="K21" s="163">
        <v>0</v>
      </c>
      <c r="L21" s="163">
        <v>6</v>
      </c>
      <c r="M21" s="170">
        <v>6262</v>
      </c>
      <c r="N21" s="163">
        <v>0</v>
      </c>
      <c r="O21" s="163">
        <v>0</v>
      </c>
      <c r="P21" s="165">
        <v>0</v>
      </c>
      <c r="Q21" s="285">
        <v>406</v>
      </c>
      <c r="R21" s="165">
        <v>0</v>
      </c>
      <c r="S21" s="165">
        <v>0</v>
      </c>
      <c r="T21" s="165">
        <v>0</v>
      </c>
      <c r="U21" s="170">
        <v>1272</v>
      </c>
      <c r="V21" s="165">
        <v>0</v>
      </c>
      <c r="W21" s="165">
        <v>0</v>
      </c>
      <c r="X21" s="165">
        <v>0</v>
      </c>
      <c r="Y21" s="170">
        <f t="shared" si="0"/>
        <v>1272</v>
      </c>
      <c r="Z21" s="54" t="s">
        <v>956</v>
      </c>
      <c r="AA21" s="12"/>
    </row>
    <row r="22" spans="2:27" ht="28.5" customHeight="1">
      <c r="B22" s="36"/>
      <c r="C22" s="10" t="s">
        <v>172</v>
      </c>
      <c r="D22" s="12" t="s">
        <v>958</v>
      </c>
      <c r="E22" s="162">
        <v>0</v>
      </c>
      <c r="F22" s="162">
        <v>0</v>
      </c>
      <c r="G22" s="180">
        <v>1</v>
      </c>
      <c r="H22" s="180">
        <v>1</v>
      </c>
      <c r="I22" s="180">
        <v>0.96168805132317559</v>
      </c>
      <c r="J22" s="181">
        <v>0</v>
      </c>
      <c r="K22" s="181">
        <v>0</v>
      </c>
      <c r="L22" s="180">
        <v>1</v>
      </c>
      <c r="M22" s="180">
        <v>0.91314385797309128</v>
      </c>
      <c r="N22" s="163">
        <v>0</v>
      </c>
      <c r="O22" s="163">
        <v>0</v>
      </c>
      <c r="P22" s="165">
        <v>0</v>
      </c>
      <c r="Q22" s="182">
        <f>Q20/Q18</f>
        <v>0.9919767838852851</v>
      </c>
      <c r="R22" s="165">
        <v>0</v>
      </c>
      <c r="S22" s="165">
        <v>0</v>
      </c>
      <c r="T22" s="165">
        <v>0</v>
      </c>
      <c r="U22" s="225">
        <v>0.97799999999999998</v>
      </c>
      <c r="V22" s="165">
        <v>0</v>
      </c>
      <c r="W22" s="165">
        <v>0</v>
      </c>
      <c r="X22" s="165">
        <v>0</v>
      </c>
      <c r="Y22" s="225">
        <f t="shared" si="0"/>
        <v>0.97799999999999998</v>
      </c>
      <c r="Z22" s="55" t="s">
        <v>959</v>
      </c>
      <c r="AA22" s="12"/>
    </row>
    <row r="23" spans="2:27" ht="28.5" customHeight="1">
      <c r="B23" s="36"/>
      <c r="C23" s="10" t="s">
        <v>174</v>
      </c>
      <c r="D23" s="12" t="s">
        <v>960</v>
      </c>
      <c r="E23" s="162">
        <v>0</v>
      </c>
      <c r="F23" s="162">
        <v>0</v>
      </c>
      <c r="G23" s="180">
        <v>1</v>
      </c>
      <c r="H23" s="180">
        <v>1</v>
      </c>
      <c r="I23" s="180">
        <v>0.96600070101647384</v>
      </c>
      <c r="J23" s="181">
        <v>0</v>
      </c>
      <c r="K23" s="181">
        <v>0</v>
      </c>
      <c r="L23" s="180">
        <v>1</v>
      </c>
      <c r="M23" s="180">
        <v>0.97432705772522177</v>
      </c>
      <c r="N23" s="163">
        <v>0</v>
      </c>
      <c r="O23" s="163">
        <v>0</v>
      </c>
      <c r="P23" s="165">
        <v>0</v>
      </c>
      <c r="Q23" s="182">
        <f>Q21/Q19</f>
        <v>1</v>
      </c>
      <c r="R23" s="165">
        <v>0</v>
      </c>
      <c r="S23" s="165">
        <v>0</v>
      </c>
      <c r="T23" s="165">
        <v>0</v>
      </c>
      <c r="U23" s="225">
        <v>0.99</v>
      </c>
      <c r="V23" s="165">
        <v>0</v>
      </c>
      <c r="W23" s="165">
        <v>0</v>
      </c>
      <c r="X23" s="165">
        <v>0</v>
      </c>
      <c r="Y23" s="225">
        <f t="shared" si="0"/>
        <v>0.99</v>
      </c>
      <c r="Z23" s="55" t="s">
        <v>959</v>
      </c>
      <c r="AA23" s="12"/>
    </row>
    <row r="24" spans="2:27" ht="28.5" customHeight="1">
      <c r="B24" s="36" t="s">
        <v>961</v>
      </c>
      <c r="C24" s="10" t="s">
        <v>248</v>
      </c>
      <c r="D24" s="12" t="s">
        <v>962</v>
      </c>
      <c r="E24" s="162">
        <v>0</v>
      </c>
      <c r="F24" s="162">
        <v>0</v>
      </c>
      <c r="G24" s="183">
        <v>0</v>
      </c>
      <c r="H24" s="183">
        <v>0</v>
      </c>
      <c r="I24" s="162">
        <v>1</v>
      </c>
      <c r="J24" s="163">
        <v>0</v>
      </c>
      <c r="K24" s="163">
        <v>0</v>
      </c>
      <c r="L24" s="163">
        <v>1</v>
      </c>
      <c r="M24" s="163">
        <v>1</v>
      </c>
      <c r="N24" s="164">
        <v>1</v>
      </c>
      <c r="O24" s="163">
        <v>0</v>
      </c>
      <c r="P24" s="165">
        <v>0</v>
      </c>
      <c r="Q24" s="165">
        <v>0</v>
      </c>
      <c r="R24" s="165">
        <v>0</v>
      </c>
      <c r="S24" s="165">
        <v>0</v>
      </c>
      <c r="T24" s="226">
        <f>AVERAGE(L24,P24)</f>
        <v>0.5</v>
      </c>
      <c r="U24" s="226">
        <v>0.5</v>
      </c>
      <c r="V24" s="226">
        <v>0.5</v>
      </c>
      <c r="W24" s="165">
        <v>0</v>
      </c>
      <c r="X24" s="226">
        <v>0.5</v>
      </c>
      <c r="Y24" s="226">
        <v>0.5</v>
      </c>
      <c r="Z24" s="12" t="s">
        <v>963</v>
      </c>
      <c r="AA24" s="12" t="s">
        <v>964</v>
      </c>
    </row>
    <row r="25" spans="2:27" ht="28.5" customHeight="1">
      <c r="B25" s="36"/>
      <c r="C25" s="10" t="s">
        <v>250</v>
      </c>
      <c r="D25" s="12" t="s">
        <v>965</v>
      </c>
      <c r="E25" s="162">
        <v>0</v>
      </c>
      <c r="F25" s="162">
        <v>0</v>
      </c>
      <c r="G25" s="178">
        <v>67266</v>
      </c>
      <c r="H25" s="178">
        <v>79587</v>
      </c>
      <c r="I25" s="178">
        <v>112582</v>
      </c>
      <c r="J25" s="165">
        <v>0</v>
      </c>
      <c r="K25" s="165">
        <v>0</v>
      </c>
      <c r="L25" s="170">
        <v>4214</v>
      </c>
      <c r="M25" s="170">
        <v>154413</v>
      </c>
      <c r="N25" s="163">
        <v>0</v>
      </c>
      <c r="O25" s="163">
        <v>0</v>
      </c>
      <c r="P25" s="165">
        <v>0</v>
      </c>
      <c r="Q25" s="170">
        <v>14832</v>
      </c>
      <c r="R25" s="165">
        <v>0</v>
      </c>
      <c r="S25" s="165">
        <v>0</v>
      </c>
      <c r="T25" s="165">
        <v>0</v>
      </c>
      <c r="U25" s="170">
        <v>81153</v>
      </c>
      <c r="V25" s="165">
        <v>0</v>
      </c>
      <c r="W25" s="165">
        <v>0</v>
      </c>
      <c r="X25" s="165">
        <v>0</v>
      </c>
      <c r="Y25" s="170">
        <f>U25</f>
        <v>81153</v>
      </c>
      <c r="Z25" s="12" t="s">
        <v>862</v>
      </c>
      <c r="AA25" s="12"/>
    </row>
    <row r="26" spans="2:27" ht="28.5" customHeight="1">
      <c r="B26" s="36"/>
      <c r="C26" s="10" t="s">
        <v>966</v>
      </c>
      <c r="D26" s="12" t="s">
        <v>967</v>
      </c>
      <c r="E26" s="181">
        <v>0</v>
      </c>
      <c r="F26" s="181">
        <v>0</v>
      </c>
      <c r="G26" s="171">
        <v>3.4582521188618704</v>
      </c>
      <c r="H26" s="171">
        <v>8.3078615748314526</v>
      </c>
      <c r="I26" s="171">
        <v>24.403202274630399</v>
      </c>
      <c r="J26" s="171">
        <v>0</v>
      </c>
      <c r="K26" s="171">
        <v>0</v>
      </c>
      <c r="L26" s="171">
        <v>1.0276317982803663E-2</v>
      </c>
      <c r="M26" s="171">
        <v>42.396123282774333</v>
      </c>
      <c r="N26" s="163">
        <v>0</v>
      </c>
      <c r="O26" s="163">
        <v>0</v>
      </c>
      <c r="P26" s="165">
        <v>0</v>
      </c>
      <c r="Q26" s="172">
        <f>Q10/'Table 6'!Q8</f>
        <v>7.4795496702036726</v>
      </c>
      <c r="R26" s="165">
        <v>0</v>
      </c>
      <c r="S26" s="165">
        <v>0</v>
      </c>
      <c r="T26" s="165">
        <v>0</v>
      </c>
      <c r="U26" s="226">
        <v>6.3012922720000004</v>
      </c>
      <c r="V26" s="165">
        <v>0</v>
      </c>
      <c r="W26" s="165">
        <v>0</v>
      </c>
      <c r="X26" s="165">
        <v>0</v>
      </c>
      <c r="Y26" s="226">
        <f>U26</f>
        <v>6.3012922720000004</v>
      </c>
      <c r="Z26" s="55" t="s">
        <v>968</v>
      </c>
      <c r="AA26" s="55" t="s">
        <v>969</v>
      </c>
    </row>
    <row r="27" spans="2:27" ht="28.5" customHeight="1">
      <c r="B27" s="36"/>
      <c r="C27" s="10" t="s">
        <v>970</v>
      </c>
      <c r="D27" s="12" t="s">
        <v>971</v>
      </c>
      <c r="E27" s="162">
        <v>0</v>
      </c>
      <c r="F27" s="162">
        <v>0</v>
      </c>
      <c r="G27" s="162">
        <v>1</v>
      </c>
      <c r="H27" s="162">
        <v>3</v>
      </c>
      <c r="I27" s="181">
        <v>2</v>
      </c>
      <c r="J27" s="165">
        <v>0</v>
      </c>
      <c r="K27" s="165">
        <v>0</v>
      </c>
      <c r="L27" s="165">
        <v>0</v>
      </c>
      <c r="M27" s="165">
        <v>3</v>
      </c>
      <c r="N27" s="163">
        <v>0</v>
      </c>
      <c r="O27" s="163">
        <v>0</v>
      </c>
      <c r="P27" s="165">
        <v>0</v>
      </c>
      <c r="Q27" s="163">
        <v>1</v>
      </c>
      <c r="R27" s="165">
        <v>0</v>
      </c>
      <c r="S27" s="165">
        <v>0</v>
      </c>
      <c r="T27" s="165">
        <v>0</v>
      </c>
      <c r="U27" s="256">
        <v>1.6</v>
      </c>
      <c r="V27" s="165">
        <v>0</v>
      </c>
      <c r="W27" s="165">
        <v>0</v>
      </c>
      <c r="X27" s="165">
        <v>0</v>
      </c>
      <c r="Y27" s="226">
        <v>1.6</v>
      </c>
      <c r="Z27" s="12" t="s">
        <v>972</v>
      </c>
      <c r="AA27" s="12"/>
    </row>
    <row r="28" spans="2:27" ht="28.5" customHeight="1">
      <c r="B28" s="36"/>
      <c r="C28" s="10" t="s">
        <v>973</v>
      </c>
      <c r="D28" s="12" t="s">
        <v>974</v>
      </c>
      <c r="E28" s="162">
        <v>0</v>
      </c>
      <c r="F28" s="162">
        <v>0</v>
      </c>
      <c r="G28" s="184">
        <v>16848</v>
      </c>
      <c r="H28" s="184">
        <v>30048</v>
      </c>
      <c r="I28" s="184">
        <v>49462</v>
      </c>
      <c r="J28" s="185">
        <v>0</v>
      </c>
      <c r="K28" s="185">
        <v>0</v>
      </c>
      <c r="L28" s="185">
        <v>0</v>
      </c>
      <c r="M28" s="184">
        <v>90748</v>
      </c>
      <c r="N28" s="163">
        <v>0</v>
      </c>
      <c r="O28" s="163">
        <v>0</v>
      </c>
      <c r="P28" s="163">
        <v>0</v>
      </c>
      <c r="Q28" s="168">
        <v>5858</v>
      </c>
      <c r="R28" s="165">
        <v>0</v>
      </c>
      <c r="S28" s="165">
        <v>0</v>
      </c>
      <c r="T28" s="165">
        <v>0</v>
      </c>
      <c r="U28" s="169">
        <v>13868</v>
      </c>
      <c r="V28" s="165">
        <v>0</v>
      </c>
      <c r="W28" s="165">
        <v>0</v>
      </c>
      <c r="X28" s="165">
        <v>0</v>
      </c>
      <c r="Y28" s="168">
        <f>U28</f>
        <v>13868</v>
      </c>
      <c r="Z28" s="12" t="s">
        <v>975</v>
      </c>
      <c r="AA28" s="12"/>
    </row>
    <row r="29" spans="2:27" ht="28.5" customHeight="1">
      <c r="B29" s="36"/>
      <c r="C29" s="10" t="s">
        <v>976</v>
      </c>
      <c r="D29" s="12" t="s">
        <v>977</v>
      </c>
      <c r="E29" s="162">
        <v>0</v>
      </c>
      <c r="F29" s="162">
        <v>0</v>
      </c>
      <c r="G29" s="169">
        <v>703117.13333329</v>
      </c>
      <c r="H29" s="169">
        <v>1037164</v>
      </c>
      <c r="I29" s="169">
        <v>1226192.46666661</v>
      </c>
      <c r="J29" s="164">
        <v>0</v>
      </c>
      <c r="K29" s="164">
        <v>0</v>
      </c>
      <c r="L29" s="164">
        <v>0</v>
      </c>
      <c r="M29" s="169">
        <v>2341160.5833332902</v>
      </c>
      <c r="N29" s="164">
        <v>0</v>
      </c>
      <c r="O29" s="164">
        <v>0</v>
      </c>
      <c r="P29" s="164">
        <v>0</v>
      </c>
      <c r="Q29" s="169">
        <v>147767</v>
      </c>
      <c r="R29" s="165">
        <v>0</v>
      </c>
      <c r="S29" s="165">
        <v>0</v>
      </c>
      <c r="T29" s="165">
        <v>0</v>
      </c>
      <c r="U29" s="169">
        <v>597055</v>
      </c>
      <c r="V29" s="165">
        <v>0</v>
      </c>
      <c r="W29" s="165">
        <v>0</v>
      </c>
      <c r="X29" s="165">
        <v>0</v>
      </c>
      <c r="Y29" s="169">
        <f>U29</f>
        <v>597055</v>
      </c>
      <c r="Z29" s="12" t="s">
        <v>978</v>
      </c>
      <c r="AA29" s="12" t="s">
        <v>979</v>
      </c>
    </row>
  </sheetData>
  <dataValidations count="1">
    <dataValidation type="custom" operator="greaterThanOrEqual" allowBlank="1" showInputMessage="1" showErrorMessage="1" error="This cell only accepts a number of &quot;NA&quot;_x000a_" sqref="N8:N10 E8:M29 N15:Q29 R8:Y10 U26:U28 V26:Y29 R26:T29 S12:Y25 O8:Q11 R15:R25" xr:uid="{1E82E2A6-6763-40E1-B675-3CC3432224EF}">
      <formula1>OR(AND(ISNUMBER(E8), E8&gt;=0), E8 ="NA")</formula1>
    </dataValidation>
  </dataValidations>
  <pageMargins left="0.7" right="0.7" top="0.75" bottom="0.75" header="0.3" footer="0.3"/>
  <pageSetup scale="3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7C09-9F96-4A49-B06A-908B6844FBE9}">
  <sheetPr filterMode="1">
    <pageSetUpPr fitToPage="1"/>
  </sheetPr>
  <dimension ref="A1:BB1048576"/>
  <sheetViews>
    <sheetView topLeftCell="A7" zoomScale="60" zoomScaleNormal="60" workbookViewId="0">
      <selection activeCell="F20" sqref="F20:BB20"/>
    </sheetView>
  </sheetViews>
  <sheetFormatPr defaultColWidth="9.140625" defaultRowHeight="46.5" customHeight="1"/>
  <cols>
    <col min="1" max="1" width="9.140625" customWidth="1"/>
    <col min="5" max="5" width="24.28515625" customWidth="1"/>
    <col min="6" max="46" width="9.140625" customWidth="1"/>
    <col min="47" max="47" width="11" customWidth="1"/>
    <col min="48" max="53" width="9.140625" customWidth="1"/>
    <col min="54" max="54" width="10.42578125" customWidth="1"/>
    <col min="16384" max="16384" width="9.140625" customWidth="1"/>
  </cols>
  <sheetData>
    <row r="1" spans="1:54" ht="46.5" customHeight="1">
      <c r="A1" s="8"/>
      <c r="B1" s="8"/>
      <c r="C1" s="8"/>
      <c r="D1" s="8"/>
      <c r="E1" s="1"/>
      <c r="F1" s="8"/>
      <c r="G1" s="8"/>
      <c r="H1" s="194"/>
      <c r="I1" s="194"/>
      <c r="J1" s="194"/>
      <c r="K1" s="194"/>
      <c r="L1" s="194"/>
      <c r="M1" s="194"/>
      <c r="N1" s="194"/>
      <c r="O1" s="194"/>
      <c r="P1" s="194"/>
      <c r="Q1" s="194"/>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ht="46.5" customHeight="1">
      <c r="A2" s="8"/>
      <c r="B2" s="14" t="s">
        <v>47</v>
      </c>
      <c r="C2" s="17" t="str">
        <f>IF('Quarterly Submission Guide'!$D$20 = "", "",'Quarterly Submission Guide'!$D$20)</f>
        <v>SDG&amp;E</v>
      </c>
      <c r="D2" s="44" t="s">
        <v>54</v>
      </c>
      <c r="E2" s="1"/>
      <c r="F2" s="8"/>
      <c r="G2" s="8"/>
      <c r="H2" s="194"/>
      <c r="I2" s="194"/>
      <c r="J2" s="194"/>
      <c r="K2" s="194"/>
      <c r="L2" s="194"/>
      <c r="M2" s="194"/>
      <c r="N2" s="194"/>
      <c r="O2" s="194"/>
      <c r="P2" s="194"/>
      <c r="Q2" s="194"/>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46.5" customHeight="1">
      <c r="A3" s="8"/>
      <c r="B3" s="15" t="s">
        <v>55</v>
      </c>
      <c r="C3" s="13">
        <v>12</v>
      </c>
      <c r="D3" s="2" t="s">
        <v>980</v>
      </c>
      <c r="E3" s="1"/>
      <c r="F3" s="8"/>
      <c r="G3" s="8"/>
      <c r="H3" s="194"/>
      <c r="I3" s="194"/>
      <c r="J3" s="194"/>
      <c r="K3" s="194"/>
      <c r="L3" s="194"/>
      <c r="M3" s="194"/>
      <c r="N3" s="194"/>
      <c r="O3" s="194"/>
      <c r="P3" s="194"/>
      <c r="Q3" s="194"/>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46.5" customHeight="1">
      <c r="A4" s="8"/>
      <c r="B4" s="195" t="s">
        <v>53</v>
      </c>
      <c r="C4" s="196">
        <v>44683</v>
      </c>
      <c r="D4" s="312" t="s">
        <v>981</v>
      </c>
      <c r="E4" s="313"/>
      <c r="F4" s="8"/>
      <c r="G4" s="8"/>
      <c r="H4" s="197"/>
      <c r="I4" s="197"/>
      <c r="J4" s="197"/>
      <c r="K4" s="197"/>
      <c r="L4" s="197"/>
      <c r="M4" s="197"/>
      <c r="N4" s="194"/>
      <c r="O4" s="194"/>
      <c r="P4" s="194"/>
      <c r="Q4" s="194"/>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26.25" customHeight="1">
      <c r="A5" s="8"/>
      <c r="B5" s="8"/>
      <c r="C5" s="8"/>
      <c r="D5" s="8"/>
      <c r="E5" s="198"/>
      <c r="F5" s="8"/>
      <c r="G5" s="8"/>
      <c r="H5" s="197"/>
      <c r="I5" s="197"/>
      <c r="J5" s="197"/>
      <c r="K5" s="197"/>
      <c r="L5" s="197"/>
      <c r="M5" s="197"/>
      <c r="N5" s="194"/>
      <c r="O5" s="194"/>
      <c r="P5" s="194"/>
      <c r="Q5" s="194"/>
      <c r="R5" s="8"/>
      <c r="S5" s="8"/>
      <c r="T5" s="314" t="s">
        <v>903</v>
      </c>
      <c r="U5" s="314"/>
      <c r="V5" s="314"/>
      <c r="W5" s="314"/>
      <c r="X5" s="314"/>
      <c r="Y5" s="314"/>
      <c r="Z5" s="314"/>
      <c r="AA5" s="314"/>
      <c r="AB5" s="314"/>
      <c r="AC5" s="314"/>
      <c r="AD5" s="314"/>
      <c r="AE5" s="314"/>
      <c r="AF5" s="314"/>
      <c r="AG5" s="314"/>
      <c r="AH5" s="314"/>
      <c r="AI5" s="314"/>
      <c r="AJ5" s="314"/>
      <c r="AK5" s="314"/>
      <c r="AL5" s="314"/>
      <c r="AM5" s="314"/>
      <c r="AN5" s="314"/>
      <c r="AO5" s="315" t="s">
        <v>904</v>
      </c>
      <c r="AP5" s="315"/>
      <c r="AQ5" s="315"/>
      <c r="AR5" s="315"/>
      <c r="AS5" s="315"/>
      <c r="AT5" s="315"/>
      <c r="AU5" s="315"/>
      <c r="AV5" s="315"/>
      <c r="AW5" s="315"/>
      <c r="AX5" s="315"/>
      <c r="AY5" s="315"/>
      <c r="AZ5" s="315"/>
      <c r="BA5" s="315"/>
      <c r="BB5" s="315"/>
    </row>
    <row r="6" spans="1:54" ht="17.25" customHeight="1">
      <c r="A6" s="8"/>
      <c r="B6" s="8"/>
      <c r="C6" s="8"/>
      <c r="D6" s="8"/>
      <c r="E6" s="198"/>
      <c r="F6" s="8"/>
      <c r="G6" s="8"/>
      <c r="H6" s="197"/>
      <c r="I6" s="197"/>
      <c r="J6" s="197"/>
      <c r="K6" s="197"/>
      <c r="L6" s="197"/>
      <c r="M6" s="197"/>
      <c r="N6" s="194"/>
      <c r="O6" s="194"/>
      <c r="P6" s="194"/>
      <c r="Q6" s="194"/>
      <c r="R6" s="8"/>
      <c r="S6" s="8"/>
      <c r="T6" s="194"/>
      <c r="U6" s="194"/>
      <c r="V6" s="194"/>
      <c r="W6" s="194"/>
      <c r="X6" s="194"/>
      <c r="Y6" s="194"/>
      <c r="Z6" s="194"/>
      <c r="AA6" s="194"/>
      <c r="AB6" s="194"/>
      <c r="AC6" s="194"/>
      <c r="AD6" s="194"/>
      <c r="AE6" s="194"/>
      <c r="AF6" s="194"/>
      <c r="AG6" s="194"/>
      <c r="AH6" s="8"/>
      <c r="AI6" s="8"/>
      <c r="AJ6" s="8"/>
      <c r="AK6" s="8"/>
      <c r="AL6" s="8"/>
      <c r="AM6" s="8"/>
      <c r="AN6" s="8"/>
      <c r="AO6" s="8"/>
      <c r="AP6" s="8"/>
      <c r="AQ6" s="8"/>
      <c r="AR6" s="8"/>
      <c r="AS6" s="8"/>
      <c r="AT6" s="8"/>
      <c r="AU6" s="8"/>
      <c r="AV6" s="8"/>
      <c r="AW6" s="8"/>
      <c r="AX6" s="8"/>
      <c r="AY6" s="8"/>
      <c r="AZ6" s="8"/>
      <c r="BA6" s="8"/>
      <c r="BB6" s="8"/>
    </row>
    <row r="7" spans="1:54" ht="27" customHeight="1">
      <c r="A7" s="8"/>
      <c r="B7" s="3" t="s">
        <v>982</v>
      </c>
      <c r="C7" s="8"/>
      <c r="D7" s="8"/>
      <c r="E7" s="198"/>
      <c r="F7" s="8"/>
      <c r="G7" s="8"/>
      <c r="H7" s="197"/>
      <c r="I7" s="197"/>
      <c r="J7" s="197"/>
      <c r="K7" s="197"/>
      <c r="L7" s="197"/>
      <c r="M7" s="197"/>
      <c r="N7" s="194"/>
      <c r="O7" s="194"/>
      <c r="P7" s="194"/>
      <c r="Q7" s="194"/>
      <c r="R7" s="8"/>
      <c r="S7" s="8"/>
      <c r="T7" s="316" t="s">
        <v>983</v>
      </c>
      <c r="U7" s="317"/>
      <c r="V7" s="316" t="s">
        <v>984</v>
      </c>
      <c r="W7" s="317"/>
      <c r="X7" s="316" t="s">
        <v>985</v>
      </c>
      <c r="Y7" s="317"/>
      <c r="Z7" s="318" t="s">
        <v>986</v>
      </c>
      <c r="AA7" s="316" t="s">
        <v>983</v>
      </c>
      <c r="AB7" s="317"/>
      <c r="AC7" s="316" t="s">
        <v>984</v>
      </c>
      <c r="AD7" s="317"/>
      <c r="AE7" s="316" t="s">
        <v>985</v>
      </c>
      <c r="AF7" s="317"/>
      <c r="AG7" s="318" t="s">
        <v>986</v>
      </c>
      <c r="AH7" s="316" t="s">
        <v>983</v>
      </c>
      <c r="AI7" s="317"/>
      <c r="AJ7" s="316" t="s">
        <v>984</v>
      </c>
      <c r="AK7" s="317"/>
      <c r="AL7" s="316" t="s">
        <v>985</v>
      </c>
      <c r="AM7" s="317"/>
      <c r="AN7" s="318" t="s">
        <v>986</v>
      </c>
      <c r="AO7" s="316" t="s">
        <v>983</v>
      </c>
      <c r="AP7" s="317"/>
      <c r="AQ7" s="316" t="s">
        <v>984</v>
      </c>
      <c r="AR7" s="317"/>
      <c r="AS7" s="316" t="s">
        <v>987</v>
      </c>
      <c r="AT7" s="317"/>
      <c r="AU7" s="318" t="s">
        <v>986</v>
      </c>
      <c r="AV7" s="316" t="s">
        <v>983</v>
      </c>
      <c r="AW7" s="317"/>
      <c r="AX7" s="316" t="s">
        <v>984</v>
      </c>
      <c r="AY7" s="317"/>
      <c r="AZ7" s="316" t="s">
        <v>987</v>
      </c>
      <c r="BA7" s="317"/>
      <c r="BB7" s="318" t="s">
        <v>986</v>
      </c>
    </row>
    <row r="8" spans="1:54" ht="28.9" customHeight="1">
      <c r="A8" s="8"/>
      <c r="B8" s="3"/>
      <c r="C8" s="8"/>
      <c r="D8" s="8"/>
      <c r="E8" s="198"/>
      <c r="F8" s="8"/>
      <c r="G8" s="8"/>
      <c r="H8" s="197"/>
      <c r="I8" s="197"/>
      <c r="J8" s="197"/>
      <c r="K8" s="197"/>
      <c r="L8" s="197"/>
      <c r="M8" s="197"/>
      <c r="N8" s="194"/>
      <c r="O8" s="194"/>
      <c r="P8" s="194"/>
      <c r="Q8" s="194"/>
      <c r="R8" s="8"/>
      <c r="S8" s="8"/>
      <c r="T8" s="199" t="s">
        <v>988</v>
      </c>
      <c r="U8" s="199" t="s">
        <v>989</v>
      </c>
      <c r="V8" s="199" t="s">
        <v>988</v>
      </c>
      <c r="W8" s="199" t="s">
        <v>989</v>
      </c>
      <c r="X8" s="199" t="s">
        <v>988</v>
      </c>
      <c r="Y8" s="199" t="s">
        <v>989</v>
      </c>
      <c r="Z8" s="319"/>
      <c r="AA8" s="199" t="s">
        <v>988</v>
      </c>
      <c r="AB8" s="199" t="s">
        <v>989</v>
      </c>
      <c r="AC8" s="199" t="s">
        <v>988</v>
      </c>
      <c r="AD8" s="199" t="s">
        <v>989</v>
      </c>
      <c r="AE8" s="199" t="s">
        <v>988</v>
      </c>
      <c r="AF8" s="199" t="s">
        <v>989</v>
      </c>
      <c r="AG8" s="319"/>
      <c r="AH8" s="199" t="s">
        <v>988</v>
      </c>
      <c r="AI8" s="199" t="s">
        <v>989</v>
      </c>
      <c r="AJ8" s="199" t="s">
        <v>988</v>
      </c>
      <c r="AK8" s="199" t="s">
        <v>989</v>
      </c>
      <c r="AL8" s="199" t="s">
        <v>988</v>
      </c>
      <c r="AM8" s="199" t="s">
        <v>989</v>
      </c>
      <c r="AN8" s="319"/>
      <c r="AO8" s="199" t="s">
        <v>988</v>
      </c>
      <c r="AP8" s="199" t="s">
        <v>989</v>
      </c>
      <c r="AQ8" s="199" t="s">
        <v>988</v>
      </c>
      <c r="AR8" s="199" t="s">
        <v>989</v>
      </c>
      <c r="AS8" s="199" t="s">
        <v>988</v>
      </c>
      <c r="AT8" s="199" t="s">
        <v>989</v>
      </c>
      <c r="AU8" s="319"/>
      <c r="AV8" s="199" t="s">
        <v>988</v>
      </c>
      <c r="AW8" s="199" t="s">
        <v>989</v>
      </c>
      <c r="AX8" s="199" t="s">
        <v>988</v>
      </c>
      <c r="AY8" s="199" t="s">
        <v>989</v>
      </c>
      <c r="AZ8" s="199" t="s">
        <v>988</v>
      </c>
      <c r="BA8" s="199" t="s">
        <v>989</v>
      </c>
      <c r="BB8" s="319"/>
    </row>
    <row r="9" spans="1:54" ht="25.5" customHeight="1">
      <c r="A9" s="8"/>
      <c r="B9" s="200" t="s">
        <v>59</v>
      </c>
      <c r="C9" s="200" t="s">
        <v>990</v>
      </c>
      <c r="D9" s="200" t="s">
        <v>991</v>
      </c>
      <c r="E9" s="200" t="s">
        <v>992</v>
      </c>
      <c r="F9" s="201" t="s">
        <v>993</v>
      </c>
      <c r="G9" s="201" t="s">
        <v>994</v>
      </c>
      <c r="H9" s="201" t="s">
        <v>995</v>
      </c>
      <c r="I9" s="201" t="s">
        <v>996</v>
      </c>
      <c r="J9" s="201" t="s">
        <v>997</v>
      </c>
      <c r="K9" s="201" t="s">
        <v>998</v>
      </c>
      <c r="L9" s="201" t="s">
        <v>999</v>
      </c>
      <c r="M9" s="201" t="s">
        <v>1000</v>
      </c>
      <c r="N9" s="201" t="s">
        <v>1001</v>
      </c>
      <c r="O9" s="201" t="s">
        <v>1002</v>
      </c>
      <c r="P9" s="201" t="s">
        <v>1003</v>
      </c>
      <c r="Q9" s="201" t="s">
        <v>1004</v>
      </c>
      <c r="R9" s="201" t="s">
        <v>1005</v>
      </c>
      <c r="S9" s="201" t="s">
        <v>63</v>
      </c>
      <c r="T9" s="309">
        <v>2019</v>
      </c>
      <c r="U9" s="310"/>
      <c r="V9" s="310"/>
      <c r="W9" s="310"/>
      <c r="X9" s="310"/>
      <c r="Y9" s="310"/>
      <c r="Z9" s="311"/>
      <c r="AA9" s="309">
        <v>2020</v>
      </c>
      <c r="AB9" s="310"/>
      <c r="AC9" s="310"/>
      <c r="AD9" s="310"/>
      <c r="AE9" s="310"/>
      <c r="AF9" s="310"/>
      <c r="AG9" s="311"/>
      <c r="AH9" s="309">
        <v>2021</v>
      </c>
      <c r="AI9" s="310"/>
      <c r="AJ9" s="310"/>
      <c r="AK9" s="310"/>
      <c r="AL9" s="310"/>
      <c r="AM9" s="310"/>
      <c r="AN9" s="311"/>
      <c r="AO9" s="309">
        <v>2022</v>
      </c>
      <c r="AP9" s="310"/>
      <c r="AQ9" s="310"/>
      <c r="AR9" s="310"/>
      <c r="AS9" s="310"/>
      <c r="AT9" s="310"/>
      <c r="AU9" s="311"/>
      <c r="AV9" s="309">
        <v>2023</v>
      </c>
      <c r="AW9" s="310"/>
      <c r="AX9" s="310"/>
      <c r="AY9" s="310"/>
      <c r="AZ9" s="310"/>
      <c r="BA9" s="310"/>
      <c r="BB9" s="311"/>
    </row>
    <row r="10" spans="1:54" ht="46.5" hidden="1" customHeight="1">
      <c r="A10" s="8"/>
      <c r="B10" s="276" t="s">
        <v>15</v>
      </c>
      <c r="C10" s="276" t="s">
        <v>15</v>
      </c>
      <c r="D10" s="202" t="s">
        <v>1006</v>
      </c>
      <c r="E10" s="202" t="s">
        <v>1007</v>
      </c>
      <c r="F10" s="65"/>
      <c r="G10" s="65"/>
      <c r="H10" s="204">
        <v>2012</v>
      </c>
      <c r="I10" s="204" t="s">
        <v>155</v>
      </c>
      <c r="J10" s="204" t="s">
        <v>155</v>
      </c>
      <c r="K10" s="204" t="s">
        <v>155</v>
      </c>
      <c r="L10" s="204" t="s">
        <v>155</v>
      </c>
      <c r="M10" s="204" t="s">
        <v>155</v>
      </c>
      <c r="N10" s="204" t="s">
        <v>1008</v>
      </c>
      <c r="O10" s="204" t="s">
        <v>155</v>
      </c>
      <c r="P10" s="204" t="s">
        <v>1009</v>
      </c>
      <c r="Q10" s="204" t="s">
        <v>1010</v>
      </c>
      <c r="R10" s="65"/>
      <c r="S10" s="205"/>
      <c r="T10" s="206">
        <v>270.38611600000002</v>
      </c>
      <c r="U10" s="206">
        <v>270.38611600000002</v>
      </c>
      <c r="V10" s="206">
        <v>0</v>
      </c>
      <c r="W10" s="206">
        <v>0</v>
      </c>
      <c r="X10" s="206">
        <v>0</v>
      </c>
      <c r="Y10" s="206">
        <v>0</v>
      </c>
      <c r="Z10" s="206">
        <v>0</v>
      </c>
      <c r="AA10" s="257">
        <v>1190.599281</v>
      </c>
      <c r="AB10" s="257">
        <v>1190.599281</v>
      </c>
      <c r="AC10" s="206">
        <v>0</v>
      </c>
      <c r="AD10" s="206">
        <v>0</v>
      </c>
      <c r="AE10" s="206">
        <v>0</v>
      </c>
      <c r="AF10" s="206">
        <v>0</v>
      </c>
      <c r="AG10" s="206">
        <v>0</v>
      </c>
      <c r="AH10" s="206">
        <v>1446.0223470000001</v>
      </c>
      <c r="AI10" s="206">
        <v>1446.0223470000001</v>
      </c>
      <c r="AJ10" s="206">
        <v>0</v>
      </c>
      <c r="AK10" s="206">
        <v>0</v>
      </c>
      <c r="AL10" s="206">
        <v>0</v>
      </c>
      <c r="AM10" s="206">
        <v>0</v>
      </c>
      <c r="AN10" s="206">
        <v>0</v>
      </c>
      <c r="AO10" s="206">
        <v>2200</v>
      </c>
      <c r="AP10" s="206">
        <v>2200</v>
      </c>
      <c r="AQ10" s="206">
        <v>2353.91</v>
      </c>
      <c r="AR10" s="206">
        <v>2353.91</v>
      </c>
      <c r="AS10" s="206">
        <v>0</v>
      </c>
      <c r="AT10" s="206">
        <v>0</v>
      </c>
      <c r="AU10" s="206">
        <v>0</v>
      </c>
      <c r="AV10" s="206">
        <v>2419.9920000000002</v>
      </c>
      <c r="AW10" s="206">
        <v>2419.9920000000002</v>
      </c>
      <c r="AX10" s="206">
        <v>2978.7429999999999</v>
      </c>
      <c r="AY10" s="206">
        <v>2978.7429999999999</v>
      </c>
      <c r="AZ10" s="206">
        <v>0</v>
      </c>
      <c r="BA10" s="206">
        <v>0</v>
      </c>
      <c r="BB10" s="206">
        <v>0</v>
      </c>
    </row>
    <row r="11" spans="1:54" ht="46.5" hidden="1" customHeight="1">
      <c r="A11" s="8"/>
      <c r="B11" s="276" t="s">
        <v>15</v>
      </c>
      <c r="C11" s="276" t="s">
        <v>15</v>
      </c>
      <c r="D11" s="202" t="s">
        <v>1011</v>
      </c>
      <c r="E11" s="202" t="s">
        <v>1012</v>
      </c>
      <c r="F11" s="65"/>
      <c r="G11" s="65"/>
      <c r="H11" s="204">
        <v>2012</v>
      </c>
      <c r="I11" s="207" t="s">
        <v>155</v>
      </c>
      <c r="J11" s="207" t="s">
        <v>155</v>
      </c>
      <c r="K11" s="207" t="s">
        <v>155</v>
      </c>
      <c r="L11" s="207" t="s">
        <v>155</v>
      </c>
      <c r="M11" s="207" t="s">
        <v>155</v>
      </c>
      <c r="N11" s="207" t="s">
        <v>155</v>
      </c>
      <c r="O11" s="207" t="s">
        <v>155</v>
      </c>
      <c r="P11" s="207" t="s">
        <v>155</v>
      </c>
      <c r="Q11" s="207" t="s">
        <v>155</v>
      </c>
      <c r="R11" s="65" t="s">
        <v>1007</v>
      </c>
      <c r="S11" s="65"/>
      <c r="T11" s="206">
        <v>0</v>
      </c>
      <c r="U11" s="206">
        <v>0</v>
      </c>
      <c r="V11" s="206">
        <v>0</v>
      </c>
      <c r="W11" s="206">
        <v>0</v>
      </c>
      <c r="X11" s="206">
        <v>0</v>
      </c>
      <c r="Y11" s="206">
        <v>0</v>
      </c>
      <c r="Z11" s="206">
        <v>0</v>
      </c>
      <c r="AA11" s="206">
        <v>0</v>
      </c>
      <c r="AB11" s="206">
        <v>0</v>
      </c>
      <c r="AC11" s="206">
        <v>0</v>
      </c>
      <c r="AD11" s="206">
        <v>0</v>
      </c>
      <c r="AE11" s="206">
        <v>0</v>
      </c>
      <c r="AF11" s="206">
        <v>0</v>
      </c>
      <c r="AG11" s="206">
        <v>0</v>
      </c>
      <c r="AH11" s="206">
        <v>0</v>
      </c>
      <c r="AI11" s="206">
        <v>0</v>
      </c>
      <c r="AJ11" s="206">
        <v>0</v>
      </c>
      <c r="AK11" s="206">
        <v>0</v>
      </c>
      <c r="AL11" s="206">
        <v>0</v>
      </c>
      <c r="AM11" s="206">
        <v>0</v>
      </c>
      <c r="AN11" s="206">
        <v>0</v>
      </c>
      <c r="AO11" s="206">
        <v>0</v>
      </c>
      <c r="AP11" s="206">
        <v>0</v>
      </c>
      <c r="AQ11" s="206">
        <v>0</v>
      </c>
      <c r="AR11" s="206">
        <v>0</v>
      </c>
      <c r="AS11" s="206">
        <v>0</v>
      </c>
      <c r="AT11" s="206">
        <v>0</v>
      </c>
      <c r="AU11" s="206">
        <v>0</v>
      </c>
      <c r="AV11" s="206">
        <v>0</v>
      </c>
      <c r="AW11" s="206">
        <v>0</v>
      </c>
      <c r="AX11" s="206">
        <v>0</v>
      </c>
      <c r="AY11" s="206">
        <v>0</v>
      </c>
      <c r="AZ11" s="206">
        <v>0</v>
      </c>
      <c r="BA11" s="206">
        <v>0</v>
      </c>
      <c r="BB11" s="206">
        <v>0</v>
      </c>
    </row>
    <row r="12" spans="1:54" ht="46.5" hidden="1" customHeight="1">
      <c r="A12" s="8"/>
      <c r="B12" s="276" t="s">
        <v>15</v>
      </c>
      <c r="C12" s="276" t="s">
        <v>15</v>
      </c>
      <c r="D12" s="202" t="s">
        <v>1013</v>
      </c>
      <c r="E12" s="202" t="s">
        <v>1014</v>
      </c>
      <c r="F12" s="65"/>
      <c r="G12" s="65"/>
      <c r="H12" s="204">
        <v>2012</v>
      </c>
      <c r="I12" s="207" t="s">
        <v>155</v>
      </c>
      <c r="J12" s="207" t="s">
        <v>155</v>
      </c>
      <c r="K12" s="207" t="s">
        <v>155</v>
      </c>
      <c r="L12" s="207" t="s">
        <v>155</v>
      </c>
      <c r="M12" s="207" t="s">
        <v>155</v>
      </c>
      <c r="N12" s="207" t="s">
        <v>155</v>
      </c>
      <c r="O12" s="207" t="s">
        <v>155</v>
      </c>
      <c r="P12" s="207" t="s">
        <v>155</v>
      </c>
      <c r="Q12" s="207" t="s">
        <v>155</v>
      </c>
      <c r="R12" s="65" t="s">
        <v>1007</v>
      </c>
      <c r="S12" s="65"/>
      <c r="T12" s="206">
        <v>0</v>
      </c>
      <c r="U12" s="206">
        <v>0</v>
      </c>
      <c r="V12" s="206">
        <v>0</v>
      </c>
      <c r="W12" s="206">
        <v>0</v>
      </c>
      <c r="X12" s="206">
        <v>0</v>
      </c>
      <c r="Y12" s="206">
        <v>0</v>
      </c>
      <c r="Z12" s="206">
        <v>0</v>
      </c>
      <c r="AA12" s="206">
        <v>0</v>
      </c>
      <c r="AB12" s="206">
        <v>0</v>
      </c>
      <c r="AC12" s="206">
        <v>0</v>
      </c>
      <c r="AD12" s="206">
        <v>0</v>
      </c>
      <c r="AE12" s="206">
        <v>0</v>
      </c>
      <c r="AF12" s="206">
        <v>0</v>
      </c>
      <c r="AG12" s="206">
        <v>0</v>
      </c>
      <c r="AH12" s="206">
        <v>0</v>
      </c>
      <c r="AI12" s="206">
        <v>0</v>
      </c>
      <c r="AJ12" s="206">
        <v>0</v>
      </c>
      <c r="AK12" s="206">
        <v>0</v>
      </c>
      <c r="AL12" s="206">
        <v>0</v>
      </c>
      <c r="AM12" s="206">
        <v>0</v>
      </c>
      <c r="AN12" s="206">
        <v>0</v>
      </c>
      <c r="AO12" s="206">
        <v>0</v>
      </c>
      <c r="AP12" s="206">
        <v>0</v>
      </c>
      <c r="AQ12" s="206">
        <v>0</v>
      </c>
      <c r="AR12" s="206">
        <v>0</v>
      </c>
      <c r="AS12" s="206">
        <v>0</v>
      </c>
      <c r="AT12" s="206">
        <v>0</v>
      </c>
      <c r="AU12" s="206">
        <v>0</v>
      </c>
      <c r="AV12" s="206">
        <v>0</v>
      </c>
      <c r="AW12" s="206">
        <v>0</v>
      </c>
      <c r="AX12" s="206">
        <v>0</v>
      </c>
      <c r="AY12" s="206">
        <v>0</v>
      </c>
      <c r="AZ12" s="206">
        <v>0</v>
      </c>
      <c r="BA12" s="206">
        <v>0</v>
      </c>
      <c r="BB12" s="206">
        <v>0</v>
      </c>
    </row>
    <row r="13" spans="1:54" ht="46.5" hidden="1" customHeight="1">
      <c r="A13" s="8"/>
      <c r="B13" s="276" t="s">
        <v>15</v>
      </c>
      <c r="C13" s="276" t="s">
        <v>15</v>
      </c>
      <c r="D13" s="202" t="s">
        <v>1015</v>
      </c>
      <c r="E13" s="202" t="s">
        <v>1016</v>
      </c>
      <c r="F13" s="65"/>
      <c r="G13" s="65"/>
      <c r="H13" s="204">
        <v>2012</v>
      </c>
      <c r="I13" s="207" t="s">
        <v>155</v>
      </c>
      <c r="J13" s="207" t="s">
        <v>155</v>
      </c>
      <c r="K13" s="207" t="s">
        <v>155</v>
      </c>
      <c r="L13" s="207" t="s">
        <v>155</v>
      </c>
      <c r="M13" s="207" t="s">
        <v>155</v>
      </c>
      <c r="N13" s="207" t="s">
        <v>155</v>
      </c>
      <c r="O13" s="207" t="s">
        <v>155</v>
      </c>
      <c r="P13" s="207" t="s">
        <v>155</v>
      </c>
      <c r="Q13" s="207" t="s">
        <v>155</v>
      </c>
      <c r="R13" s="65" t="s">
        <v>1007</v>
      </c>
      <c r="S13" s="65"/>
      <c r="T13" s="206">
        <v>0</v>
      </c>
      <c r="U13" s="206">
        <v>0</v>
      </c>
      <c r="V13" s="206">
        <v>0</v>
      </c>
      <c r="W13" s="206">
        <v>0</v>
      </c>
      <c r="X13" s="206">
        <v>0</v>
      </c>
      <c r="Y13" s="206">
        <v>0</v>
      </c>
      <c r="Z13" s="206">
        <v>0</v>
      </c>
      <c r="AA13" s="206">
        <v>0</v>
      </c>
      <c r="AB13" s="206">
        <v>0</v>
      </c>
      <c r="AC13" s="206">
        <v>0</v>
      </c>
      <c r="AD13" s="206">
        <v>0</v>
      </c>
      <c r="AE13" s="206">
        <v>0</v>
      </c>
      <c r="AF13" s="206">
        <v>0</v>
      </c>
      <c r="AG13" s="206">
        <v>0</v>
      </c>
      <c r="AH13" s="206">
        <v>0</v>
      </c>
      <c r="AI13" s="206">
        <v>0</v>
      </c>
      <c r="AJ13" s="206">
        <v>0</v>
      </c>
      <c r="AK13" s="206">
        <v>0</v>
      </c>
      <c r="AL13" s="206">
        <v>0</v>
      </c>
      <c r="AM13" s="206">
        <v>0</v>
      </c>
      <c r="AN13" s="206">
        <v>0</v>
      </c>
      <c r="AO13" s="206">
        <v>0</v>
      </c>
      <c r="AP13" s="206">
        <v>0</v>
      </c>
      <c r="AQ13" s="206">
        <v>0</v>
      </c>
      <c r="AR13" s="206">
        <v>0</v>
      </c>
      <c r="AS13" s="206">
        <v>0</v>
      </c>
      <c r="AT13" s="206">
        <v>0</v>
      </c>
      <c r="AU13" s="206">
        <v>0</v>
      </c>
      <c r="AV13" s="206">
        <v>0</v>
      </c>
      <c r="AW13" s="206">
        <v>0</v>
      </c>
      <c r="AX13" s="206">
        <v>0</v>
      </c>
      <c r="AY13" s="206">
        <v>0</v>
      </c>
      <c r="AZ13" s="206">
        <v>0</v>
      </c>
      <c r="BA13" s="206">
        <v>0</v>
      </c>
      <c r="BB13" s="206">
        <v>0</v>
      </c>
    </row>
    <row r="14" spans="1:54" ht="46.5" hidden="1" customHeight="1">
      <c r="A14" s="8"/>
      <c r="B14" s="276" t="s">
        <v>15</v>
      </c>
      <c r="C14" s="276" t="s">
        <v>15</v>
      </c>
      <c r="D14" s="202" t="s">
        <v>1017</v>
      </c>
      <c r="E14" s="202" t="s">
        <v>1018</v>
      </c>
      <c r="F14" s="65"/>
      <c r="G14" s="65"/>
      <c r="H14" s="204">
        <v>2012</v>
      </c>
      <c r="I14" s="207" t="s">
        <v>155</v>
      </c>
      <c r="J14" s="207" t="s">
        <v>155</v>
      </c>
      <c r="K14" s="207" t="s">
        <v>155</v>
      </c>
      <c r="L14" s="207" t="s">
        <v>155</v>
      </c>
      <c r="M14" s="207" t="s">
        <v>155</v>
      </c>
      <c r="N14" s="207" t="s">
        <v>155</v>
      </c>
      <c r="O14" s="207" t="s">
        <v>155</v>
      </c>
      <c r="P14" s="207" t="s">
        <v>155</v>
      </c>
      <c r="Q14" s="207" t="s">
        <v>155</v>
      </c>
      <c r="R14" s="65" t="s">
        <v>1007</v>
      </c>
      <c r="S14" s="65"/>
      <c r="T14" s="206">
        <v>0</v>
      </c>
      <c r="U14" s="206">
        <v>0</v>
      </c>
      <c r="V14" s="206">
        <v>0</v>
      </c>
      <c r="W14" s="206">
        <v>0</v>
      </c>
      <c r="X14" s="206">
        <v>0</v>
      </c>
      <c r="Y14" s="206">
        <v>0</v>
      </c>
      <c r="Z14" s="206">
        <v>0</v>
      </c>
      <c r="AA14" s="206">
        <v>0</v>
      </c>
      <c r="AB14" s="206">
        <v>0</v>
      </c>
      <c r="AC14" s="206">
        <v>0</v>
      </c>
      <c r="AD14" s="206">
        <v>0</v>
      </c>
      <c r="AE14" s="206">
        <v>0</v>
      </c>
      <c r="AF14" s="206">
        <v>0</v>
      </c>
      <c r="AG14" s="206">
        <v>0</v>
      </c>
      <c r="AH14" s="206">
        <v>0</v>
      </c>
      <c r="AI14" s="206">
        <v>0</v>
      </c>
      <c r="AJ14" s="206">
        <v>0</v>
      </c>
      <c r="AK14" s="206">
        <v>0</v>
      </c>
      <c r="AL14" s="206">
        <v>0</v>
      </c>
      <c r="AM14" s="206">
        <v>0</v>
      </c>
      <c r="AN14" s="206">
        <v>0</v>
      </c>
      <c r="AO14" s="206">
        <v>0</v>
      </c>
      <c r="AP14" s="206">
        <v>0</v>
      </c>
      <c r="AQ14" s="206">
        <v>0</v>
      </c>
      <c r="AR14" s="206">
        <v>0</v>
      </c>
      <c r="AS14" s="206">
        <v>0</v>
      </c>
      <c r="AT14" s="206">
        <v>0</v>
      </c>
      <c r="AU14" s="206">
        <v>0</v>
      </c>
      <c r="AV14" s="206">
        <v>0</v>
      </c>
      <c r="AW14" s="206">
        <v>0</v>
      </c>
      <c r="AX14" s="206">
        <v>0</v>
      </c>
      <c r="AY14" s="206">
        <v>0</v>
      </c>
      <c r="AZ14" s="206">
        <v>0</v>
      </c>
      <c r="BA14" s="206">
        <v>0</v>
      </c>
      <c r="BB14" s="206">
        <v>0</v>
      </c>
    </row>
    <row r="15" spans="1:54" ht="46.5" customHeight="1">
      <c r="A15" s="8"/>
      <c r="B15" s="276" t="s">
        <v>20</v>
      </c>
      <c r="C15" s="276" t="s">
        <v>20</v>
      </c>
      <c r="D15" s="202" t="s">
        <v>1019</v>
      </c>
      <c r="E15" s="202" t="s">
        <v>1020</v>
      </c>
      <c r="F15" s="65"/>
      <c r="G15" s="65"/>
      <c r="H15" s="204">
        <v>2010</v>
      </c>
      <c r="I15" s="204" t="s">
        <v>155</v>
      </c>
      <c r="J15" s="204" t="s">
        <v>155</v>
      </c>
      <c r="K15" s="204" t="s">
        <v>155</v>
      </c>
      <c r="L15" s="204" t="s">
        <v>155</v>
      </c>
      <c r="M15" s="204" t="s">
        <v>155</v>
      </c>
      <c r="N15" s="204" t="s">
        <v>155</v>
      </c>
      <c r="O15" s="207" t="s">
        <v>1021</v>
      </c>
      <c r="P15" s="204" t="s">
        <v>1009</v>
      </c>
      <c r="Q15" s="204" t="s">
        <v>1010</v>
      </c>
      <c r="R15" s="65"/>
      <c r="S15" s="65"/>
      <c r="T15" s="206">
        <v>564.3527891</v>
      </c>
      <c r="U15" s="206">
        <v>564.3527891</v>
      </c>
      <c r="V15" s="206">
        <v>0</v>
      </c>
      <c r="W15" s="206">
        <v>0</v>
      </c>
      <c r="X15" s="206">
        <v>0</v>
      </c>
      <c r="Y15" s="206">
        <v>0</v>
      </c>
      <c r="Z15" s="206">
        <v>13</v>
      </c>
      <c r="AA15" s="257">
        <v>1087.094713</v>
      </c>
      <c r="AB15" s="257">
        <v>1087.094713</v>
      </c>
      <c r="AC15" s="206">
        <v>0</v>
      </c>
      <c r="AD15" s="206">
        <v>0</v>
      </c>
      <c r="AE15" s="206">
        <v>0</v>
      </c>
      <c r="AF15" s="206">
        <v>0</v>
      </c>
      <c r="AG15" s="206">
        <v>30</v>
      </c>
      <c r="AH15" s="257">
        <v>391.43923380000001</v>
      </c>
      <c r="AI15" s="257">
        <v>391.43923380000001</v>
      </c>
      <c r="AJ15" s="206">
        <v>0</v>
      </c>
      <c r="AK15" s="206">
        <v>0</v>
      </c>
      <c r="AL15" s="206">
        <v>0</v>
      </c>
      <c r="AM15" s="206">
        <v>0</v>
      </c>
      <c r="AN15" s="257">
        <v>46</v>
      </c>
      <c r="AO15" s="206">
        <v>525.25586620000001</v>
      </c>
      <c r="AP15" s="206">
        <v>525.25586620000001</v>
      </c>
      <c r="AQ15" s="206">
        <v>0</v>
      </c>
      <c r="AR15" s="206">
        <v>0</v>
      </c>
      <c r="AS15" s="206">
        <v>0</v>
      </c>
      <c r="AT15" s="206">
        <v>0</v>
      </c>
      <c r="AU15" s="206">
        <v>20</v>
      </c>
      <c r="AV15" s="206">
        <v>382.86875750000002</v>
      </c>
      <c r="AW15" s="206">
        <v>382.86875750000002</v>
      </c>
      <c r="AX15" s="206">
        <v>0</v>
      </c>
      <c r="AY15" s="206">
        <v>0</v>
      </c>
      <c r="AZ15" s="206"/>
      <c r="BA15" s="206"/>
      <c r="BB15" s="253">
        <v>18</v>
      </c>
    </row>
    <row r="16" spans="1:54" ht="46.5" customHeight="1">
      <c r="A16" s="8"/>
      <c r="B16" s="276" t="s">
        <v>20</v>
      </c>
      <c r="C16" s="276" t="s">
        <v>20</v>
      </c>
      <c r="D16" s="202" t="s">
        <v>1022</v>
      </c>
      <c r="E16" s="202" t="s">
        <v>1023</v>
      </c>
      <c r="F16" s="65"/>
      <c r="G16" s="65"/>
      <c r="H16" s="207" t="s">
        <v>155</v>
      </c>
      <c r="I16" s="207" t="s">
        <v>155</v>
      </c>
      <c r="J16" s="207" t="s">
        <v>155</v>
      </c>
      <c r="K16" s="207" t="s">
        <v>155</v>
      </c>
      <c r="L16" s="207" t="s">
        <v>155</v>
      </c>
      <c r="M16" s="207" t="s">
        <v>155</v>
      </c>
      <c r="N16" s="207" t="s">
        <v>155</v>
      </c>
      <c r="O16" s="207" t="s">
        <v>155</v>
      </c>
      <c r="P16" s="207" t="s">
        <v>155</v>
      </c>
      <c r="Q16" s="207" t="s">
        <v>155</v>
      </c>
      <c r="R16" s="65"/>
      <c r="S16" s="65"/>
      <c r="T16" s="206">
        <v>0</v>
      </c>
      <c r="U16" s="206">
        <v>0</v>
      </c>
      <c r="V16" s="206">
        <v>0</v>
      </c>
      <c r="W16" s="206">
        <v>0</v>
      </c>
      <c r="X16" s="206">
        <v>0</v>
      </c>
      <c r="Y16" s="206">
        <v>0</v>
      </c>
      <c r="Z16" s="206">
        <v>0</v>
      </c>
      <c r="AA16" s="206">
        <v>0</v>
      </c>
      <c r="AB16" s="206">
        <v>0</v>
      </c>
      <c r="AC16" s="206">
        <v>0</v>
      </c>
      <c r="AD16" s="206">
        <v>0</v>
      </c>
      <c r="AE16" s="206">
        <v>0</v>
      </c>
      <c r="AF16" s="206">
        <v>0</v>
      </c>
      <c r="AG16" s="206">
        <v>0</v>
      </c>
      <c r="AH16" s="206">
        <v>0</v>
      </c>
      <c r="AI16" s="206">
        <v>0</v>
      </c>
      <c r="AJ16" s="206">
        <v>0</v>
      </c>
      <c r="AK16" s="206">
        <v>0</v>
      </c>
      <c r="AL16" s="206">
        <v>0</v>
      </c>
      <c r="AM16" s="206">
        <v>0</v>
      </c>
      <c r="AN16" s="206">
        <v>0</v>
      </c>
      <c r="AO16" s="206">
        <v>0</v>
      </c>
      <c r="AP16" s="206">
        <v>0</v>
      </c>
      <c r="AQ16" s="206">
        <v>0</v>
      </c>
      <c r="AR16" s="206">
        <v>0</v>
      </c>
      <c r="AS16" s="206">
        <v>0</v>
      </c>
      <c r="AT16" s="206">
        <v>0</v>
      </c>
      <c r="AU16" s="206">
        <v>0</v>
      </c>
      <c r="AV16" s="206">
        <v>0</v>
      </c>
      <c r="AW16" s="206">
        <v>0</v>
      </c>
      <c r="AX16" s="206">
        <v>0</v>
      </c>
      <c r="AY16" s="206">
        <v>0</v>
      </c>
      <c r="AZ16" s="206">
        <v>0</v>
      </c>
      <c r="BA16" s="206">
        <v>0</v>
      </c>
      <c r="BB16" s="206">
        <v>0</v>
      </c>
    </row>
    <row r="17" spans="1:54" ht="46.5" customHeight="1">
      <c r="A17" s="8"/>
      <c r="B17" s="276" t="s">
        <v>20</v>
      </c>
      <c r="C17" s="276" t="s">
        <v>20</v>
      </c>
      <c r="D17" s="202" t="s">
        <v>1024</v>
      </c>
      <c r="E17" s="202" t="s">
        <v>1025</v>
      </c>
      <c r="F17" s="65"/>
      <c r="G17" s="65"/>
      <c r="H17" s="208">
        <v>2022</v>
      </c>
      <c r="I17" s="204" t="s">
        <v>155</v>
      </c>
      <c r="J17" s="204" t="s">
        <v>155</v>
      </c>
      <c r="K17" s="204" t="s">
        <v>155</v>
      </c>
      <c r="L17" s="204" t="s">
        <v>155</v>
      </c>
      <c r="M17" s="204" t="s">
        <v>155</v>
      </c>
      <c r="N17" s="204" t="s">
        <v>155</v>
      </c>
      <c r="O17" s="204" t="s">
        <v>155</v>
      </c>
      <c r="P17" s="204" t="s">
        <v>155</v>
      </c>
      <c r="Q17" s="204" t="s">
        <v>155</v>
      </c>
      <c r="R17" s="65"/>
      <c r="S17" s="65"/>
      <c r="T17" s="206">
        <v>0</v>
      </c>
      <c r="U17" s="206">
        <v>0</v>
      </c>
      <c r="V17" s="206">
        <v>0</v>
      </c>
      <c r="W17" s="206">
        <v>0</v>
      </c>
      <c r="X17" s="206">
        <v>0</v>
      </c>
      <c r="Y17" s="206">
        <v>0</v>
      </c>
      <c r="Z17" s="206">
        <v>0</v>
      </c>
      <c r="AA17" s="206">
        <v>0</v>
      </c>
      <c r="AB17" s="206">
        <v>0</v>
      </c>
      <c r="AC17" s="206">
        <v>0</v>
      </c>
      <c r="AD17" s="206">
        <v>0</v>
      </c>
      <c r="AE17" s="206">
        <v>0</v>
      </c>
      <c r="AF17" s="206">
        <v>0</v>
      </c>
      <c r="AG17" s="206">
        <v>0</v>
      </c>
      <c r="AH17" s="206">
        <v>0</v>
      </c>
      <c r="AI17" s="206">
        <v>0</v>
      </c>
      <c r="AJ17" s="206">
        <v>0</v>
      </c>
      <c r="AK17" s="206">
        <v>0</v>
      </c>
      <c r="AL17" s="206">
        <v>0</v>
      </c>
      <c r="AM17" s="206">
        <v>0</v>
      </c>
      <c r="AN17" s="206">
        <v>0</v>
      </c>
      <c r="AO17" s="206">
        <v>0</v>
      </c>
      <c r="AP17" s="206">
        <v>0</v>
      </c>
      <c r="AQ17" s="206">
        <v>0</v>
      </c>
      <c r="AR17" s="206">
        <v>0</v>
      </c>
      <c r="AS17" s="206">
        <v>0</v>
      </c>
      <c r="AT17" s="206">
        <v>0</v>
      </c>
      <c r="AU17" s="206">
        <v>6</v>
      </c>
      <c r="AV17" s="206">
        <v>0</v>
      </c>
      <c r="AW17" s="206">
        <v>0</v>
      </c>
      <c r="AX17" s="206">
        <v>0</v>
      </c>
      <c r="AY17" s="206">
        <v>0</v>
      </c>
      <c r="AZ17" s="206"/>
      <c r="BA17" s="206"/>
      <c r="BB17" s="206">
        <v>8</v>
      </c>
    </row>
    <row r="18" spans="1:54" ht="46.5" customHeight="1">
      <c r="A18" s="8"/>
      <c r="B18" s="276" t="s">
        <v>20</v>
      </c>
      <c r="C18" s="276" t="s">
        <v>20</v>
      </c>
      <c r="D18" s="202" t="s">
        <v>1026</v>
      </c>
      <c r="E18" s="202" t="s">
        <v>1027</v>
      </c>
      <c r="F18" s="65"/>
      <c r="G18" s="65"/>
      <c r="H18" s="208">
        <v>2022</v>
      </c>
      <c r="I18" s="204" t="s">
        <v>155</v>
      </c>
      <c r="J18" s="204" t="s">
        <v>155</v>
      </c>
      <c r="K18" s="204" t="s">
        <v>155</v>
      </c>
      <c r="L18" s="204" t="s">
        <v>155</v>
      </c>
      <c r="M18" s="204" t="s">
        <v>155</v>
      </c>
      <c r="N18" s="204" t="s">
        <v>155</v>
      </c>
      <c r="O18" s="204" t="s">
        <v>155</v>
      </c>
      <c r="P18" s="204" t="s">
        <v>155</v>
      </c>
      <c r="Q18" s="204" t="s">
        <v>155</v>
      </c>
      <c r="R18" s="65"/>
      <c r="S18" s="65"/>
      <c r="T18" s="206">
        <v>0</v>
      </c>
      <c r="U18" s="206">
        <v>0</v>
      </c>
      <c r="V18" s="206">
        <v>0</v>
      </c>
      <c r="W18" s="206">
        <v>0</v>
      </c>
      <c r="X18" s="206">
        <v>0</v>
      </c>
      <c r="Y18" s="206">
        <v>0</v>
      </c>
      <c r="Z18" s="206">
        <v>0</v>
      </c>
      <c r="AA18" s="206">
        <v>0</v>
      </c>
      <c r="AB18" s="206">
        <v>0</v>
      </c>
      <c r="AC18" s="206">
        <v>0</v>
      </c>
      <c r="AD18" s="206">
        <v>0</v>
      </c>
      <c r="AE18" s="206">
        <v>0</v>
      </c>
      <c r="AF18" s="206">
        <v>0</v>
      </c>
      <c r="AG18" s="206">
        <v>0</v>
      </c>
      <c r="AH18" s="206">
        <v>0</v>
      </c>
      <c r="AI18" s="206">
        <v>0</v>
      </c>
      <c r="AJ18" s="206">
        <v>0</v>
      </c>
      <c r="AK18" s="206">
        <v>0</v>
      </c>
      <c r="AL18" s="206">
        <v>0</v>
      </c>
      <c r="AM18" s="206">
        <v>0</v>
      </c>
      <c r="AN18" s="206">
        <v>0</v>
      </c>
      <c r="AO18" s="206">
        <v>0</v>
      </c>
      <c r="AP18" s="206">
        <v>0</v>
      </c>
      <c r="AQ18" s="206">
        <v>0</v>
      </c>
      <c r="AR18" s="206">
        <v>0</v>
      </c>
      <c r="AS18" s="206">
        <v>0</v>
      </c>
      <c r="AT18" s="206">
        <v>0</v>
      </c>
      <c r="AU18" s="206">
        <v>0</v>
      </c>
      <c r="AV18" s="206">
        <v>0</v>
      </c>
      <c r="AW18" s="206">
        <v>0</v>
      </c>
      <c r="AX18" s="206">
        <v>0</v>
      </c>
      <c r="AY18" s="206">
        <v>0</v>
      </c>
      <c r="AZ18" s="206">
        <v>0</v>
      </c>
      <c r="BA18" s="206">
        <v>0</v>
      </c>
      <c r="BB18" s="206">
        <v>0</v>
      </c>
    </row>
    <row r="19" spans="1:54" ht="46.5" customHeight="1">
      <c r="A19" s="8"/>
      <c r="B19" s="276" t="s">
        <v>20</v>
      </c>
      <c r="C19" s="276" t="s">
        <v>20</v>
      </c>
      <c r="D19" s="202" t="s">
        <v>1028</v>
      </c>
      <c r="E19" s="202" t="s">
        <v>1029</v>
      </c>
      <c r="F19" s="65" t="s">
        <v>40</v>
      </c>
      <c r="G19" s="65"/>
      <c r="H19" s="207">
        <v>2011</v>
      </c>
      <c r="I19" s="207" t="s">
        <v>155</v>
      </c>
      <c r="J19" s="207">
        <v>371.78</v>
      </c>
      <c r="K19" s="207" t="s">
        <v>155</v>
      </c>
      <c r="L19" s="207">
        <v>263.75</v>
      </c>
      <c r="M19" s="207">
        <v>247.08</v>
      </c>
      <c r="N19" s="204" t="s">
        <v>1008</v>
      </c>
      <c r="O19" s="204" t="s">
        <v>155</v>
      </c>
      <c r="P19" s="204" t="s">
        <v>1009</v>
      </c>
      <c r="Q19" s="204" t="s">
        <v>1010</v>
      </c>
      <c r="R19" s="65"/>
      <c r="S19" s="65"/>
      <c r="T19" s="206">
        <v>796.86202760000003</v>
      </c>
      <c r="U19" s="206">
        <v>796.86202760000003</v>
      </c>
      <c r="V19" s="206">
        <v>0</v>
      </c>
      <c r="W19" s="206">
        <v>0</v>
      </c>
      <c r="X19" s="206">
        <v>0</v>
      </c>
      <c r="Y19" s="206">
        <v>0</v>
      </c>
      <c r="Z19" s="206">
        <v>594</v>
      </c>
      <c r="AA19" s="257">
        <v>835.29799760000003</v>
      </c>
      <c r="AB19" s="257">
        <v>835.29799760000003</v>
      </c>
      <c r="AC19" s="206">
        <v>0</v>
      </c>
      <c r="AD19" s="206">
        <v>0</v>
      </c>
      <c r="AE19" s="206">
        <v>0</v>
      </c>
      <c r="AF19" s="206">
        <v>0</v>
      </c>
      <c r="AG19" s="206">
        <v>0</v>
      </c>
      <c r="AH19" s="257">
        <v>1104.0533640000001</v>
      </c>
      <c r="AI19" s="257">
        <v>1104.0533640000001</v>
      </c>
      <c r="AJ19" s="206">
        <v>0</v>
      </c>
      <c r="AK19" s="206">
        <v>0</v>
      </c>
      <c r="AL19" s="206">
        <v>0</v>
      </c>
      <c r="AM19" s="206">
        <v>0</v>
      </c>
      <c r="AN19" s="206">
        <v>544</v>
      </c>
      <c r="AO19" s="206">
        <v>686.75170800000001</v>
      </c>
      <c r="AP19" s="206">
        <v>686.75170800000001</v>
      </c>
      <c r="AQ19" s="206">
        <v>0</v>
      </c>
      <c r="AR19" s="206">
        <v>0</v>
      </c>
      <c r="AS19" s="206">
        <v>0</v>
      </c>
      <c r="AT19" s="206">
        <v>0</v>
      </c>
      <c r="AU19" s="206">
        <v>500</v>
      </c>
      <c r="AV19" s="206">
        <v>0</v>
      </c>
      <c r="AW19" s="206">
        <v>0</v>
      </c>
      <c r="AX19" s="206">
        <v>0</v>
      </c>
      <c r="AY19" s="206">
        <v>0</v>
      </c>
      <c r="AZ19" s="206">
        <v>0</v>
      </c>
      <c r="BA19" s="206">
        <v>0</v>
      </c>
      <c r="BB19" s="206">
        <v>0</v>
      </c>
    </row>
    <row r="20" spans="1:54" ht="46.5" customHeight="1">
      <c r="A20" s="8"/>
      <c r="B20" s="276" t="s">
        <v>20</v>
      </c>
      <c r="C20" s="276" t="s">
        <v>20</v>
      </c>
      <c r="D20" s="202" t="s">
        <v>1030</v>
      </c>
      <c r="E20" s="202" t="s">
        <v>1031</v>
      </c>
      <c r="F20" s="65"/>
      <c r="G20" s="65"/>
      <c r="H20" s="207">
        <v>2012</v>
      </c>
      <c r="I20" s="204" t="s">
        <v>155</v>
      </c>
      <c r="J20" s="204" t="s">
        <v>155</v>
      </c>
      <c r="K20" s="204" t="s">
        <v>155</v>
      </c>
      <c r="L20" s="204" t="s">
        <v>155</v>
      </c>
      <c r="M20" s="204" t="s">
        <v>155</v>
      </c>
      <c r="N20" s="204" t="s">
        <v>1008</v>
      </c>
      <c r="O20" s="204" t="s">
        <v>155</v>
      </c>
      <c r="P20" s="204" t="s">
        <v>155</v>
      </c>
      <c r="Q20" s="204" t="s">
        <v>155</v>
      </c>
      <c r="R20" s="65" t="s">
        <v>1031</v>
      </c>
      <c r="S20" s="65"/>
      <c r="T20" s="206">
        <v>2.6259261600000001</v>
      </c>
      <c r="U20" s="206">
        <v>2.6259261600000001</v>
      </c>
      <c r="V20" s="206">
        <v>1727.5827899999999</v>
      </c>
      <c r="W20" s="206">
        <v>1727.5827899999999</v>
      </c>
      <c r="X20" s="206">
        <v>0</v>
      </c>
      <c r="Y20" s="206">
        <v>0</v>
      </c>
      <c r="Z20" s="206">
        <v>0</v>
      </c>
      <c r="AA20" s="257">
        <v>342.97535349999998</v>
      </c>
      <c r="AB20" s="257">
        <v>342.97535349999998</v>
      </c>
      <c r="AC20" s="257">
        <v>3363</v>
      </c>
      <c r="AD20" s="257">
        <v>3363</v>
      </c>
      <c r="AE20" s="206">
        <v>0</v>
      </c>
      <c r="AF20" s="206">
        <v>0</v>
      </c>
      <c r="AG20" s="206">
        <v>0</v>
      </c>
      <c r="AH20" s="206">
        <v>37.760208259999999</v>
      </c>
      <c r="AI20" s="206">
        <v>37.760208259999999</v>
      </c>
      <c r="AJ20" s="206">
        <v>2811.5345600000001</v>
      </c>
      <c r="AK20" s="206">
        <v>2811.5345600000001</v>
      </c>
      <c r="AL20" s="206">
        <v>0</v>
      </c>
      <c r="AM20" s="206">
        <v>0</v>
      </c>
      <c r="AN20" s="206">
        <v>0</v>
      </c>
      <c r="AO20" s="206">
        <v>242.55</v>
      </c>
      <c r="AP20" s="206">
        <v>242.55</v>
      </c>
      <c r="AQ20" s="206">
        <v>3697.2</v>
      </c>
      <c r="AR20" s="206">
        <v>3697.2</v>
      </c>
      <c r="AS20" s="206">
        <v>0</v>
      </c>
      <c r="AT20" s="206">
        <v>0</v>
      </c>
      <c r="AU20" s="206">
        <v>0</v>
      </c>
      <c r="AV20" s="206">
        <v>323.39999999999998</v>
      </c>
      <c r="AW20" s="206">
        <v>323.39999999999998</v>
      </c>
      <c r="AX20" s="206">
        <v>4066.192</v>
      </c>
      <c r="AY20" s="206">
        <v>4066.192</v>
      </c>
      <c r="AZ20" s="206">
        <v>0</v>
      </c>
      <c r="BA20" s="206">
        <v>0</v>
      </c>
      <c r="BB20" s="206">
        <v>0</v>
      </c>
    </row>
    <row r="21" spans="1:54" ht="46.5" customHeight="1">
      <c r="A21" s="8"/>
      <c r="B21" s="276" t="s">
        <v>20</v>
      </c>
      <c r="C21" s="276" t="s">
        <v>31</v>
      </c>
      <c r="D21" s="202" t="s">
        <v>1032</v>
      </c>
      <c r="E21" s="203" t="s">
        <v>1033</v>
      </c>
      <c r="F21" s="65"/>
      <c r="G21" s="65"/>
      <c r="H21" s="207">
        <v>2014</v>
      </c>
      <c r="I21" s="204" t="s">
        <v>155</v>
      </c>
      <c r="J21" s="204" t="s">
        <v>155</v>
      </c>
      <c r="K21" s="204" t="s">
        <v>155</v>
      </c>
      <c r="L21" s="204" t="s">
        <v>155</v>
      </c>
      <c r="M21" s="204" t="s">
        <v>155</v>
      </c>
      <c r="N21" s="204" t="s">
        <v>155</v>
      </c>
      <c r="O21" s="204" t="s">
        <v>155</v>
      </c>
      <c r="P21" s="204" t="s">
        <v>155</v>
      </c>
      <c r="Q21" s="204" t="s">
        <v>155</v>
      </c>
      <c r="R21" s="65" t="s">
        <v>1034</v>
      </c>
      <c r="S21" s="65"/>
      <c r="T21" s="206">
        <v>0</v>
      </c>
      <c r="U21" s="206">
        <v>0</v>
      </c>
      <c r="V21" s="206">
        <v>0</v>
      </c>
      <c r="W21" s="206">
        <v>0</v>
      </c>
      <c r="X21" s="206">
        <v>0</v>
      </c>
      <c r="Y21" s="206">
        <v>0</v>
      </c>
      <c r="Z21" s="206">
        <v>0</v>
      </c>
      <c r="AA21" s="206">
        <v>0</v>
      </c>
      <c r="AB21" s="206">
        <v>0</v>
      </c>
      <c r="AC21" s="206">
        <v>0</v>
      </c>
      <c r="AD21" s="206">
        <v>0</v>
      </c>
      <c r="AE21" s="206">
        <v>0</v>
      </c>
      <c r="AF21" s="206">
        <v>0</v>
      </c>
      <c r="AG21" s="206">
        <v>0</v>
      </c>
      <c r="AH21" s="206">
        <v>0</v>
      </c>
      <c r="AI21" s="206">
        <v>0</v>
      </c>
      <c r="AJ21" s="206">
        <v>0</v>
      </c>
      <c r="AK21" s="206">
        <v>0</v>
      </c>
      <c r="AL21" s="206">
        <v>0</v>
      </c>
      <c r="AM21" s="206">
        <v>0</v>
      </c>
      <c r="AN21" s="206">
        <v>0</v>
      </c>
      <c r="AO21" s="206">
        <v>0</v>
      </c>
      <c r="AP21" s="206">
        <v>0</v>
      </c>
      <c r="AQ21" s="206">
        <v>0</v>
      </c>
      <c r="AR21" s="206">
        <v>0</v>
      </c>
      <c r="AS21" s="206">
        <v>0</v>
      </c>
      <c r="AT21" s="206">
        <v>0</v>
      </c>
      <c r="AU21" s="206">
        <v>0</v>
      </c>
      <c r="AV21" s="206">
        <v>0</v>
      </c>
      <c r="AW21" s="206">
        <v>0</v>
      </c>
      <c r="AX21" s="206">
        <v>0</v>
      </c>
      <c r="AY21" s="206">
        <v>0</v>
      </c>
      <c r="AZ21" s="206">
        <v>0</v>
      </c>
      <c r="BA21" s="206">
        <v>0</v>
      </c>
      <c r="BB21" s="206">
        <v>0</v>
      </c>
    </row>
    <row r="22" spans="1:54" ht="46.5" customHeight="1">
      <c r="A22" s="8"/>
      <c r="B22" s="276" t="s">
        <v>20</v>
      </c>
      <c r="C22" s="276" t="s">
        <v>31</v>
      </c>
      <c r="D22" s="202" t="s">
        <v>1035</v>
      </c>
      <c r="E22" s="203" t="s">
        <v>1036</v>
      </c>
      <c r="F22" s="65"/>
      <c r="G22" s="65"/>
      <c r="H22" s="207">
        <v>2012</v>
      </c>
      <c r="I22" s="204" t="s">
        <v>155</v>
      </c>
      <c r="J22" s="204" t="s">
        <v>155</v>
      </c>
      <c r="K22" s="204" t="s">
        <v>155</v>
      </c>
      <c r="L22" s="204" t="s">
        <v>155</v>
      </c>
      <c r="M22" s="204" t="s">
        <v>155</v>
      </c>
      <c r="N22" s="207" t="s">
        <v>155</v>
      </c>
      <c r="O22" s="207" t="s">
        <v>1021</v>
      </c>
      <c r="P22" s="207" t="s">
        <v>1009</v>
      </c>
      <c r="Q22" s="207" t="s">
        <v>1010</v>
      </c>
      <c r="R22" s="65"/>
      <c r="S22" s="65"/>
      <c r="T22" s="206">
        <v>0</v>
      </c>
      <c r="U22" s="206">
        <v>0</v>
      </c>
      <c r="V22" s="206">
        <v>0</v>
      </c>
      <c r="W22" s="206">
        <v>0</v>
      </c>
      <c r="X22" s="206">
        <v>0</v>
      </c>
      <c r="Y22" s="206">
        <v>0</v>
      </c>
      <c r="Z22" s="206">
        <v>0</v>
      </c>
      <c r="AA22" s="206">
        <v>0</v>
      </c>
      <c r="AB22" s="206">
        <v>0</v>
      </c>
      <c r="AC22" s="206">
        <v>0</v>
      </c>
      <c r="AD22" s="206">
        <v>0</v>
      </c>
      <c r="AE22" s="206">
        <v>0</v>
      </c>
      <c r="AF22" s="206">
        <v>0</v>
      </c>
      <c r="AG22" s="206">
        <v>0</v>
      </c>
      <c r="AH22" s="206">
        <v>0</v>
      </c>
      <c r="AI22" s="206">
        <v>0</v>
      </c>
      <c r="AJ22" s="206">
        <v>0</v>
      </c>
      <c r="AK22" s="206">
        <v>0</v>
      </c>
      <c r="AL22" s="206">
        <v>0</v>
      </c>
      <c r="AM22" s="206">
        <v>0</v>
      </c>
      <c r="AN22" s="206">
        <v>0</v>
      </c>
      <c r="AO22" s="206">
        <v>5500</v>
      </c>
      <c r="AP22" s="206">
        <v>5500</v>
      </c>
      <c r="AQ22" s="206">
        <v>0</v>
      </c>
      <c r="AR22" s="206">
        <v>0</v>
      </c>
      <c r="AS22" s="206">
        <v>0</v>
      </c>
      <c r="AT22" s="206">
        <v>0</v>
      </c>
      <c r="AU22" s="206">
        <v>0</v>
      </c>
      <c r="AV22" s="206">
        <v>0</v>
      </c>
      <c r="AW22" s="206">
        <v>0</v>
      </c>
      <c r="AX22" s="206">
        <v>0</v>
      </c>
      <c r="AY22" s="206">
        <v>0</v>
      </c>
      <c r="AZ22" s="206">
        <v>0</v>
      </c>
      <c r="BA22" s="206">
        <v>0</v>
      </c>
      <c r="BB22" s="206">
        <v>0</v>
      </c>
    </row>
    <row r="23" spans="1:54" ht="46.5" customHeight="1">
      <c r="A23" s="8"/>
      <c r="B23" s="276" t="s">
        <v>20</v>
      </c>
      <c r="C23" s="276" t="s">
        <v>20</v>
      </c>
      <c r="D23" s="202" t="s">
        <v>1037</v>
      </c>
      <c r="E23" s="203" t="s">
        <v>1038</v>
      </c>
      <c r="F23" s="65" t="s">
        <v>25</v>
      </c>
      <c r="G23" s="65" t="s">
        <v>21</v>
      </c>
      <c r="H23" s="207">
        <v>2008</v>
      </c>
      <c r="I23" s="204" t="s">
        <v>155</v>
      </c>
      <c r="J23" s="204" t="s">
        <v>155</v>
      </c>
      <c r="K23" s="204" t="s">
        <v>155</v>
      </c>
      <c r="L23" s="204" t="s">
        <v>155</v>
      </c>
      <c r="M23" s="204" t="s">
        <v>155</v>
      </c>
      <c r="N23" s="204" t="s">
        <v>155</v>
      </c>
      <c r="O23" s="204" t="s">
        <v>155</v>
      </c>
      <c r="P23" s="204" t="s">
        <v>155</v>
      </c>
      <c r="Q23" s="204" t="s">
        <v>155</v>
      </c>
      <c r="R23" s="65"/>
      <c r="S23" s="65"/>
      <c r="T23" s="206">
        <v>0</v>
      </c>
      <c r="U23" s="206">
        <v>0</v>
      </c>
      <c r="V23" s="206">
        <v>0</v>
      </c>
      <c r="W23" s="206">
        <v>0</v>
      </c>
      <c r="X23" s="206">
        <v>0</v>
      </c>
      <c r="Y23" s="206">
        <v>0</v>
      </c>
      <c r="Z23" s="206">
        <v>0</v>
      </c>
      <c r="AA23" s="206">
        <v>0</v>
      </c>
      <c r="AB23" s="206">
        <v>0</v>
      </c>
      <c r="AC23" s="206">
        <v>0</v>
      </c>
      <c r="AD23" s="206">
        <v>0</v>
      </c>
      <c r="AE23" s="206">
        <v>0</v>
      </c>
      <c r="AF23" s="206">
        <v>0</v>
      </c>
      <c r="AG23" s="206">
        <v>0</v>
      </c>
      <c r="AH23" s="206">
        <v>0</v>
      </c>
      <c r="AI23" s="206">
        <v>0</v>
      </c>
      <c r="AJ23" s="206">
        <v>0</v>
      </c>
      <c r="AK23" s="206">
        <v>0</v>
      </c>
      <c r="AL23" s="206">
        <v>0</v>
      </c>
      <c r="AM23" s="206">
        <v>0</v>
      </c>
      <c r="AN23" s="206">
        <v>0</v>
      </c>
      <c r="AO23" s="206">
        <v>0</v>
      </c>
      <c r="AP23" s="206">
        <v>0</v>
      </c>
      <c r="AQ23" s="206">
        <v>0</v>
      </c>
      <c r="AR23" s="206">
        <v>0</v>
      </c>
      <c r="AS23" s="206">
        <v>0</v>
      </c>
      <c r="AT23" s="206">
        <v>0</v>
      </c>
      <c r="AU23" s="206">
        <v>0</v>
      </c>
      <c r="AV23" s="206">
        <v>0</v>
      </c>
      <c r="AW23" s="206">
        <v>0</v>
      </c>
      <c r="AX23" s="206">
        <v>0</v>
      </c>
      <c r="AY23" s="206">
        <v>0</v>
      </c>
      <c r="AZ23" s="206">
        <v>0</v>
      </c>
      <c r="BA23" s="206">
        <v>0</v>
      </c>
      <c r="BB23" s="206">
        <v>0</v>
      </c>
    </row>
    <row r="24" spans="1:54" ht="46.5" customHeight="1">
      <c r="A24" s="8"/>
      <c r="B24" s="276" t="s">
        <v>20</v>
      </c>
      <c r="C24" s="276" t="s">
        <v>20</v>
      </c>
      <c r="D24" s="202" t="s">
        <v>1039</v>
      </c>
      <c r="E24" s="203" t="s">
        <v>1040</v>
      </c>
      <c r="F24" s="65"/>
      <c r="G24" s="65"/>
      <c r="H24" s="207">
        <v>2009</v>
      </c>
      <c r="I24" s="204" t="s">
        <v>155</v>
      </c>
      <c r="J24" s="204" t="s">
        <v>155</v>
      </c>
      <c r="K24" s="204" t="s">
        <v>155</v>
      </c>
      <c r="L24" s="204" t="s">
        <v>155</v>
      </c>
      <c r="M24" s="204" t="s">
        <v>155</v>
      </c>
      <c r="N24" s="204" t="s">
        <v>155</v>
      </c>
      <c r="O24" s="204" t="s">
        <v>155</v>
      </c>
      <c r="P24" s="204" t="s">
        <v>155</v>
      </c>
      <c r="Q24" s="204" t="s">
        <v>155</v>
      </c>
      <c r="R24" s="65"/>
      <c r="S24" s="65"/>
      <c r="T24" s="206">
        <v>0</v>
      </c>
      <c r="U24" s="206">
        <v>0</v>
      </c>
      <c r="V24" s="206">
        <v>0</v>
      </c>
      <c r="W24" s="206">
        <v>0</v>
      </c>
      <c r="X24" s="206">
        <v>0</v>
      </c>
      <c r="Y24" s="206">
        <v>0</v>
      </c>
      <c r="Z24" s="206">
        <v>0</v>
      </c>
      <c r="AA24" s="206">
        <v>0</v>
      </c>
      <c r="AB24" s="206">
        <v>0</v>
      </c>
      <c r="AC24" s="206">
        <v>0</v>
      </c>
      <c r="AD24" s="206">
        <v>0</v>
      </c>
      <c r="AE24" s="206">
        <v>0</v>
      </c>
      <c r="AF24" s="206">
        <v>0</v>
      </c>
      <c r="AG24" s="206">
        <v>0</v>
      </c>
      <c r="AH24" s="206">
        <v>0</v>
      </c>
      <c r="AI24" s="206">
        <v>0</v>
      </c>
      <c r="AJ24" s="206">
        <v>0</v>
      </c>
      <c r="AK24" s="206">
        <v>0</v>
      </c>
      <c r="AL24" s="206">
        <v>0</v>
      </c>
      <c r="AM24" s="206">
        <v>0</v>
      </c>
      <c r="AN24" s="206">
        <v>0</v>
      </c>
      <c r="AO24" s="206">
        <v>0</v>
      </c>
      <c r="AP24" s="206">
        <v>0</v>
      </c>
      <c r="AQ24" s="206">
        <v>0</v>
      </c>
      <c r="AR24" s="206">
        <v>0</v>
      </c>
      <c r="AS24" s="206">
        <v>0</v>
      </c>
      <c r="AT24" s="206">
        <v>0</v>
      </c>
      <c r="AU24" s="206">
        <v>0</v>
      </c>
      <c r="AV24" s="206">
        <v>0</v>
      </c>
      <c r="AW24" s="206">
        <v>0</v>
      </c>
      <c r="AX24" s="206">
        <v>0</v>
      </c>
      <c r="AY24" s="206">
        <v>0</v>
      </c>
      <c r="AZ24" s="206">
        <v>0</v>
      </c>
      <c r="BA24" s="206">
        <v>0</v>
      </c>
      <c r="BB24" s="206">
        <v>0</v>
      </c>
    </row>
    <row r="25" spans="1:54" ht="46.5" customHeight="1">
      <c r="A25" s="8"/>
      <c r="B25" s="276" t="s">
        <v>24</v>
      </c>
      <c r="C25" s="276" t="s">
        <v>24</v>
      </c>
      <c r="D25" s="202" t="s">
        <v>1041</v>
      </c>
      <c r="E25" s="203" t="s">
        <v>1042</v>
      </c>
      <c r="F25" s="65" t="s">
        <v>25</v>
      </c>
      <c r="G25" s="65"/>
      <c r="H25" s="207">
        <v>2016</v>
      </c>
      <c r="I25" s="207" t="s">
        <v>155</v>
      </c>
      <c r="J25" s="207">
        <v>409.37</v>
      </c>
      <c r="K25" s="207" t="s">
        <v>155</v>
      </c>
      <c r="L25" s="207">
        <v>165.61</v>
      </c>
      <c r="M25" s="207">
        <v>31.62</v>
      </c>
      <c r="N25" s="204" t="s">
        <v>1008</v>
      </c>
      <c r="O25" s="204" t="s">
        <v>155</v>
      </c>
      <c r="P25" s="204" t="s">
        <v>1009</v>
      </c>
      <c r="Q25" s="204" t="s">
        <v>1043</v>
      </c>
      <c r="R25" s="65"/>
      <c r="S25" s="65"/>
      <c r="T25" s="206">
        <v>199.54199410000001</v>
      </c>
      <c r="U25" s="206">
        <v>199.54199410000001</v>
      </c>
      <c r="V25" s="206">
        <v>0</v>
      </c>
      <c r="W25" s="206">
        <v>0</v>
      </c>
      <c r="X25" s="206">
        <v>0</v>
      </c>
      <c r="Y25" s="206">
        <v>0</v>
      </c>
      <c r="Z25" s="206" t="s">
        <v>155</v>
      </c>
      <c r="AA25" s="257">
        <v>1038.157087</v>
      </c>
      <c r="AB25" s="257">
        <v>1038.157087</v>
      </c>
      <c r="AC25" s="206">
        <v>0</v>
      </c>
      <c r="AD25" s="206">
        <v>0</v>
      </c>
      <c r="AE25" s="206">
        <v>0</v>
      </c>
      <c r="AF25" s="206">
        <v>0</v>
      </c>
      <c r="AG25" s="206">
        <v>30</v>
      </c>
      <c r="AH25" s="257">
        <v>2805.7205640000002</v>
      </c>
      <c r="AI25" s="257">
        <v>2805.7205640000002</v>
      </c>
      <c r="AJ25" s="206">
        <v>0</v>
      </c>
      <c r="AK25" s="206">
        <v>0</v>
      </c>
      <c r="AL25" s="206">
        <v>0</v>
      </c>
      <c r="AM25" s="206">
        <v>0</v>
      </c>
      <c r="AN25" s="257">
        <v>35</v>
      </c>
      <c r="AO25" s="206">
        <v>3230.7507999999998</v>
      </c>
      <c r="AP25" s="206">
        <v>2132.2955280000001</v>
      </c>
      <c r="AQ25" s="206">
        <v>0</v>
      </c>
      <c r="AR25" s="206">
        <v>0</v>
      </c>
      <c r="AS25" s="206">
        <v>0</v>
      </c>
      <c r="AT25" s="206">
        <v>0</v>
      </c>
      <c r="AU25" s="206">
        <v>40</v>
      </c>
      <c r="AV25" s="206">
        <v>1815</v>
      </c>
      <c r="AW25" s="206">
        <v>1197.9000000000001</v>
      </c>
      <c r="AX25" s="206">
        <v>0</v>
      </c>
      <c r="AY25" s="206">
        <v>0</v>
      </c>
      <c r="AZ25" s="206">
        <v>0</v>
      </c>
      <c r="BA25" s="206">
        <v>0</v>
      </c>
      <c r="BB25" s="253">
        <v>33</v>
      </c>
    </row>
    <row r="26" spans="1:54" ht="46.5" customHeight="1">
      <c r="A26" s="8"/>
      <c r="B26" s="276" t="s">
        <v>24</v>
      </c>
      <c r="C26" s="276" t="s">
        <v>24</v>
      </c>
      <c r="D26" s="202" t="s">
        <v>1044</v>
      </c>
      <c r="E26" s="203" t="s">
        <v>1045</v>
      </c>
      <c r="F26" s="65"/>
      <c r="G26" s="65"/>
      <c r="H26" s="207">
        <v>1997</v>
      </c>
      <c r="I26" s="204" t="s">
        <v>155</v>
      </c>
      <c r="J26" s="204" t="s">
        <v>155</v>
      </c>
      <c r="K26" s="204" t="s">
        <v>155</v>
      </c>
      <c r="L26" s="204" t="s">
        <v>155</v>
      </c>
      <c r="M26" s="204" t="s">
        <v>155</v>
      </c>
      <c r="N26" s="204" t="s">
        <v>155</v>
      </c>
      <c r="O26" s="204" t="s">
        <v>155</v>
      </c>
      <c r="P26" s="204" t="s">
        <v>155</v>
      </c>
      <c r="Q26" s="204" t="s">
        <v>155</v>
      </c>
      <c r="R26" s="65"/>
      <c r="S26" s="65"/>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v>
      </c>
      <c r="AM26" s="206">
        <v>0</v>
      </c>
      <c r="AN26" s="206">
        <v>0</v>
      </c>
      <c r="AO26" s="206">
        <v>0</v>
      </c>
      <c r="AP26" s="206">
        <v>0</v>
      </c>
      <c r="AQ26" s="206">
        <v>0</v>
      </c>
      <c r="AR26" s="206">
        <v>0</v>
      </c>
      <c r="AS26" s="206">
        <v>0</v>
      </c>
      <c r="AT26" s="206">
        <v>0</v>
      </c>
      <c r="AU26" s="206">
        <v>0</v>
      </c>
      <c r="AV26" s="206">
        <v>0</v>
      </c>
      <c r="AW26" s="206">
        <v>0</v>
      </c>
      <c r="AX26" s="206">
        <v>0</v>
      </c>
      <c r="AY26" s="206">
        <v>0</v>
      </c>
      <c r="AZ26" s="206">
        <v>0</v>
      </c>
      <c r="BA26" s="206">
        <v>0</v>
      </c>
      <c r="BB26" s="206">
        <v>0</v>
      </c>
    </row>
    <row r="27" spans="1:54" ht="46.5" customHeight="1">
      <c r="A27" s="8"/>
      <c r="B27" s="276" t="s">
        <v>24</v>
      </c>
      <c r="C27" s="276" t="s">
        <v>24</v>
      </c>
      <c r="D27" s="202" t="s">
        <v>1046</v>
      </c>
      <c r="E27" s="203" t="s">
        <v>1047</v>
      </c>
      <c r="F27" s="65" t="s">
        <v>21</v>
      </c>
      <c r="G27" s="65" t="s">
        <v>25</v>
      </c>
      <c r="H27" s="207">
        <v>2020</v>
      </c>
      <c r="I27" s="207" t="s">
        <v>155</v>
      </c>
      <c r="J27" s="207" t="s">
        <v>155</v>
      </c>
      <c r="K27" s="207" t="s">
        <v>155</v>
      </c>
      <c r="L27" s="207">
        <v>10.66</v>
      </c>
      <c r="M27" s="207">
        <v>17.920000000000002</v>
      </c>
      <c r="N27" s="207" t="s">
        <v>155</v>
      </c>
      <c r="O27" s="204" t="s">
        <v>1021</v>
      </c>
      <c r="P27" s="204" t="s">
        <v>1009</v>
      </c>
      <c r="Q27" s="204" t="s">
        <v>1043</v>
      </c>
      <c r="R27" s="65"/>
      <c r="S27" s="65"/>
      <c r="T27" s="206">
        <v>1463.11106</v>
      </c>
      <c r="U27" s="206">
        <v>1463.11106</v>
      </c>
      <c r="V27" s="206">
        <v>0</v>
      </c>
      <c r="W27" s="206">
        <v>0</v>
      </c>
      <c r="X27" s="206">
        <v>0</v>
      </c>
      <c r="Y27" s="206">
        <v>0</v>
      </c>
      <c r="Z27" s="206">
        <v>0</v>
      </c>
      <c r="AA27" s="257">
        <v>2593.9719919999998</v>
      </c>
      <c r="AB27" s="257">
        <v>2593.9719919999998</v>
      </c>
      <c r="AC27" s="206">
        <v>0</v>
      </c>
      <c r="AD27" s="206">
        <v>0</v>
      </c>
      <c r="AE27" s="206">
        <v>0</v>
      </c>
      <c r="AF27" s="258">
        <v>1.9</v>
      </c>
      <c r="AG27" s="206">
        <v>0</v>
      </c>
      <c r="AH27" s="257">
        <v>39388.920449999998</v>
      </c>
      <c r="AI27" s="257">
        <v>39388.920449999998</v>
      </c>
      <c r="AJ27" s="257">
        <v>519.40938000000006</v>
      </c>
      <c r="AK27" s="257">
        <v>517</v>
      </c>
      <c r="AL27" s="206">
        <f>-AN27</f>
        <v>0</v>
      </c>
      <c r="AM27" s="206">
        <v>20</v>
      </c>
      <c r="AN27" s="206">
        <v>0</v>
      </c>
      <c r="AO27" s="206">
        <v>124643.193</v>
      </c>
      <c r="AP27" s="206">
        <v>124643.193</v>
      </c>
      <c r="AQ27" s="206">
        <v>594.29100000000005</v>
      </c>
      <c r="AR27" s="206">
        <v>594.29100000000005</v>
      </c>
      <c r="AS27" s="206">
        <v>0</v>
      </c>
      <c r="AT27" s="206">
        <v>60</v>
      </c>
      <c r="AU27" s="206">
        <v>0</v>
      </c>
      <c r="AV27" s="206">
        <v>150871.66320000001</v>
      </c>
      <c r="AW27" s="206">
        <v>150871.66320000001</v>
      </c>
      <c r="AX27" s="206">
        <v>754.35831499999995</v>
      </c>
      <c r="AY27" s="206">
        <v>754.35831499999995</v>
      </c>
      <c r="AZ27" s="206">
        <v>0</v>
      </c>
      <c r="BA27" s="206">
        <v>0</v>
      </c>
      <c r="BB27" s="253">
        <v>100</v>
      </c>
    </row>
    <row r="28" spans="1:54" ht="46.5" customHeight="1">
      <c r="A28" s="8"/>
      <c r="B28" s="276" t="s">
        <v>24</v>
      </c>
      <c r="C28" s="276" t="s">
        <v>24</v>
      </c>
      <c r="D28" s="202" t="s">
        <v>1048</v>
      </c>
      <c r="E28" s="203" t="s">
        <v>1049</v>
      </c>
      <c r="F28" s="65"/>
      <c r="G28" s="65"/>
      <c r="H28" s="207">
        <v>1997</v>
      </c>
      <c r="I28" s="207" t="s">
        <v>155</v>
      </c>
      <c r="J28" s="207" t="s">
        <v>155</v>
      </c>
      <c r="K28" s="207" t="s">
        <v>155</v>
      </c>
      <c r="L28" s="207" t="s">
        <v>155</v>
      </c>
      <c r="M28" s="207" t="s">
        <v>155</v>
      </c>
      <c r="N28" s="207" t="s">
        <v>155</v>
      </c>
      <c r="O28" s="207" t="s">
        <v>155</v>
      </c>
      <c r="P28" s="207" t="s">
        <v>155</v>
      </c>
      <c r="Q28" s="207" t="s">
        <v>155</v>
      </c>
      <c r="R28" s="65" t="s">
        <v>1050</v>
      </c>
      <c r="S28" s="65"/>
      <c r="T28" s="206">
        <v>0</v>
      </c>
      <c r="U28" s="206">
        <v>0</v>
      </c>
      <c r="V28" s="206">
        <v>0</v>
      </c>
      <c r="W28" s="206">
        <v>0</v>
      </c>
      <c r="X28" s="206">
        <v>0</v>
      </c>
      <c r="Y28" s="206">
        <v>0</v>
      </c>
      <c r="Z28" s="206">
        <v>0</v>
      </c>
      <c r="AA28" s="206">
        <v>0</v>
      </c>
      <c r="AB28" s="206">
        <v>0</v>
      </c>
      <c r="AC28" s="206">
        <v>0</v>
      </c>
      <c r="AD28" s="206">
        <v>0</v>
      </c>
      <c r="AE28" s="206">
        <v>0</v>
      </c>
      <c r="AF28" s="206">
        <v>0</v>
      </c>
      <c r="AG28" s="206">
        <v>0</v>
      </c>
      <c r="AH28" s="206">
        <v>0</v>
      </c>
      <c r="AI28" s="206">
        <v>0</v>
      </c>
      <c r="AJ28" s="206">
        <v>0</v>
      </c>
      <c r="AK28" s="206">
        <v>0</v>
      </c>
      <c r="AL28" s="206">
        <v>0</v>
      </c>
      <c r="AM28" s="206">
        <v>0</v>
      </c>
      <c r="AN28" s="206">
        <v>0</v>
      </c>
      <c r="AO28" s="206">
        <v>0</v>
      </c>
      <c r="AP28" s="206">
        <v>0</v>
      </c>
      <c r="AQ28" s="206">
        <v>0</v>
      </c>
      <c r="AR28" s="206">
        <v>0</v>
      </c>
      <c r="AS28" s="206">
        <v>0</v>
      </c>
      <c r="AT28" s="206">
        <v>0</v>
      </c>
      <c r="AU28" s="206">
        <v>0</v>
      </c>
      <c r="AV28" s="206">
        <v>0</v>
      </c>
      <c r="AW28" s="206">
        <v>0</v>
      </c>
      <c r="AX28" s="206">
        <v>0</v>
      </c>
      <c r="AY28" s="206">
        <v>0</v>
      </c>
      <c r="AZ28" s="206">
        <v>0</v>
      </c>
      <c r="BA28" s="206">
        <v>0</v>
      </c>
      <c r="BB28" s="206">
        <v>0</v>
      </c>
    </row>
    <row r="29" spans="1:54" ht="46.5" customHeight="1">
      <c r="A29" s="8"/>
      <c r="B29" s="276" t="s">
        <v>24</v>
      </c>
      <c r="C29" s="276" t="s">
        <v>24</v>
      </c>
      <c r="D29" s="202" t="s">
        <v>1051</v>
      </c>
      <c r="E29" s="203" t="s">
        <v>1052</v>
      </c>
      <c r="F29" s="65"/>
      <c r="G29" s="65"/>
      <c r="H29" s="207">
        <v>1997</v>
      </c>
      <c r="I29" s="207" t="s">
        <v>155</v>
      </c>
      <c r="J29" s="207" t="s">
        <v>155</v>
      </c>
      <c r="K29" s="207" t="s">
        <v>155</v>
      </c>
      <c r="L29" s="207" t="s">
        <v>155</v>
      </c>
      <c r="M29" s="207" t="s">
        <v>155</v>
      </c>
      <c r="N29" s="207" t="s">
        <v>155</v>
      </c>
      <c r="O29" s="207" t="s">
        <v>155</v>
      </c>
      <c r="P29" s="207" t="s">
        <v>155</v>
      </c>
      <c r="Q29" s="207" t="s">
        <v>155</v>
      </c>
      <c r="R29" s="65" t="s">
        <v>1050</v>
      </c>
      <c r="S29" s="65"/>
      <c r="T29" s="206">
        <v>0</v>
      </c>
      <c r="U29" s="206">
        <v>0</v>
      </c>
      <c r="V29" s="206">
        <v>0</v>
      </c>
      <c r="W29" s="206">
        <v>0</v>
      </c>
      <c r="X29" s="206">
        <v>0</v>
      </c>
      <c r="Y29" s="206">
        <v>0</v>
      </c>
      <c r="Z29" s="206">
        <v>0</v>
      </c>
      <c r="AA29" s="206">
        <v>0</v>
      </c>
      <c r="AB29" s="206">
        <v>0</v>
      </c>
      <c r="AC29" s="206">
        <v>0</v>
      </c>
      <c r="AD29" s="206">
        <v>0</v>
      </c>
      <c r="AE29" s="206">
        <v>0</v>
      </c>
      <c r="AF29" s="206">
        <v>0</v>
      </c>
      <c r="AG29" s="206">
        <v>0</v>
      </c>
      <c r="AH29" s="206">
        <v>0</v>
      </c>
      <c r="AI29" s="206">
        <v>0</v>
      </c>
      <c r="AJ29" s="206">
        <v>0</v>
      </c>
      <c r="AK29" s="206">
        <v>0</v>
      </c>
      <c r="AL29" s="206">
        <v>0</v>
      </c>
      <c r="AM29" s="206">
        <v>0</v>
      </c>
      <c r="AN29" s="206">
        <v>0</v>
      </c>
      <c r="AO29" s="206">
        <v>0</v>
      </c>
      <c r="AP29" s="206">
        <v>0</v>
      </c>
      <c r="AQ29" s="206">
        <v>0</v>
      </c>
      <c r="AR29" s="206">
        <v>0</v>
      </c>
      <c r="AS29" s="206"/>
      <c r="AT29" s="206">
        <v>0</v>
      </c>
      <c r="AU29" s="206">
        <v>0</v>
      </c>
      <c r="AV29" s="206">
        <v>0</v>
      </c>
      <c r="AW29" s="206">
        <v>0</v>
      </c>
      <c r="AX29" s="206">
        <v>0</v>
      </c>
      <c r="AY29" s="206">
        <v>0</v>
      </c>
      <c r="AZ29" s="206">
        <v>0</v>
      </c>
      <c r="BA29" s="206">
        <v>0</v>
      </c>
      <c r="BB29" s="206">
        <v>0</v>
      </c>
    </row>
    <row r="30" spans="1:54" ht="46.5" customHeight="1">
      <c r="A30" s="8"/>
      <c r="B30" s="276" t="s">
        <v>24</v>
      </c>
      <c r="C30" s="276" t="s">
        <v>24</v>
      </c>
      <c r="D30" s="202" t="s">
        <v>1053</v>
      </c>
      <c r="E30" s="203" t="s">
        <v>1054</v>
      </c>
      <c r="F30" s="65"/>
      <c r="G30" s="65"/>
      <c r="H30" s="207">
        <v>1997</v>
      </c>
      <c r="I30" s="207" t="s">
        <v>155</v>
      </c>
      <c r="J30" s="207" t="s">
        <v>155</v>
      </c>
      <c r="K30" s="207" t="s">
        <v>155</v>
      </c>
      <c r="L30" s="207" t="s">
        <v>155</v>
      </c>
      <c r="M30" s="207" t="s">
        <v>155</v>
      </c>
      <c r="N30" s="207" t="s">
        <v>155</v>
      </c>
      <c r="O30" s="207" t="s">
        <v>155</v>
      </c>
      <c r="P30" s="207" t="s">
        <v>155</v>
      </c>
      <c r="Q30" s="207" t="s">
        <v>155</v>
      </c>
      <c r="R30" s="65"/>
      <c r="S30" s="65"/>
      <c r="T30" s="206">
        <v>0</v>
      </c>
      <c r="U30" s="206">
        <v>0</v>
      </c>
      <c r="V30" s="206">
        <v>0</v>
      </c>
      <c r="W30" s="206">
        <v>0</v>
      </c>
      <c r="X30" s="206">
        <v>0</v>
      </c>
      <c r="Y30" s="206">
        <v>0</v>
      </c>
      <c r="Z30" s="206">
        <v>0</v>
      </c>
      <c r="AA30" s="206">
        <v>0</v>
      </c>
      <c r="AB30" s="206">
        <v>0</v>
      </c>
      <c r="AC30" s="206">
        <v>0</v>
      </c>
      <c r="AD30" s="206">
        <v>0</v>
      </c>
      <c r="AE30" s="206">
        <v>0</v>
      </c>
      <c r="AF30" s="206">
        <v>0</v>
      </c>
      <c r="AG30" s="206">
        <v>0</v>
      </c>
      <c r="AH30" s="206">
        <v>0</v>
      </c>
      <c r="AI30" s="206">
        <v>0</v>
      </c>
      <c r="AJ30" s="206">
        <v>0</v>
      </c>
      <c r="AK30" s="206">
        <v>0</v>
      </c>
      <c r="AL30" s="206">
        <v>0</v>
      </c>
      <c r="AM30" s="206">
        <v>0</v>
      </c>
      <c r="AN30" s="206">
        <v>0</v>
      </c>
      <c r="AO30" s="206">
        <v>0</v>
      </c>
      <c r="AP30" s="206">
        <v>0</v>
      </c>
      <c r="AQ30" s="206">
        <v>0</v>
      </c>
      <c r="AR30" s="206">
        <v>0</v>
      </c>
      <c r="AS30" s="206"/>
      <c r="AT30" s="206">
        <v>0</v>
      </c>
      <c r="AU30" s="206">
        <v>0</v>
      </c>
      <c r="AV30" s="206">
        <v>0</v>
      </c>
      <c r="AW30" s="206">
        <v>0</v>
      </c>
      <c r="AX30" s="206">
        <v>0</v>
      </c>
      <c r="AY30" s="206">
        <v>0</v>
      </c>
      <c r="AZ30" s="206">
        <v>0</v>
      </c>
      <c r="BA30" s="206">
        <v>0</v>
      </c>
      <c r="BB30" s="206">
        <v>0</v>
      </c>
    </row>
    <row r="31" spans="1:54" ht="46.5" customHeight="1">
      <c r="A31" s="8"/>
      <c r="B31" s="276" t="s">
        <v>24</v>
      </c>
      <c r="C31" s="276" t="s">
        <v>24</v>
      </c>
      <c r="D31" s="202" t="s">
        <v>1055</v>
      </c>
      <c r="E31" s="203" t="s">
        <v>1056</v>
      </c>
      <c r="F31" s="65" t="s">
        <v>25</v>
      </c>
      <c r="G31" s="65"/>
      <c r="H31" s="207">
        <v>2019</v>
      </c>
      <c r="I31" s="207" t="s">
        <v>155</v>
      </c>
      <c r="J31" s="207" t="s">
        <v>155</v>
      </c>
      <c r="K31" s="207" t="s">
        <v>155</v>
      </c>
      <c r="L31" s="207">
        <v>117.44</v>
      </c>
      <c r="M31" s="207">
        <v>411.11</v>
      </c>
      <c r="N31" s="207" t="s">
        <v>155</v>
      </c>
      <c r="O31" s="204" t="s">
        <v>1021</v>
      </c>
      <c r="P31" s="204" t="s">
        <v>1009</v>
      </c>
      <c r="Q31" s="204" t="s">
        <v>1043</v>
      </c>
      <c r="R31" s="65"/>
      <c r="S31" s="65"/>
      <c r="T31" s="206">
        <v>3716.2553200000002</v>
      </c>
      <c r="U31" s="206">
        <v>3716.2553200000002</v>
      </c>
      <c r="V31" s="206">
        <v>0</v>
      </c>
      <c r="W31" s="206">
        <v>0</v>
      </c>
      <c r="X31" s="206">
        <v>0</v>
      </c>
      <c r="Y31" s="206">
        <v>0</v>
      </c>
      <c r="Z31" s="206">
        <v>2490</v>
      </c>
      <c r="AA31" s="257">
        <v>6520.6375399999997</v>
      </c>
      <c r="AB31" s="257">
        <v>6520.6375399999997</v>
      </c>
      <c r="AC31" s="206">
        <v>0</v>
      </c>
      <c r="AD31" s="206">
        <v>0</v>
      </c>
      <c r="AE31" s="206">
        <v>0</v>
      </c>
      <c r="AF31" s="206">
        <v>0</v>
      </c>
      <c r="AG31" s="206">
        <v>3179</v>
      </c>
      <c r="AH31" s="257">
        <v>6488.6707699999997</v>
      </c>
      <c r="AI31" s="257">
        <v>6488.6707699999997</v>
      </c>
      <c r="AJ31" s="206">
        <v>0</v>
      </c>
      <c r="AK31" s="206">
        <v>0</v>
      </c>
      <c r="AL31" s="206">
        <v>0</v>
      </c>
      <c r="AM31" s="206">
        <v>0</v>
      </c>
      <c r="AN31" s="206">
        <v>3976</v>
      </c>
      <c r="AO31" s="206">
        <v>734.00137800000005</v>
      </c>
      <c r="AP31" s="206">
        <v>734.00137800000005</v>
      </c>
      <c r="AQ31" s="206">
        <v>0</v>
      </c>
      <c r="AR31" s="206">
        <v>0</v>
      </c>
      <c r="AS31" s="206"/>
      <c r="AT31" s="206">
        <v>0</v>
      </c>
      <c r="AU31" s="206">
        <v>227</v>
      </c>
      <c r="AV31" s="206">
        <v>0</v>
      </c>
      <c r="AW31" s="206">
        <v>0</v>
      </c>
      <c r="AX31" s="206">
        <v>0</v>
      </c>
      <c r="AY31" s="206">
        <v>0</v>
      </c>
      <c r="AZ31" s="206">
        <v>0</v>
      </c>
      <c r="BA31" s="206">
        <v>0</v>
      </c>
      <c r="BB31" s="206">
        <v>0</v>
      </c>
    </row>
    <row r="32" spans="1:54" ht="46.5" customHeight="1">
      <c r="A32" s="8"/>
      <c r="B32" s="276" t="s">
        <v>24</v>
      </c>
      <c r="C32" s="276" t="s">
        <v>24</v>
      </c>
      <c r="D32" s="202" t="s">
        <v>1057</v>
      </c>
      <c r="E32" s="203" t="s">
        <v>1058</v>
      </c>
      <c r="F32" s="65" t="s">
        <v>40</v>
      </c>
      <c r="G32" s="65"/>
      <c r="H32" s="204">
        <v>2019</v>
      </c>
      <c r="I32" s="207" t="s">
        <v>155</v>
      </c>
      <c r="J32" s="207">
        <v>1067.23</v>
      </c>
      <c r="K32" s="207" t="s">
        <v>155</v>
      </c>
      <c r="L32" s="207">
        <v>1106.6600000000001</v>
      </c>
      <c r="M32" s="207">
        <v>2166.36</v>
      </c>
      <c r="N32" s="207" t="s">
        <v>155</v>
      </c>
      <c r="O32" s="204" t="s">
        <v>1021</v>
      </c>
      <c r="P32" s="204" t="s">
        <v>1009</v>
      </c>
      <c r="Q32" s="204" t="s">
        <v>1043</v>
      </c>
      <c r="R32" s="65"/>
      <c r="S32" s="65"/>
      <c r="T32" s="206">
        <v>1321.397479</v>
      </c>
      <c r="U32" s="206">
        <v>1105.740951</v>
      </c>
      <c r="V32" s="206">
        <v>0</v>
      </c>
      <c r="W32" s="206">
        <v>0</v>
      </c>
      <c r="X32" s="206">
        <v>0</v>
      </c>
      <c r="Y32" s="206">
        <v>0</v>
      </c>
      <c r="Z32" s="206">
        <v>7</v>
      </c>
      <c r="AA32" s="257">
        <v>4854.3340589999998</v>
      </c>
      <c r="AB32" s="257">
        <v>4062.0903579999999</v>
      </c>
      <c r="AC32" s="206">
        <v>0</v>
      </c>
      <c r="AD32" s="206">
        <v>0</v>
      </c>
      <c r="AE32" s="206">
        <v>0</v>
      </c>
      <c r="AF32" s="206">
        <v>0</v>
      </c>
      <c r="AG32" s="206">
        <v>23</v>
      </c>
      <c r="AH32" s="257">
        <v>1911.1961490000001</v>
      </c>
      <c r="AI32" s="257">
        <v>1574.4062260000001</v>
      </c>
      <c r="AJ32" s="206">
        <v>0</v>
      </c>
      <c r="AK32" s="206">
        <v>0</v>
      </c>
      <c r="AL32" s="206">
        <v>0</v>
      </c>
      <c r="AM32" s="206">
        <v>0</v>
      </c>
      <c r="AN32" s="257">
        <v>13</v>
      </c>
      <c r="AO32" s="206">
        <v>1909.6787280000001</v>
      </c>
      <c r="AP32" s="206">
        <v>1527.3208070000001</v>
      </c>
      <c r="AQ32" s="206">
        <v>0</v>
      </c>
      <c r="AR32" s="206">
        <v>0</v>
      </c>
      <c r="AS32" s="206">
        <v>0</v>
      </c>
      <c r="AT32" s="206">
        <v>0</v>
      </c>
      <c r="AU32" s="206">
        <v>10</v>
      </c>
      <c r="AV32" s="206">
        <v>1526.01</v>
      </c>
      <c r="AW32" s="206">
        <v>1220.470642</v>
      </c>
      <c r="AX32" s="206">
        <v>0</v>
      </c>
      <c r="AY32" s="206">
        <v>0</v>
      </c>
      <c r="AZ32" s="206">
        <v>0</v>
      </c>
      <c r="BA32" s="206">
        <v>0</v>
      </c>
      <c r="BB32" s="253">
        <v>10</v>
      </c>
    </row>
    <row r="33" spans="1:54" ht="46.5" customHeight="1">
      <c r="A33" s="8"/>
      <c r="B33" s="276" t="s">
        <v>24</v>
      </c>
      <c r="C33" s="276" t="s">
        <v>31</v>
      </c>
      <c r="D33" s="202" t="s">
        <v>1059</v>
      </c>
      <c r="E33" s="203" t="s">
        <v>1060</v>
      </c>
      <c r="F33" s="65" t="s">
        <v>40</v>
      </c>
      <c r="G33" s="65"/>
      <c r="H33" s="209">
        <v>2019</v>
      </c>
      <c r="I33" s="207" t="s">
        <v>155</v>
      </c>
      <c r="J33" s="207">
        <v>18.07</v>
      </c>
      <c r="K33" s="207" t="s">
        <v>155</v>
      </c>
      <c r="L33" s="207">
        <v>1.02</v>
      </c>
      <c r="M33" s="207">
        <v>203.25</v>
      </c>
      <c r="N33" s="207" t="s">
        <v>155</v>
      </c>
      <c r="O33" s="204" t="s">
        <v>1021</v>
      </c>
      <c r="P33" s="204" t="s">
        <v>1009</v>
      </c>
      <c r="Q33" s="207" t="s">
        <v>1010</v>
      </c>
      <c r="R33" s="65"/>
      <c r="S33" s="65"/>
      <c r="T33" s="206">
        <v>187.88195350000001</v>
      </c>
      <c r="U33" s="206">
        <v>169.16293350000001</v>
      </c>
      <c r="V33" s="206">
        <v>0</v>
      </c>
      <c r="W33" s="206">
        <v>0</v>
      </c>
      <c r="X33" s="206">
        <v>0</v>
      </c>
      <c r="Y33" s="206">
        <v>0</v>
      </c>
      <c r="Z33" s="206">
        <v>0</v>
      </c>
      <c r="AA33" s="257">
        <v>3541.988914</v>
      </c>
      <c r="AB33" s="257">
        <v>2964.4063080000001</v>
      </c>
      <c r="AC33" s="257">
        <v>370.54158999999999</v>
      </c>
      <c r="AD33" s="257">
        <v>107.84883720000001</v>
      </c>
      <c r="AE33" s="206">
        <v>0</v>
      </c>
      <c r="AF33" s="206">
        <v>0</v>
      </c>
      <c r="AG33" s="206">
        <v>4</v>
      </c>
      <c r="AH33" s="257">
        <v>12997.49994</v>
      </c>
      <c r="AI33" s="257">
        <v>12549.78197</v>
      </c>
      <c r="AJ33" s="206">
        <v>1378.19562</v>
      </c>
      <c r="AK33" s="206">
        <v>411.81609200000003</v>
      </c>
      <c r="AL33" s="206">
        <v>0</v>
      </c>
      <c r="AM33" s="206">
        <v>0</v>
      </c>
      <c r="AN33" s="206">
        <v>0</v>
      </c>
      <c r="AO33" s="206">
        <v>13309.07804</v>
      </c>
      <c r="AP33" s="206">
        <v>2124.326779</v>
      </c>
      <c r="AQ33" s="206">
        <v>1607.27808</v>
      </c>
      <c r="AR33" s="206">
        <v>482.4072658</v>
      </c>
      <c r="AS33" s="206"/>
      <c r="AT33" s="206">
        <v>0</v>
      </c>
      <c r="AU33" s="206">
        <v>4</v>
      </c>
      <c r="AV33" s="206">
        <v>2584.2223300000001</v>
      </c>
      <c r="AW33" s="206">
        <v>0</v>
      </c>
      <c r="AX33" s="206">
        <v>1607.27808</v>
      </c>
      <c r="AY33" s="206">
        <v>482.4072658</v>
      </c>
      <c r="AZ33" s="206">
        <v>0</v>
      </c>
      <c r="BA33" s="206">
        <v>0</v>
      </c>
      <c r="BB33" s="253">
        <v>2</v>
      </c>
    </row>
    <row r="34" spans="1:54" ht="46.5" customHeight="1">
      <c r="A34" s="8"/>
      <c r="B34" s="276" t="s">
        <v>24</v>
      </c>
      <c r="C34" s="276" t="s">
        <v>24</v>
      </c>
      <c r="D34" s="202" t="s">
        <v>1061</v>
      </c>
      <c r="E34" s="203" t="s">
        <v>1062</v>
      </c>
      <c r="F34" s="65" t="s">
        <v>40</v>
      </c>
      <c r="G34" s="65"/>
      <c r="H34" s="209">
        <v>2011</v>
      </c>
      <c r="I34" s="207" t="s">
        <v>155</v>
      </c>
      <c r="J34" s="207" t="s">
        <v>155</v>
      </c>
      <c r="K34" s="207" t="s">
        <v>155</v>
      </c>
      <c r="L34" s="207" t="s">
        <v>155</v>
      </c>
      <c r="M34" s="207">
        <v>178.31</v>
      </c>
      <c r="N34" s="207" t="s">
        <v>155</v>
      </c>
      <c r="O34" s="204" t="s">
        <v>1021</v>
      </c>
      <c r="P34" s="204" t="s">
        <v>1009</v>
      </c>
      <c r="Q34" s="207" t="s">
        <v>1010</v>
      </c>
      <c r="R34" s="65"/>
      <c r="S34" s="65"/>
      <c r="T34" s="206">
        <v>3479.8791030000002</v>
      </c>
      <c r="U34" s="206">
        <v>3479.8791030000002</v>
      </c>
      <c r="V34" s="206">
        <v>0</v>
      </c>
      <c r="W34" s="206">
        <v>0</v>
      </c>
      <c r="X34" s="206">
        <v>0</v>
      </c>
      <c r="Y34" s="206">
        <v>0</v>
      </c>
      <c r="Z34" s="206" t="s">
        <v>155</v>
      </c>
      <c r="AA34" s="257">
        <v>9116.5442559999992</v>
      </c>
      <c r="AB34" s="257">
        <v>9116.5442559999992</v>
      </c>
      <c r="AC34" s="206">
        <v>0</v>
      </c>
      <c r="AD34" s="206">
        <v>0</v>
      </c>
      <c r="AE34" s="206">
        <v>0</v>
      </c>
      <c r="AF34" s="206">
        <v>0</v>
      </c>
      <c r="AG34" s="206">
        <v>6</v>
      </c>
      <c r="AH34" s="206">
        <v>10825.422790000001</v>
      </c>
      <c r="AI34" s="206">
        <v>10825.422790000001</v>
      </c>
      <c r="AJ34" s="206">
        <v>0</v>
      </c>
      <c r="AK34" s="206">
        <v>0</v>
      </c>
      <c r="AL34" s="206">
        <v>0</v>
      </c>
      <c r="AM34" s="206">
        <v>0</v>
      </c>
      <c r="AN34" s="257">
        <v>4</v>
      </c>
      <c r="AO34" s="206">
        <v>12937.918960000001</v>
      </c>
      <c r="AP34" s="206">
        <v>12937.918960000001</v>
      </c>
      <c r="AQ34" s="206">
        <v>0</v>
      </c>
      <c r="AR34" s="206">
        <v>0</v>
      </c>
      <c r="AS34" s="206"/>
      <c r="AT34" s="206">
        <v>0</v>
      </c>
      <c r="AU34" s="206">
        <v>8</v>
      </c>
      <c r="AV34" s="206">
        <v>11668.75224</v>
      </c>
      <c r="AW34" s="206">
        <v>11668.75224</v>
      </c>
      <c r="AX34" s="206">
        <v>0</v>
      </c>
      <c r="AY34" s="206">
        <v>0</v>
      </c>
      <c r="AZ34" s="206">
        <v>0</v>
      </c>
      <c r="BA34" s="206">
        <v>0</v>
      </c>
      <c r="BB34" s="253">
        <v>8</v>
      </c>
    </row>
    <row r="35" spans="1:54" ht="46.5" customHeight="1">
      <c r="A35" s="8"/>
      <c r="B35" s="276" t="s">
        <v>24</v>
      </c>
      <c r="C35" s="276" t="s">
        <v>24</v>
      </c>
      <c r="D35" s="202" t="s">
        <v>1063</v>
      </c>
      <c r="E35" s="203" t="s">
        <v>1064</v>
      </c>
      <c r="F35" s="65" t="s">
        <v>40</v>
      </c>
      <c r="G35" s="65"/>
      <c r="H35" s="209">
        <v>2019</v>
      </c>
      <c r="I35" s="207" t="s">
        <v>155</v>
      </c>
      <c r="J35" s="207" t="s">
        <v>155</v>
      </c>
      <c r="K35" s="207" t="s">
        <v>155</v>
      </c>
      <c r="L35" s="207">
        <v>50.44</v>
      </c>
      <c r="M35" s="207">
        <v>149.57</v>
      </c>
      <c r="N35" s="207" t="s">
        <v>155</v>
      </c>
      <c r="O35" s="204" t="s">
        <v>1021</v>
      </c>
      <c r="P35" s="204" t="s">
        <v>1009</v>
      </c>
      <c r="Q35" s="204" t="s">
        <v>1043</v>
      </c>
      <c r="R35" s="65"/>
      <c r="S35" s="65"/>
      <c r="T35" s="206">
        <v>0</v>
      </c>
      <c r="U35" s="206">
        <v>0</v>
      </c>
      <c r="V35" s="206">
        <v>921.92141000000004</v>
      </c>
      <c r="W35" s="206">
        <v>921.92141000000004</v>
      </c>
      <c r="X35" s="206">
        <v>0</v>
      </c>
      <c r="Y35" s="206">
        <v>0</v>
      </c>
      <c r="Z35" s="206">
        <v>660</v>
      </c>
      <c r="AA35" s="206">
        <v>0</v>
      </c>
      <c r="AB35" s="206">
        <v>0</v>
      </c>
      <c r="AC35" s="206">
        <v>3298.5810200000001</v>
      </c>
      <c r="AD35" s="206">
        <v>3298.5810200000001</v>
      </c>
      <c r="AE35" s="206">
        <v>0</v>
      </c>
      <c r="AF35" s="206">
        <v>0</v>
      </c>
      <c r="AG35" s="206">
        <v>2061</v>
      </c>
      <c r="AH35" s="206">
        <v>0</v>
      </c>
      <c r="AI35" s="206">
        <v>0</v>
      </c>
      <c r="AJ35" s="257">
        <v>3714.0212999999999</v>
      </c>
      <c r="AK35" s="257">
        <v>3714.0212999999999</v>
      </c>
      <c r="AL35" s="206">
        <v>0</v>
      </c>
      <c r="AM35" s="206">
        <v>0</v>
      </c>
      <c r="AN35" s="257">
        <v>2743</v>
      </c>
      <c r="AO35" s="206">
        <v>0</v>
      </c>
      <c r="AP35" s="206">
        <v>0</v>
      </c>
      <c r="AQ35" s="206">
        <v>4320.558</v>
      </c>
      <c r="AR35" s="206">
        <v>4320.558</v>
      </c>
      <c r="AS35" s="206"/>
      <c r="AT35" s="206">
        <v>0</v>
      </c>
      <c r="AU35" s="206">
        <v>1650</v>
      </c>
      <c r="AV35" s="206">
        <v>0</v>
      </c>
      <c r="AW35" s="206">
        <v>0</v>
      </c>
      <c r="AX35" s="206">
        <v>4320.5577999999996</v>
      </c>
      <c r="AY35" s="206">
        <v>4320.5577999999996</v>
      </c>
      <c r="AZ35" s="206">
        <v>0</v>
      </c>
      <c r="BA35" s="206">
        <v>0</v>
      </c>
      <c r="BB35" s="206">
        <v>1200</v>
      </c>
    </row>
    <row r="36" spans="1:54" ht="46.5" customHeight="1">
      <c r="A36" s="8"/>
      <c r="B36" s="276" t="s">
        <v>24</v>
      </c>
      <c r="C36" s="276" t="s">
        <v>31</v>
      </c>
      <c r="D36" s="202" t="s">
        <v>1065</v>
      </c>
      <c r="E36" s="203" t="s">
        <v>1066</v>
      </c>
      <c r="F36" s="65" t="s">
        <v>40</v>
      </c>
      <c r="G36" s="65"/>
      <c r="H36" s="209">
        <v>2020</v>
      </c>
      <c r="I36" s="207" t="s">
        <v>155</v>
      </c>
      <c r="J36" s="207">
        <v>2.81</v>
      </c>
      <c r="K36" s="207" t="s">
        <v>155</v>
      </c>
      <c r="L36" s="207">
        <v>164.05</v>
      </c>
      <c r="M36" s="207">
        <v>211.3</v>
      </c>
      <c r="N36" s="207" t="s">
        <v>155</v>
      </c>
      <c r="O36" s="204" t="s">
        <v>1021</v>
      </c>
      <c r="P36" s="204" t="s">
        <v>1009</v>
      </c>
      <c r="Q36" s="207" t="s">
        <v>1010</v>
      </c>
      <c r="R36" s="65"/>
      <c r="S36" s="65"/>
      <c r="T36" s="206">
        <v>0</v>
      </c>
      <c r="U36" s="206">
        <v>0</v>
      </c>
      <c r="V36" s="206">
        <v>0</v>
      </c>
      <c r="W36" s="206">
        <v>0</v>
      </c>
      <c r="X36" s="206">
        <v>0</v>
      </c>
      <c r="Y36" s="206">
        <v>0</v>
      </c>
      <c r="Z36" s="206" t="s">
        <v>155</v>
      </c>
      <c r="AA36" s="206">
        <v>0</v>
      </c>
      <c r="AB36" s="206">
        <v>0</v>
      </c>
      <c r="AC36" s="206">
        <v>5075.8919900000001</v>
      </c>
      <c r="AD36" s="206">
        <v>4812.768</v>
      </c>
      <c r="AE36" s="206">
        <v>0</v>
      </c>
      <c r="AF36" s="206">
        <v>0</v>
      </c>
      <c r="AG36" s="206">
        <v>1420</v>
      </c>
      <c r="AH36" s="206">
        <v>0</v>
      </c>
      <c r="AI36" s="206">
        <v>0</v>
      </c>
      <c r="AJ36" s="206">
        <v>7892.7910499999998</v>
      </c>
      <c r="AK36" s="206">
        <v>7874.9939999999997</v>
      </c>
      <c r="AL36" s="206">
        <v>0</v>
      </c>
      <c r="AM36" s="206">
        <v>0</v>
      </c>
      <c r="AN36" s="257">
        <v>2310</v>
      </c>
      <c r="AO36" s="206">
        <v>0</v>
      </c>
      <c r="AP36" s="206">
        <v>0</v>
      </c>
      <c r="AQ36" s="206">
        <v>10400</v>
      </c>
      <c r="AR36" s="206">
        <v>10400</v>
      </c>
      <c r="AS36" s="206"/>
      <c r="AT36" s="206">
        <v>0</v>
      </c>
      <c r="AU36" s="206">
        <v>3000</v>
      </c>
      <c r="AV36" s="206">
        <v>0</v>
      </c>
      <c r="AW36" s="206">
        <v>0</v>
      </c>
      <c r="AX36" s="206">
        <v>10400</v>
      </c>
      <c r="AY36" s="206">
        <v>10400</v>
      </c>
      <c r="AZ36" s="206">
        <v>0</v>
      </c>
      <c r="BA36" s="206">
        <v>0</v>
      </c>
      <c r="BB36" s="206">
        <v>2000</v>
      </c>
    </row>
    <row r="37" spans="1:54" ht="46.5" customHeight="1">
      <c r="A37" s="8"/>
      <c r="B37" s="276" t="s">
        <v>24</v>
      </c>
      <c r="C37" s="276" t="s">
        <v>31</v>
      </c>
      <c r="D37" s="202" t="s">
        <v>1067</v>
      </c>
      <c r="E37" s="202" t="s">
        <v>1068</v>
      </c>
      <c r="F37" s="65" t="s">
        <v>40</v>
      </c>
      <c r="G37" s="65"/>
      <c r="H37" s="209">
        <v>2020</v>
      </c>
      <c r="I37" s="207" t="s">
        <v>155</v>
      </c>
      <c r="J37" s="207" t="s">
        <v>155</v>
      </c>
      <c r="K37" s="207" t="s">
        <v>155</v>
      </c>
      <c r="L37" s="207">
        <v>25.04</v>
      </c>
      <c r="M37" s="207">
        <v>58.09</v>
      </c>
      <c r="N37" s="207" t="s">
        <v>155</v>
      </c>
      <c r="O37" s="204" t="s">
        <v>1021</v>
      </c>
      <c r="P37" s="204" t="s">
        <v>1009</v>
      </c>
      <c r="Q37" s="207" t="s">
        <v>1010</v>
      </c>
      <c r="R37" s="65"/>
      <c r="S37" s="65"/>
      <c r="T37" s="206">
        <v>0</v>
      </c>
      <c r="U37" s="206">
        <v>0</v>
      </c>
      <c r="V37" s="206">
        <v>592.02566999999999</v>
      </c>
      <c r="W37" s="206">
        <v>592.02566999999999</v>
      </c>
      <c r="X37" s="206">
        <v>0</v>
      </c>
      <c r="Y37" s="206">
        <v>0</v>
      </c>
      <c r="Z37" s="206" t="s">
        <v>155</v>
      </c>
      <c r="AA37" s="206">
        <v>0</v>
      </c>
      <c r="AB37" s="206">
        <v>0</v>
      </c>
      <c r="AC37" s="257">
        <v>1753.6305400000001</v>
      </c>
      <c r="AD37" s="257">
        <v>1753.6305400000001</v>
      </c>
      <c r="AE37" s="206">
        <v>0</v>
      </c>
      <c r="AF37" s="206">
        <v>0</v>
      </c>
      <c r="AG37" s="206">
        <v>75</v>
      </c>
      <c r="AH37" s="206">
        <v>0</v>
      </c>
      <c r="AI37" s="206">
        <v>0</v>
      </c>
      <c r="AJ37" s="257">
        <v>8934.0423100000007</v>
      </c>
      <c r="AK37" s="257">
        <v>8934.0423100000007</v>
      </c>
      <c r="AL37" s="206">
        <v>0</v>
      </c>
      <c r="AM37" s="206">
        <v>0</v>
      </c>
      <c r="AN37" s="257">
        <v>355</v>
      </c>
      <c r="AO37" s="206">
        <v>0</v>
      </c>
      <c r="AP37" s="206">
        <v>0</v>
      </c>
      <c r="AQ37" s="206">
        <v>10350</v>
      </c>
      <c r="AR37" s="206">
        <v>10350</v>
      </c>
      <c r="AS37" s="206"/>
      <c r="AT37" s="206">
        <v>0</v>
      </c>
      <c r="AU37" s="206">
        <v>412</v>
      </c>
      <c r="AV37" s="206">
        <v>0</v>
      </c>
      <c r="AW37" s="206">
        <v>0</v>
      </c>
      <c r="AX37" s="206">
        <v>10350</v>
      </c>
      <c r="AY37" s="206">
        <v>10350</v>
      </c>
      <c r="AZ37" s="206">
        <v>0</v>
      </c>
      <c r="BA37" s="206">
        <v>0</v>
      </c>
      <c r="BB37" s="206">
        <v>300</v>
      </c>
    </row>
    <row r="38" spans="1:54" ht="46.5" customHeight="1">
      <c r="A38" s="8"/>
      <c r="B38" s="276" t="s">
        <v>24</v>
      </c>
      <c r="C38" s="276" t="s">
        <v>31</v>
      </c>
      <c r="D38" s="202" t="s">
        <v>1069</v>
      </c>
      <c r="E38" s="203" t="s">
        <v>1070</v>
      </c>
      <c r="F38" s="65" t="s">
        <v>40</v>
      </c>
      <c r="G38" s="65"/>
      <c r="H38" s="207">
        <v>2020</v>
      </c>
      <c r="I38" s="207" t="s">
        <v>155</v>
      </c>
      <c r="J38" s="207">
        <v>388.94</v>
      </c>
      <c r="K38" s="207" t="s">
        <v>155</v>
      </c>
      <c r="L38" s="207">
        <v>251.42</v>
      </c>
      <c r="M38" s="207">
        <v>601.79</v>
      </c>
      <c r="N38" s="207" t="s">
        <v>155</v>
      </c>
      <c r="O38" s="204" t="s">
        <v>1021</v>
      </c>
      <c r="P38" s="204" t="s">
        <v>1009</v>
      </c>
      <c r="Q38" s="207" t="s">
        <v>1010</v>
      </c>
      <c r="R38" s="65"/>
      <c r="S38" s="65"/>
      <c r="T38" s="206">
        <v>0</v>
      </c>
      <c r="U38" s="206">
        <v>0</v>
      </c>
      <c r="V38" s="206">
        <v>0</v>
      </c>
      <c r="W38" s="206">
        <v>0</v>
      </c>
      <c r="X38" s="206">
        <v>0</v>
      </c>
      <c r="Y38" s="206">
        <v>0</v>
      </c>
      <c r="Z38" s="206">
        <v>65</v>
      </c>
      <c r="AA38" s="206">
        <v>0</v>
      </c>
      <c r="AB38" s="206">
        <v>0</v>
      </c>
      <c r="AC38" s="257">
        <v>760.58663999999999</v>
      </c>
      <c r="AD38" s="257">
        <v>760.58663999999999</v>
      </c>
      <c r="AE38" s="206">
        <v>0</v>
      </c>
      <c r="AF38" s="206">
        <v>0</v>
      </c>
      <c r="AG38" s="206">
        <v>1274</v>
      </c>
      <c r="AH38" s="206">
        <v>0</v>
      </c>
      <c r="AI38" s="206">
        <v>0</v>
      </c>
      <c r="AJ38" s="257">
        <v>744.29656</v>
      </c>
      <c r="AK38" s="257">
        <v>739.95100000000002</v>
      </c>
      <c r="AL38" s="206">
        <v>0</v>
      </c>
      <c r="AM38" s="206">
        <v>0</v>
      </c>
      <c r="AN38" s="257">
        <v>735</v>
      </c>
      <c r="AO38" s="206">
        <v>0</v>
      </c>
      <c r="AP38" s="206">
        <v>0</v>
      </c>
      <c r="AQ38" s="206">
        <v>1828</v>
      </c>
      <c r="AR38" s="206">
        <v>1828</v>
      </c>
      <c r="AS38" s="206"/>
      <c r="AT38" s="206">
        <v>0</v>
      </c>
      <c r="AU38" s="206">
        <v>1250</v>
      </c>
      <c r="AV38" s="206">
        <v>0</v>
      </c>
      <c r="AW38" s="206">
        <v>0</v>
      </c>
      <c r="AX38" s="206">
        <v>1828</v>
      </c>
      <c r="AY38" s="206">
        <v>1828</v>
      </c>
      <c r="AZ38" s="206">
        <v>0</v>
      </c>
      <c r="BA38" s="206">
        <v>0</v>
      </c>
      <c r="BB38" s="206">
        <v>1250</v>
      </c>
    </row>
    <row r="39" spans="1:54" ht="46.5" customHeight="1">
      <c r="A39" s="8"/>
      <c r="B39" s="276" t="s">
        <v>24</v>
      </c>
      <c r="C39" s="276" t="s">
        <v>24</v>
      </c>
      <c r="D39" s="202" t="s">
        <v>1071</v>
      </c>
      <c r="E39" s="203" t="s">
        <v>1072</v>
      </c>
      <c r="F39" s="65"/>
      <c r="G39" s="65"/>
      <c r="H39" s="207">
        <v>1997</v>
      </c>
      <c r="I39" s="207" t="s">
        <v>155</v>
      </c>
      <c r="J39" s="207" t="s">
        <v>155</v>
      </c>
      <c r="K39" s="207" t="s">
        <v>155</v>
      </c>
      <c r="L39" s="207" t="s">
        <v>155</v>
      </c>
      <c r="M39" s="207" t="s">
        <v>155</v>
      </c>
      <c r="N39" s="207" t="s">
        <v>155</v>
      </c>
      <c r="O39" s="207" t="s">
        <v>155</v>
      </c>
      <c r="P39" s="207" t="s">
        <v>155</v>
      </c>
      <c r="Q39" s="207" t="s">
        <v>155</v>
      </c>
      <c r="R39" s="65" t="s">
        <v>1050</v>
      </c>
      <c r="S39" s="65"/>
      <c r="T39" s="206">
        <v>0</v>
      </c>
      <c r="U39" s="206">
        <v>0</v>
      </c>
      <c r="V39" s="206">
        <v>0</v>
      </c>
      <c r="W39" s="206">
        <v>0</v>
      </c>
      <c r="X39" s="206">
        <v>0</v>
      </c>
      <c r="Y39" s="206">
        <v>0</v>
      </c>
      <c r="Z39" s="206">
        <v>0</v>
      </c>
      <c r="AA39" s="206">
        <v>0</v>
      </c>
      <c r="AB39" s="206">
        <v>0</v>
      </c>
      <c r="AC39" s="206">
        <v>0</v>
      </c>
      <c r="AD39" s="206">
        <v>0</v>
      </c>
      <c r="AE39" s="206">
        <v>0</v>
      </c>
      <c r="AF39" s="206">
        <v>0</v>
      </c>
      <c r="AG39" s="206">
        <v>0</v>
      </c>
      <c r="AH39" s="206">
        <v>0</v>
      </c>
      <c r="AI39" s="206">
        <v>0</v>
      </c>
      <c r="AJ39" s="206">
        <v>0</v>
      </c>
      <c r="AK39" s="206">
        <v>0</v>
      </c>
      <c r="AL39" s="206">
        <v>0</v>
      </c>
      <c r="AM39" s="206">
        <v>0</v>
      </c>
      <c r="AN39" s="206">
        <v>0</v>
      </c>
      <c r="AO39" s="206">
        <v>0</v>
      </c>
      <c r="AP39" s="206">
        <v>0</v>
      </c>
      <c r="AQ39" s="206">
        <v>0</v>
      </c>
      <c r="AR39" s="206">
        <v>0</v>
      </c>
      <c r="AS39" s="206"/>
      <c r="AT39" s="206">
        <v>0</v>
      </c>
      <c r="AU39" s="206">
        <v>0</v>
      </c>
      <c r="AV39" s="206">
        <v>0</v>
      </c>
      <c r="AW39" s="206">
        <v>0</v>
      </c>
      <c r="AX39" s="206">
        <v>0</v>
      </c>
      <c r="AY39" s="206">
        <v>0</v>
      </c>
      <c r="AZ39" s="206">
        <v>0</v>
      </c>
      <c r="BA39" s="206">
        <v>0</v>
      </c>
      <c r="BB39" s="206">
        <v>0</v>
      </c>
    </row>
    <row r="40" spans="1:54" ht="46.5" customHeight="1">
      <c r="A40" s="8"/>
      <c r="B40" s="276" t="s">
        <v>24</v>
      </c>
      <c r="C40" s="276" t="s">
        <v>24</v>
      </c>
      <c r="D40" s="202" t="s">
        <v>1073</v>
      </c>
      <c r="E40" s="203" t="s">
        <v>1074</v>
      </c>
      <c r="F40" s="65"/>
      <c r="G40" s="65"/>
      <c r="H40" s="207">
        <v>2011</v>
      </c>
      <c r="I40" s="207" t="s">
        <v>155</v>
      </c>
      <c r="J40" s="207" t="s">
        <v>155</v>
      </c>
      <c r="K40" s="207" t="s">
        <v>155</v>
      </c>
      <c r="L40" s="207" t="s">
        <v>155</v>
      </c>
      <c r="M40" s="207" t="s">
        <v>155</v>
      </c>
      <c r="N40" s="207" t="s">
        <v>155</v>
      </c>
      <c r="O40" s="207" t="s">
        <v>155</v>
      </c>
      <c r="P40" s="207" t="s">
        <v>155</v>
      </c>
      <c r="Q40" s="207" t="s">
        <v>155</v>
      </c>
      <c r="R40" s="65" t="s">
        <v>1075</v>
      </c>
      <c r="S40" s="65"/>
      <c r="T40" s="206">
        <v>0</v>
      </c>
      <c r="U40" s="206">
        <v>0</v>
      </c>
      <c r="V40" s="206">
        <v>0</v>
      </c>
      <c r="W40" s="206">
        <v>0</v>
      </c>
      <c r="X40" s="206">
        <v>0</v>
      </c>
      <c r="Y40" s="206">
        <v>0</v>
      </c>
      <c r="Z40" s="206">
        <v>0</v>
      </c>
      <c r="AA40" s="206">
        <v>0</v>
      </c>
      <c r="AB40" s="206">
        <v>0</v>
      </c>
      <c r="AC40" s="206">
        <v>0</v>
      </c>
      <c r="AD40" s="206">
        <v>0</v>
      </c>
      <c r="AE40" s="206">
        <v>0</v>
      </c>
      <c r="AF40" s="206">
        <v>0</v>
      </c>
      <c r="AG40" s="206">
        <v>0</v>
      </c>
      <c r="AH40" s="206">
        <v>0</v>
      </c>
      <c r="AI40" s="206">
        <v>0</v>
      </c>
      <c r="AJ40" s="206">
        <v>0</v>
      </c>
      <c r="AK40" s="206">
        <v>0</v>
      </c>
      <c r="AL40" s="206">
        <v>0</v>
      </c>
      <c r="AM40" s="206">
        <v>0</v>
      </c>
      <c r="AN40" s="206">
        <v>0</v>
      </c>
      <c r="AO40" s="206">
        <v>0</v>
      </c>
      <c r="AP40" s="206">
        <v>0</v>
      </c>
      <c r="AQ40" s="206">
        <v>0</v>
      </c>
      <c r="AR40" s="206">
        <v>0</v>
      </c>
      <c r="AS40" s="206"/>
      <c r="AT40" s="206">
        <v>0</v>
      </c>
      <c r="AU40" s="206">
        <v>0</v>
      </c>
      <c r="AV40" s="206">
        <v>0</v>
      </c>
      <c r="AW40" s="206">
        <v>0</v>
      </c>
      <c r="AX40" s="206">
        <v>0</v>
      </c>
      <c r="AY40" s="206">
        <v>0</v>
      </c>
      <c r="AZ40" s="206">
        <v>0</v>
      </c>
      <c r="BA40" s="206">
        <v>0</v>
      </c>
      <c r="BB40" s="206">
        <v>0</v>
      </c>
    </row>
    <row r="41" spans="1:54" ht="46.5" customHeight="1">
      <c r="A41" s="8"/>
      <c r="B41" s="276" t="s">
        <v>24</v>
      </c>
      <c r="C41" s="276" t="s">
        <v>24</v>
      </c>
      <c r="D41" s="202" t="s">
        <v>1076</v>
      </c>
      <c r="E41" s="203" t="s">
        <v>1077</v>
      </c>
      <c r="F41" s="65"/>
      <c r="G41" s="65"/>
      <c r="H41" s="207">
        <v>1997</v>
      </c>
      <c r="I41" s="207" t="s">
        <v>155</v>
      </c>
      <c r="J41" s="207" t="s">
        <v>155</v>
      </c>
      <c r="K41" s="207" t="s">
        <v>155</v>
      </c>
      <c r="L41" s="207" t="s">
        <v>155</v>
      </c>
      <c r="M41" s="207" t="s">
        <v>155</v>
      </c>
      <c r="N41" s="207" t="s">
        <v>155</v>
      </c>
      <c r="O41" s="207" t="s">
        <v>155</v>
      </c>
      <c r="P41" s="207" t="s">
        <v>155</v>
      </c>
      <c r="Q41" s="207" t="s">
        <v>155</v>
      </c>
      <c r="R41" s="65"/>
      <c r="S41" s="65"/>
      <c r="T41" s="206">
        <v>0</v>
      </c>
      <c r="U41" s="206">
        <v>0</v>
      </c>
      <c r="V41" s="206">
        <v>0</v>
      </c>
      <c r="W41" s="206">
        <v>0</v>
      </c>
      <c r="X41" s="206">
        <v>0</v>
      </c>
      <c r="Y41" s="206">
        <v>0</v>
      </c>
      <c r="Z41" s="206">
        <v>0</v>
      </c>
      <c r="AA41" s="206">
        <v>0</v>
      </c>
      <c r="AB41" s="206">
        <v>0</v>
      </c>
      <c r="AC41" s="206">
        <v>0</v>
      </c>
      <c r="AD41" s="206">
        <v>0</v>
      </c>
      <c r="AE41" s="206">
        <v>0</v>
      </c>
      <c r="AF41" s="206">
        <v>0</v>
      </c>
      <c r="AG41" s="206">
        <v>0</v>
      </c>
      <c r="AH41" s="206">
        <v>0</v>
      </c>
      <c r="AI41" s="206">
        <v>0</v>
      </c>
      <c r="AJ41" s="206">
        <v>0</v>
      </c>
      <c r="AK41" s="206">
        <v>0</v>
      </c>
      <c r="AL41" s="206">
        <v>0</v>
      </c>
      <c r="AM41" s="206">
        <v>0</v>
      </c>
      <c r="AN41" s="206">
        <v>0</v>
      </c>
      <c r="AO41" s="206">
        <v>0</v>
      </c>
      <c r="AP41" s="206">
        <v>0</v>
      </c>
      <c r="AQ41" s="206">
        <v>0</v>
      </c>
      <c r="AR41" s="206">
        <v>0</v>
      </c>
      <c r="AS41" s="206"/>
      <c r="AT41" s="206">
        <v>0</v>
      </c>
      <c r="AU41" s="206">
        <v>0</v>
      </c>
      <c r="AV41" s="206">
        <v>0</v>
      </c>
      <c r="AW41" s="206">
        <v>0</v>
      </c>
      <c r="AX41" s="206">
        <v>0</v>
      </c>
      <c r="AY41" s="206">
        <v>0</v>
      </c>
      <c r="AZ41" s="206">
        <v>0</v>
      </c>
      <c r="BA41" s="206">
        <v>0</v>
      </c>
      <c r="BB41" s="206">
        <v>0</v>
      </c>
    </row>
    <row r="42" spans="1:54" ht="46.5" customHeight="1">
      <c r="A42" s="8"/>
      <c r="B42" s="276" t="s">
        <v>24</v>
      </c>
      <c r="C42" s="276" t="s">
        <v>24</v>
      </c>
      <c r="D42" s="202" t="s">
        <v>1078</v>
      </c>
      <c r="E42" s="203" t="s">
        <v>1079</v>
      </c>
      <c r="F42" s="65"/>
      <c r="G42" s="65"/>
      <c r="H42" s="207">
        <v>1997</v>
      </c>
      <c r="I42" s="207" t="s">
        <v>155</v>
      </c>
      <c r="J42" s="207" t="s">
        <v>155</v>
      </c>
      <c r="K42" s="207" t="s">
        <v>155</v>
      </c>
      <c r="L42" s="207" t="s">
        <v>155</v>
      </c>
      <c r="M42" s="207" t="s">
        <v>155</v>
      </c>
      <c r="N42" s="207" t="s">
        <v>155</v>
      </c>
      <c r="O42" s="207" t="s">
        <v>155</v>
      </c>
      <c r="P42" s="207" t="s">
        <v>155</v>
      </c>
      <c r="Q42" s="207" t="s">
        <v>155</v>
      </c>
      <c r="R42" s="65"/>
      <c r="S42" s="65"/>
      <c r="T42" s="206">
        <v>0</v>
      </c>
      <c r="U42" s="206">
        <v>0</v>
      </c>
      <c r="V42" s="206">
        <v>0</v>
      </c>
      <c r="W42" s="206">
        <v>0</v>
      </c>
      <c r="X42" s="206">
        <v>0</v>
      </c>
      <c r="Y42" s="206">
        <v>0</v>
      </c>
      <c r="Z42" s="206">
        <v>0</v>
      </c>
      <c r="AA42" s="206">
        <v>0</v>
      </c>
      <c r="AB42" s="206">
        <v>0</v>
      </c>
      <c r="AC42" s="206">
        <v>0</v>
      </c>
      <c r="AD42" s="206">
        <v>0</v>
      </c>
      <c r="AE42" s="206">
        <v>0</v>
      </c>
      <c r="AF42" s="206">
        <v>0</v>
      </c>
      <c r="AG42" s="206">
        <v>0</v>
      </c>
      <c r="AH42" s="206">
        <v>0</v>
      </c>
      <c r="AI42" s="206">
        <v>0</v>
      </c>
      <c r="AJ42" s="206">
        <v>0</v>
      </c>
      <c r="AK42" s="206">
        <v>0</v>
      </c>
      <c r="AL42" s="206">
        <v>0</v>
      </c>
      <c r="AM42" s="206">
        <v>0</v>
      </c>
      <c r="AN42" s="206">
        <v>0</v>
      </c>
      <c r="AO42" s="206">
        <v>0</v>
      </c>
      <c r="AP42" s="206">
        <v>0</v>
      </c>
      <c r="AQ42" s="206">
        <v>0</v>
      </c>
      <c r="AR42" s="206">
        <v>0</v>
      </c>
      <c r="AS42" s="206"/>
      <c r="AT42" s="206">
        <v>0</v>
      </c>
      <c r="AU42" s="206">
        <v>0</v>
      </c>
      <c r="AV42" s="206">
        <v>0</v>
      </c>
      <c r="AW42" s="206">
        <v>0</v>
      </c>
      <c r="AX42" s="206">
        <v>0</v>
      </c>
      <c r="AY42" s="206">
        <v>0</v>
      </c>
      <c r="AZ42" s="206">
        <v>0</v>
      </c>
      <c r="BA42" s="206">
        <v>0</v>
      </c>
      <c r="BB42" s="206">
        <v>0</v>
      </c>
    </row>
    <row r="43" spans="1:54" ht="46.5" customHeight="1">
      <c r="A43" s="8"/>
      <c r="B43" s="276" t="s">
        <v>24</v>
      </c>
      <c r="C43" s="276" t="s">
        <v>24</v>
      </c>
      <c r="D43" s="202" t="s">
        <v>1080</v>
      </c>
      <c r="E43" s="203" t="s">
        <v>1081</v>
      </c>
      <c r="F43" s="210" t="s">
        <v>21</v>
      </c>
      <c r="G43" s="210" t="s">
        <v>25</v>
      </c>
      <c r="H43" s="211">
        <v>2019</v>
      </c>
      <c r="I43" s="207" t="s">
        <v>155</v>
      </c>
      <c r="J43" s="207" t="s">
        <v>155</v>
      </c>
      <c r="K43" s="207" t="s">
        <v>155</v>
      </c>
      <c r="L43" s="207">
        <v>113.77</v>
      </c>
      <c r="M43" s="207">
        <v>57.66</v>
      </c>
      <c r="N43" s="207" t="s">
        <v>155</v>
      </c>
      <c r="O43" s="204" t="s">
        <v>1021</v>
      </c>
      <c r="P43" s="204" t="s">
        <v>1009</v>
      </c>
      <c r="Q43" s="204" t="s">
        <v>1043</v>
      </c>
      <c r="R43" s="65"/>
      <c r="S43" s="65"/>
      <c r="T43" s="206">
        <v>192.22882999999999</v>
      </c>
      <c r="U43" s="206">
        <v>192.2288772</v>
      </c>
      <c r="V43" s="206">
        <v>0</v>
      </c>
      <c r="W43" s="206">
        <v>0</v>
      </c>
      <c r="X43" s="206">
        <v>0</v>
      </c>
      <c r="Y43" s="206">
        <v>2.6</v>
      </c>
      <c r="Z43" s="206">
        <v>0</v>
      </c>
      <c r="AA43" s="257">
        <v>38789.990469999997</v>
      </c>
      <c r="AB43" s="257">
        <v>38790</v>
      </c>
      <c r="AC43" s="206">
        <v>0</v>
      </c>
      <c r="AD43" s="206">
        <v>0</v>
      </c>
      <c r="AE43" s="206">
        <v>0</v>
      </c>
      <c r="AF43" s="244">
        <v>15.5</v>
      </c>
      <c r="AG43" s="206">
        <v>0</v>
      </c>
      <c r="AH43" s="257">
        <v>69410.216620000007</v>
      </c>
      <c r="AI43" s="257">
        <v>69410.216620000007</v>
      </c>
      <c r="AJ43" s="206">
        <v>0</v>
      </c>
      <c r="AK43" s="206">
        <v>0</v>
      </c>
      <c r="AL43" s="206">
        <v>0</v>
      </c>
      <c r="AM43" s="206">
        <v>25.92</v>
      </c>
      <c r="AN43" s="206">
        <v>0</v>
      </c>
      <c r="AO43" s="206">
        <v>188844.66339999999</v>
      </c>
      <c r="AP43" s="206">
        <v>188844.66339999999</v>
      </c>
      <c r="AQ43" s="206">
        <v>1048.575</v>
      </c>
      <c r="AR43" s="206">
        <v>1048.575</v>
      </c>
      <c r="AS43" s="206">
        <v>0</v>
      </c>
      <c r="AT43" s="206">
        <v>65</v>
      </c>
      <c r="AU43" s="206">
        <v>0</v>
      </c>
      <c r="AV43" s="206">
        <v>310038.04700000002</v>
      </c>
      <c r="AW43" s="206">
        <v>310038.04700000002</v>
      </c>
      <c r="AX43" s="206">
        <v>1725.58</v>
      </c>
      <c r="AY43" s="206">
        <v>1725.58</v>
      </c>
      <c r="AZ43" s="206">
        <v>0</v>
      </c>
      <c r="BA43" s="206">
        <v>0</v>
      </c>
      <c r="BB43" s="253">
        <v>125</v>
      </c>
    </row>
    <row r="44" spans="1:54" ht="46.5" customHeight="1">
      <c r="A44" s="8"/>
      <c r="B44" s="276" t="s">
        <v>24</v>
      </c>
      <c r="C44" s="276" t="s">
        <v>31</v>
      </c>
      <c r="D44" s="202" t="s">
        <v>1082</v>
      </c>
      <c r="E44" s="203" t="s">
        <v>1075</v>
      </c>
      <c r="F44" s="65" t="s">
        <v>25</v>
      </c>
      <c r="G44" s="65" t="s">
        <v>21</v>
      </c>
      <c r="H44" s="207">
        <v>2009</v>
      </c>
      <c r="I44" s="207" t="s">
        <v>155</v>
      </c>
      <c r="J44" s="207">
        <v>8.11</v>
      </c>
      <c r="K44" s="207" t="s">
        <v>155</v>
      </c>
      <c r="L44" s="207">
        <v>13.14</v>
      </c>
      <c r="M44" s="207">
        <v>18.14</v>
      </c>
      <c r="N44" s="207" t="s">
        <v>1008</v>
      </c>
      <c r="O44" s="207" t="s">
        <v>155</v>
      </c>
      <c r="P44" s="204" t="s">
        <v>1009</v>
      </c>
      <c r="Q44" s="204" t="s">
        <v>1043</v>
      </c>
      <c r="R44" s="65"/>
      <c r="S44" s="65"/>
      <c r="T44" s="206">
        <v>113423.8033</v>
      </c>
      <c r="U44" s="206">
        <v>113414.89019999999</v>
      </c>
      <c r="V44" s="206">
        <v>2161.7050399999998</v>
      </c>
      <c r="W44" s="206">
        <v>2161.541217</v>
      </c>
      <c r="X44" s="206">
        <v>0</v>
      </c>
      <c r="Y44" s="206">
        <v>122.9</v>
      </c>
      <c r="Z44" s="206">
        <v>0</v>
      </c>
      <c r="AA44" s="257">
        <v>136810.75090000001</v>
      </c>
      <c r="AB44" s="257">
        <v>136800</v>
      </c>
      <c r="AC44" s="257">
        <v>3446.10716</v>
      </c>
      <c r="AD44" s="257">
        <v>3445.846</v>
      </c>
      <c r="AE44" s="206">
        <v>0</v>
      </c>
      <c r="AF44" s="244">
        <v>99.5</v>
      </c>
      <c r="AG44" s="206">
        <v>0</v>
      </c>
      <c r="AH44" s="206">
        <v>94372.207590000005</v>
      </c>
      <c r="AI44" s="206">
        <v>94350</v>
      </c>
      <c r="AJ44" s="206">
        <v>2596.4564700000001</v>
      </c>
      <c r="AK44" s="206">
        <v>2595.4614999999999</v>
      </c>
      <c r="AL44" s="206">
        <v>0</v>
      </c>
      <c r="AM44" s="206">
        <v>100</v>
      </c>
      <c r="AN44" s="206">
        <v>0</v>
      </c>
      <c r="AO44" s="206">
        <v>16311.541999999999</v>
      </c>
      <c r="AP44" s="206">
        <v>15810</v>
      </c>
      <c r="AQ44" s="206">
        <v>178.32900000000001</v>
      </c>
      <c r="AR44" s="206">
        <v>172.90100000000001</v>
      </c>
      <c r="AS44" s="206">
        <v>0</v>
      </c>
      <c r="AT44" s="286">
        <v>5</v>
      </c>
      <c r="AU44" s="206">
        <v>0</v>
      </c>
      <c r="AV44" s="206">
        <v>5479.4596000000001</v>
      </c>
      <c r="AW44" s="206">
        <v>5310.9789540000002</v>
      </c>
      <c r="AX44" s="206">
        <v>54.794600000000003</v>
      </c>
      <c r="AY44" s="206">
        <v>53.126755240000001</v>
      </c>
      <c r="AZ44" s="206">
        <v>0</v>
      </c>
      <c r="BA44" s="206">
        <v>0</v>
      </c>
      <c r="BB44" s="253">
        <v>1.04</v>
      </c>
    </row>
    <row r="45" spans="1:54" ht="46.5" customHeight="1">
      <c r="A45" s="8"/>
      <c r="B45" s="276" t="s">
        <v>24</v>
      </c>
      <c r="C45" s="276" t="s">
        <v>31</v>
      </c>
      <c r="D45" s="202" t="s">
        <v>1083</v>
      </c>
      <c r="E45" s="202" t="s">
        <v>1084</v>
      </c>
      <c r="F45" s="65" t="s">
        <v>25</v>
      </c>
      <c r="G45" s="65" t="s">
        <v>21</v>
      </c>
      <c r="H45" s="207">
        <v>2009</v>
      </c>
      <c r="I45" s="207" t="s">
        <v>155</v>
      </c>
      <c r="J45" s="207" t="s">
        <v>155</v>
      </c>
      <c r="K45" s="207" t="s">
        <v>155</v>
      </c>
      <c r="L45" s="207">
        <v>30.01</v>
      </c>
      <c r="M45" s="207" t="s">
        <v>155</v>
      </c>
      <c r="N45" s="207" t="s">
        <v>155</v>
      </c>
      <c r="O45" s="207" t="s">
        <v>155</v>
      </c>
      <c r="P45" s="204" t="s">
        <v>1009</v>
      </c>
      <c r="Q45" s="204" t="s">
        <v>1043</v>
      </c>
      <c r="R45" s="65"/>
      <c r="S45" s="65"/>
      <c r="T45" s="206">
        <v>0</v>
      </c>
      <c r="U45" s="206">
        <v>0</v>
      </c>
      <c r="V45" s="206">
        <v>0</v>
      </c>
      <c r="W45" s="206">
        <v>0</v>
      </c>
      <c r="X45" s="206">
        <v>0</v>
      </c>
      <c r="Y45" s="206">
        <v>7</v>
      </c>
      <c r="Z45" s="206">
        <v>0</v>
      </c>
      <c r="AA45" s="206">
        <v>0</v>
      </c>
      <c r="AB45" s="206">
        <v>0</v>
      </c>
      <c r="AC45" s="206">
        <v>0</v>
      </c>
      <c r="AD45" s="206">
        <v>0</v>
      </c>
      <c r="AE45" s="206">
        <v>0</v>
      </c>
      <c r="AF45" s="244">
        <v>21.6</v>
      </c>
      <c r="AG45" s="206">
        <v>0</v>
      </c>
      <c r="AH45" s="206">
        <v>0</v>
      </c>
      <c r="AI45" s="206">
        <v>0</v>
      </c>
      <c r="AJ45" s="206">
        <v>0</v>
      </c>
      <c r="AK45" s="206">
        <v>0</v>
      </c>
      <c r="AL45" s="206">
        <v>0</v>
      </c>
      <c r="AM45" s="206">
        <v>6.7</v>
      </c>
      <c r="AN45" s="206">
        <v>0</v>
      </c>
      <c r="AO45" s="206">
        <v>0</v>
      </c>
      <c r="AP45" s="206">
        <v>0</v>
      </c>
      <c r="AQ45" s="206">
        <v>0</v>
      </c>
      <c r="AR45" s="206">
        <v>0</v>
      </c>
      <c r="AS45" s="206">
        <v>0</v>
      </c>
      <c r="AT45" s="287">
        <v>18.5</v>
      </c>
      <c r="AU45" s="206">
        <v>0</v>
      </c>
      <c r="AV45" s="206">
        <v>0</v>
      </c>
      <c r="AW45" s="206">
        <v>0</v>
      </c>
      <c r="AX45" s="206">
        <v>0</v>
      </c>
      <c r="AY45" s="206">
        <v>0</v>
      </c>
      <c r="AZ45" s="206">
        <v>0</v>
      </c>
      <c r="BA45" s="206">
        <v>0</v>
      </c>
      <c r="BB45" s="206">
        <v>0</v>
      </c>
    </row>
    <row r="46" spans="1:54" ht="46.5" customHeight="1">
      <c r="A46" s="8"/>
      <c r="B46" s="276" t="s">
        <v>24</v>
      </c>
      <c r="C46" s="276" t="s">
        <v>31</v>
      </c>
      <c r="D46" s="202" t="s">
        <v>1085</v>
      </c>
      <c r="E46" s="202" t="s">
        <v>1086</v>
      </c>
      <c r="F46" s="65" t="s">
        <v>21</v>
      </c>
      <c r="G46" s="65" t="s">
        <v>25</v>
      </c>
      <c r="H46" s="207">
        <v>2009</v>
      </c>
      <c r="I46" s="207" t="s">
        <v>155</v>
      </c>
      <c r="J46" s="207" t="s">
        <v>155</v>
      </c>
      <c r="K46" s="207" t="s">
        <v>155</v>
      </c>
      <c r="L46" s="207">
        <v>10.43</v>
      </c>
      <c r="M46" s="207" t="s">
        <v>155</v>
      </c>
      <c r="N46" s="207" t="s">
        <v>155</v>
      </c>
      <c r="O46" s="207" t="s">
        <v>155</v>
      </c>
      <c r="P46" s="204" t="s">
        <v>1009</v>
      </c>
      <c r="Q46" s="204" t="s">
        <v>1043</v>
      </c>
      <c r="R46" s="65"/>
      <c r="S46" s="65"/>
      <c r="T46" s="206">
        <v>0</v>
      </c>
      <c r="U46" s="206">
        <v>0</v>
      </c>
      <c r="V46" s="206">
        <v>0</v>
      </c>
      <c r="W46" s="206">
        <v>0</v>
      </c>
      <c r="X46" s="206">
        <v>0</v>
      </c>
      <c r="Y46" s="206">
        <v>3</v>
      </c>
      <c r="Z46" s="206">
        <v>0</v>
      </c>
      <c r="AA46" s="206">
        <v>0</v>
      </c>
      <c r="AB46" s="206">
        <v>0</v>
      </c>
      <c r="AC46" s="206">
        <v>0</v>
      </c>
      <c r="AD46" s="206">
        <v>0</v>
      </c>
      <c r="AE46" s="206">
        <v>0</v>
      </c>
      <c r="AF46" s="206">
        <v>0</v>
      </c>
      <c r="AG46" s="206">
        <v>0</v>
      </c>
      <c r="AH46" s="206">
        <v>0</v>
      </c>
      <c r="AI46" s="206">
        <v>0</v>
      </c>
      <c r="AJ46" s="206">
        <v>0</v>
      </c>
      <c r="AK46" s="206">
        <v>0</v>
      </c>
      <c r="AL46" s="206">
        <v>0</v>
      </c>
      <c r="AM46" s="206">
        <v>0</v>
      </c>
      <c r="AN46" s="206">
        <v>0</v>
      </c>
      <c r="AO46" s="206">
        <v>0</v>
      </c>
      <c r="AP46" s="206">
        <v>0</v>
      </c>
      <c r="AQ46" s="206">
        <v>0</v>
      </c>
      <c r="AR46" s="206">
        <v>0</v>
      </c>
      <c r="AS46" s="206">
        <v>0</v>
      </c>
      <c r="AT46" s="249">
        <v>5.5</v>
      </c>
      <c r="AU46" s="206">
        <v>0</v>
      </c>
      <c r="AV46" s="206">
        <v>0</v>
      </c>
      <c r="AW46" s="206">
        <v>0</v>
      </c>
      <c r="AX46" s="206">
        <v>0</v>
      </c>
      <c r="AY46" s="206">
        <v>0</v>
      </c>
      <c r="AZ46" s="206">
        <v>0</v>
      </c>
      <c r="BA46" s="206">
        <v>0</v>
      </c>
      <c r="BB46" s="206">
        <v>0</v>
      </c>
    </row>
    <row r="47" spans="1:54" ht="46.5" customHeight="1">
      <c r="A47" s="8"/>
      <c r="B47" s="276" t="s">
        <v>24</v>
      </c>
      <c r="C47" s="276" t="s">
        <v>31</v>
      </c>
      <c r="D47" s="202" t="s">
        <v>1087</v>
      </c>
      <c r="E47" s="202" t="s">
        <v>1088</v>
      </c>
      <c r="F47" s="65" t="s">
        <v>25</v>
      </c>
      <c r="G47" s="65" t="s">
        <v>21</v>
      </c>
      <c r="H47" s="207">
        <v>2009</v>
      </c>
      <c r="I47" s="207" t="s">
        <v>155</v>
      </c>
      <c r="J47" s="207" t="s">
        <v>155</v>
      </c>
      <c r="K47" s="207" t="s">
        <v>155</v>
      </c>
      <c r="L47" s="207">
        <v>14.44</v>
      </c>
      <c r="M47" s="207" t="s">
        <v>155</v>
      </c>
      <c r="N47" s="207" t="s">
        <v>1008</v>
      </c>
      <c r="O47" s="207" t="s">
        <v>155</v>
      </c>
      <c r="P47" s="204" t="s">
        <v>1009</v>
      </c>
      <c r="Q47" s="204" t="s">
        <v>1043</v>
      </c>
      <c r="R47" s="65"/>
      <c r="S47" s="65"/>
      <c r="T47" s="206">
        <v>2982.1867010000001</v>
      </c>
      <c r="U47" s="206">
        <v>2982.1867010000001</v>
      </c>
      <c r="V47" s="206">
        <v>0</v>
      </c>
      <c r="W47" s="206">
        <v>0</v>
      </c>
      <c r="X47" s="206">
        <v>0</v>
      </c>
      <c r="Y47" s="248">
        <v>10</v>
      </c>
      <c r="Z47" s="206">
        <v>0</v>
      </c>
      <c r="AA47" s="257">
        <v>5032.9847110000001</v>
      </c>
      <c r="AB47" s="257">
        <v>5032.9847110000001</v>
      </c>
      <c r="AC47" s="206">
        <v>0</v>
      </c>
      <c r="AD47" s="206">
        <v>0</v>
      </c>
      <c r="AE47" s="206">
        <v>0</v>
      </c>
      <c r="AF47" s="244">
        <v>9.4</v>
      </c>
      <c r="AG47" s="206">
        <v>0</v>
      </c>
      <c r="AH47" s="206">
        <v>5468.9446619999999</v>
      </c>
      <c r="AI47" s="206">
        <v>5468.9446619999999</v>
      </c>
      <c r="AJ47" s="206">
        <v>0</v>
      </c>
      <c r="AK47" s="206">
        <v>0</v>
      </c>
      <c r="AL47" s="206">
        <v>0</v>
      </c>
      <c r="AM47" s="206">
        <v>3.4</v>
      </c>
      <c r="AN47" s="206">
        <v>0</v>
      </c>
      <c r="AO47" s="206">
        <v>4272.7085079999997</v>
      </c>
      <c r="AP47" s="206">
        <v>4272.7085079999997</v>
      </c>
      <c r="AQ47" s="206">
        <v>0</v>
      </c>
      <c r="AR47" s="206">
        <v>0</v>
      </c>
      <c r="AS47" s="206">
        <v>0</v>
      </c>
      <c r="AT47" s="249">
        <v>7.6</v>
      </c>
      <c r="AU47" s="206">
        <v>0</v>
      </c>
      <c r="AV47" s="206">
        <v>11766.805619999999</v>
      </c>
      <c r="AW47" s="206">
        <v>11766.805619999999</v>
      </c>
      <c r="AX47" s="206">
        <v>0</v>
      </c>
      <c r="AY47" s="206">
        <v>0</v>
      </c>
      <c r="AZ47" s="206">
        <v>0</v>
      </c>
      <c r="BA47" s="206">
        <v>0</v>
      </c>
      <c r="BB47" s="253">
        <v>11.82</v>
      </c>
    </row>
    <row r="48" spans="1:54" ht="46.5" customHeight="1">
      <c r="A48" s="8"/>
      <c r="B48" s="276" t="s">
        <v>24</v>
      </c>
      <c r="C48" s="276" t="s">
        <v>24</v>
      </c>
      <c r="D48" s="202" t="s">
        <v>1089</v>
      </c>
      <c r="E48" s="202" t="s">
        <v>1090</v>
      </c>
      <c r="F48" s="65" t="s">
        <v>25</v>
      </c>
      <c r="G48" s="65" t="s">
        <v>21</v>
      </c>
      <c r="H48" s="207">
        <v>2009</v>
      </c>
      <c r="I48" s="207" t="s">
        <v>155</v>
      </c>
      <c r="J48" s="207" t="s">
        <v>155</v>
      </c>
      <c r="K48" s="207" t="s">
        <v>155</v>
      </c>
      <c r="L48" s="207" t="s">
        <v>155</v>
      </c>
      <c r="M48" s="207">
        <v>72.930000000000007</v>
      </c>
      <c r="N48" s="207" t="s">
        <v>155</v>
      </c>
      <c r="O48" s="207" t="s">
        <v>155</v>
      </c>
      <c r="P48" s="204" t="s">
        <v>1009</v>
      </c>
      <c r="Q48" s="204" t="s">
        <v>1043</v>
      </c>
      <c r="R48" s="65"/>
      <c r="S48" s="65"/>
      <c r="T48" s="206">
        <v>0</v>
      </c>
      <c r="U48" s="206">
        <v>0</v>
      </c>
      <c r="V48" s="206">
        <v>0</v>
      </c>
      <c r="W48" s="206">
        <v>0</v>
      </c>
      <c r="X48" s="206"/>
      <c r="Y48" s="251">
        <v>25</v>
      </c>
      <c r="Z48" s="206"/>
      <c r="AA48" s="206">
        <v>0</v>
      </c>
      <c r="AB48" s="206">
        <v>0</v>
      </c>
      <c r="AC48" s="206">
        <v>0</v>
      </c>
      <c r="AD48" s="206">
        <v>0</v>
      </c>
      <c r="AE48" s="206">
        <v>0</v>
      </c>
      <c r="AF48" s="244">
        <v>29.1</v>
      </c>
      <c r="AG48" s="206">
        <v>0</v>
      </c>
      <c r="AH48" s="206">
        <v>0</v>
      </c>
      <c r="AI48" s="206">
        <v>0</v>
      </c>
      <c r="AJ48" s="206">
        <v>0</v>
      </c>
      <c r="AK48" s="206">
        <v>0</v>
      </c>
      <c r="AL48" s="206">
        <v>0</v>
      </c>
      <c r="AM48" s="206">
        <v>0</v>
      </c>
      <c r="AN48" s="206">
        <v>0</v>
      </c>
      <c r="AO48" s="206">
        <v>0</v>
      </c>
      <c r="AP48" s="206">
        <v>0</v>
      </c>
      <c r="AQ48" s="206">
        <v>0</v>
      </c>
      <c r="AR48" s="206">
        <v>0</v>
      </c>
      <c r="AS48" s="206">
        <v>0</v>
      </c>
      <c r="AT48" s="206">
        <v>0</v>
      </c>
      <c r="AU48" s="206">
        <v>0</v>
      </c>
      <c r="AV48" s="206">
        <v>0</v>
      </c>
      <c r="AW48" s="206">
        <v>0</v>
      </c>
      <c r="AX48" s="206">
        <v>0</v>
      </c>
      <c r="AY48" s="206">
        <v>0</v>
      </c>
      <c r="AZ48" s="206">
        <v>0</v>
      </c>
      <c r="BA48" s="206">
        <v>0</v>
      </c>
      <c r="BB48" s="206">
        <v>0</v>
      </c>
    </row>
    <row r="49" spans="1:54" ht="46.5" customHeight="1">
      <c r="A49" s="8"/>
      <c r="B49" s="276" t="s">
        <v>24</v>
      </c>
      <c r="C49" s="276" t="s">
        <v>24</v>
      </c>
      <c r="D49" s="202" t="s">
        <v>1089</v>
      </c>
      <c r="E49" s="202" t="s">
        <v>1091</v>
      </c>
      <c r="F49" s="65" t="s">
        <v>21</v>
      </c>
      <c r="G49" s="65" t="s">
        <v>25</v>
      </c>
      <c r="H49" s="207">
        <v>2009</v>
      </c>
      <c r="I49" s="207" t="s">
        <v>155</v>
      </c>
      <c r="J49" s="207" t="s">
        <v>155</v>
      </c>
      <c r="K49" s="207" t="s">
        <v>155</v>
      </c>
      <c r="L49" s="207" t="s">
        <v>155</v>
      </c>
      <c r="M49" s="207">
        <v>21.63</v>
      </c>
      <c r="N49" s="207" t="s">
        <v>1008</v>
      </c>
      <c r="O49" s="207" t="s">
        <v>155</v>
      </c>
      <c r="P49" s="204" t="s">
        <v>1009</v>
      </c>
      <c r="Q49" s="204" t="s">
        <v>1043</v>
      </c>
      <c r="R49" s="65"/>
      <c r="S49" s="65"/>
      <c r="T49" s="206">
        <v>30559.18794</v>
      </c>
      <c r="U49" s="206">
        <v>30559.18794</v>
      </c>
      <c r="V49" s="206">
        <v>0</v>
      </c>
      <c r="W49" s="206">
        <v>0</v>
      </c>
      <c r="X49" s="206"/>
      <c r="Y49" s="247">
        <v>8.6999999999999993</v>
      </c>
      <c r="Z49" s="206"/>
      <c r="AA49" s="257">
        <v>37981.914409999998</v>
      </c>
      <c r="AB49" s="257">
        <v>37981.914409999998</v>
      </c>
      <c r="AC49" s="206">
        <v>0</v>
      </c>
      <c r="AD49" s="206">
        <v>0</v>
      </c>
      <c r="AE49" s="206">
        <v>0</v>
      </c>
      <c r="AF49" s="244">
        <v>14.4</v>
      </c>
      <c r="AG49" s="206">
        <v>0</v>
      </c>
      <c r="AH49" s="206">
        <v>5652.9307749999998</v>
      </c>
      <c r="AI49" s="206">
        <v>5652.9307749999998</v>
      </c>
      <c r="AJ49" s="206">
        <v>0</v>
      </c>
      <c r="AK49" s="206">
        <v>0</v>
      </c>
      <c r="AL49" s="206">
        <v>0</v>
      </c>
      <c r="AM49" s="206"/>
      <c r="AN49" s="206">
        <v>0</v>
      </c>
      <c r="AO49" s="206">
        <v>617.55491470000004</v>
      </c>
      <c r="AP49" s="206">
        <v>617.55491470000004</v>
      </c>
      <c r="AQ49" s="206">
        <v>0</v>
      </c>
      <c r="AR49" s="206">
        <v>0</v>
      </c>
      <c r="AS49" s="206">
        <v>0</v>
      </c>
      <c r="AT49" s="206">
        <v>0</v>
      </c>
      <c r="AU49" s="206">
        <v>0</v>
      </c>
      <c r="AV49" s="206">
        <v>236.77458720000001</v>
      </c>
      <c r="AW49" s="206">
        <v>236.77458720000001</v>
      </c>
      <c r="AX49" s="206">
        <v>0</v>
      </c>
      <c r="AY49" s="206">
        <v>0</v>
      </c>
      <c r="AZ49" s="206">
        <v>0</v>
      </c>
      <c r="BA49" s="206">
        <v>0</v>
      </c>
      <c r="BB49" s="206">
        <v>0</v>
      </c>
    </row>
    <row r="50" spans="1:54" ht="46.5" customHeight="1">
      <c r="A50" s="8"/>
      <c r="B50" s="276" t="s">
        <v>24</v>
      </c>
      <c r="C50" s="276" t="s">
        <v>24</v>
      </c>
      <c r="D50" s="202" t="s">
        <v>1089</v>
      </c>
      <c r="E50" s="202" t="s">
        <v>1092</v>
      </c>
      <c r="F50" s="65" t="s">
        <v>25</v>
      </c>
      <c r="G50" s="65" t="s">
        <v>21</v>
      </c>
      <c r="H50" s="207">
        <v>2009</v>
      </c>
      <c r="I50" s="207" t="s">
        <v>155</v>
      </c>
      <c r="J50" s="207" t="s">
        <v>155</v>
      </c>
      <c r="K50" s="207" t="s">
        <v>155</v>
      </c>
      <c r="L50" s="207" t="s">
        <v>155</v>
      </c>
      <c r="M50" s="207">
        <v>22.73</v>
      </c>
      <c r="N50" s="207" t="s">
        <v>1008</v>
      </c>
      <c r="O50" s="207" t="s">
        <v>155</v>
      </c>
      <c r="P50" s="204" t="s">
        <v>1009</v>
      </c>
      <c r="Q50" s="204" t="s">
        <v>1043</v>
      </c>
      <c r="R50" s="65"/>
      <c r="S50" s="65"/>
      <c r="T50" s="206">
        <v>37237.276839999999</v>
      </c>
      <c r="U50" s="206">
        <v>37237.276839999999</v>
      </c>
      <c r="V50" s="206">
        <v>0</v>
      </c>
      <c r="W50" s="206">
        <v>0</v>
      </c>
      <c r="X50" s="206"/>
      <c r="Y50" s="247">
        <v>26.4</v>
      </c>
      <c r="Z50" s="206"/>
      <c r="AA50" s="257">
        <v>46282.089189999999</v>
      </c>
      <c r="AB50" s="257">
        <v>46282.089189999999</v>
      </c>
      <c r="AC50" s="206">
        <v>0</v>
      </c>
      <c r="AD50" s="206">
        <v>0</v>
      </c>
      <c r="AE50" s="206">
        <v>0</v>
      </c>
      <c r="AF50" s="244">
        <v>21.8</v>
      </c>
      <c r="AG50" s="206">
        <v>0</v>
      </c>
      <c r="AH50" s="206">
        <v>6888.2638070000003</v>
      </c>
      <c r="AI50" s="206">
        <v>6888.2638070000003</v>
      </c>
      <c r="AJ50" s="206">
        <v>0</v>
      </c>
      <c r="AK50" s="206">
        <v>0</v>
      </c>
      <c r="AL50" s="206">
        <v>0</v>
      </c>
      <c r="AM50" s="206">
        <v>6.8</v>
      </c>
      <c r="AN50" s="206">
        <v>0</v>
      </c>
      <c r="AO50" s="206">
        <v>752.50897929999996</v>
      </c>
      <c r="AP50" s="206">
        <v>752.50897929999996</v>
      </c>
      <c r="AQ50" s="206">
        <v>1900.03368</v>
      </c>
      <c r="AR50" s="206">
        <v>1900.03368</v>
      </c>
      <c r="AS50" s="206">
        <v>0</v>
      </c>
      <c r="AT50" s="206">
        <v>0</v>
      </c>
      <c r="AU50" s="206">
        <v>0</v>
      </c>
      <c r="AV50" s="206">
        <v>288.51685680000003</v>
      </c>
      <c r="AW50" s="206">
        <v>288.51685680000003</v>
      </c>
      <c r="AX50" s="206">
        <v>2806.6867999999999</v>
      </c>
      <c r="AY50" s="206">
        <v>2806.6867999999999</v>
      </c>
      <c r="AZ50" s="206">
        <v>0</v>
      </c>
      <c r="BA50" s="206">
        <v>0</v>
      </c>
      <c r="BB50" s="206">
        <v>0</v>
      </c>
    </row>
    <row r="51" spans="1:54" ht="46.5" customHeight="1">
      <c r="A51" s="8"/>
      <c r="B51" s="276" t="s">
        <v>24</v>
      </c>
      <c r="C51" s="276" t="s">
        <v>31</v>
      </c>
      <c r="D51" s="202" t="s">
        <v>1093</v>
      </c>
      <c r="E51" s="203" t="s">
        <v>1094</v>
      </c>
      <c r="F51" s="65"/>
      <c r="G51" s="65"/>
      <c r="H51" s="207">
        <v>2010</v>
      </c>
      <c r="I51" s="207" t="s">
        <v>155</v>
      </c>
      <c r="J51" s="207" t="s">
        <v>155</v>
      </c>
      <c r="K51" s="207" t="s">
        <v>155</v>
      </c>
      <c r="L51" s="207" t="s">
        <v>155</v>
      </c>
      <c r="M51" s="207" t="s">
        <v>155</v>
      </c>
      <c r="N51" s="207" t="s">
        <v>1008</v>
      </c>
      <c r="O51" s="207" t="s">
        <v>155</v>
      </c>
      <c r="P51" s="207" t="s">
        <v>155</v>
      </c>
      <c r="Q51" s="207" t="s">
        <v>1010</v>
      </c>
      <c r="R51" s="65"/>
      <c r="S51" s="65"/>
      <c r="T51" s="206">
        <v>8098.6358179999997</v>
      </c>
      <c r="U51" s="206">
        <v>8098.6358179999997</v>
      </c>
      <c r="V51" s="206">
        <v>0</v>
      </c>
      <c r="W51" s="206">
        <v>0</v>
      </c>
      <c r="X51" s="206">
        <v>0</v>
      </c>
      <c r="Y51" s="206">
        <v>0</v>
      </c>
      <c r="Z51" s="206" t="s">
        <v>155</v>
      </c>
      <c r="AA51" s="257">
        <v>35475.521820000002</v>
      </c>
      <c r="AB51" s="257">
        <v>35475.521820000002</v>
      </c>
      <c r="AC51" s="206">
        <v>0</v>
      </c>
      <c r="AD51" s="206">
        <v>0</v>
      </c>
      <c r="AE51" s="206">
        <v>0</v>
      </c>
      <c r="AF51" s="206">
        <v>0</v>
      </c>
      <c r="AG51" s="206">
        <v>15</v>
      </c>
      <c r="AH51" s="206">
        <v>49457.513099999996</v>
      </c>
      <c r="AI51" s="206">
        <v>49457.513099999996</v>
      </c>
      <c r="AJ51" s="206">
        <v>0</v>
      </c>
      <c r="AK51" s="206">
        <v>0</v>
      </c>
      <c r="AL51" s="206">
        <v>0</v>
      </c>
      <c r="AM51" s="206">
        <v>0</v>
      </c>
      <c r="AN51" s="206">
        <v>10</v>
      </c>
      <c r="AO51" s="206">
        <v>70641.544569999998</v>
      </c>
      <c r="AP51" s="206">
        <v>70641.544569999998</v>
      </c>
      <c r="AQ51" s="206">
        <v>0</v>
      </c>
      <c r="AR51" s="206">
        <v>0</v>
      </c>
      <c r="AS51" s="206">
        <v>0</v>
      </c>
      <c r="AT51" s="206">
        <v>0</v>
      </c>
      <c r="AU51" s="206">
        <v>25</v>
      </c>
      <c r="AV51" s="206">
        <v>58629.448170000003</v>
      </c>
      <c r="AW51" s="206">
        <v>58629.448170000003</v>
      </c>
      <c r="AX51" s="206">
        <v>0</v>
      </c>
      <c r="AY51" s="206">
        <v>0</v>
      </c>
      <c r="AZ51" s="206">
        <v>0</v>
      </c>
      <c r="BA51" s="206">
        <v>0</v>
      </c>
      <c r="BB51" s="206">
        <v>45</v>
      </c>
    </row>
    <row r="52" spans="1:54" ht="46.5" customHeight="1">
      <c r="A52" s="8"/>
      <c r="B52" s="276" t="s">
        <v>24</v>
      </c>
      <c r="C52" s="276" t="s">
        <v>31</v>
      </c>
      <c r="D52" s="202" t="s">
        <v>1095</v>
      </c>
      <c r="E52" s="203" t="s">
        <v>1096</v>
      </c>
      <c r="F52" s="65" t="s">
        <v>25</v>
      </c>
      <c r="G52" s="65"/>
      <c r="H52" s="207">
        <v>2020</v>
      </c>
      <c r="I52" s="207" t="s">
        <v>155</v>
      </c>
      <c r="J52" s="207" t="s">
        <v>155</v>
      </c>
      <c r="K52" s="207" t="s">
        <v>155</v>
      </c>
      <c r="L52" s="207">
        <v>35.44</v>
      </c>
      <c r="M52" s="207">
        <v>176.05</v>
      </c>
      <c r="N52" s="207" t="s">
        <v>155</v>
      </c>
      <c r="O52" s="204" t="s">
        <v>1021</v>
      </c>
      <c r="P52" s="204" t="s">
        <v>1009</v>
      </c>
      <c r="Q52" s="204" t="s">
        <v>1043</v>
      </c>
      <c r="R52" s="65"/>
      <c r="S52" s="65"/>
      <c r="T52" s="206">
        <v>0</v>
      </c>
      <c r="U52" s="206">
        <v>0</v>
      </c>
      <c r="V52" s="206">
        <v>0</v>
      </c>
      <c r="W52" s="206">
        <v>0</v>
      </c>
      <c r="X52" s="206">
        <v>0</v>
      </c>
      <c r="Y52" s="206">
        <v>0</v>
      </c>
      <c r="Z52" s="206" t="s">
        <v>155</v>
      </c>
      <c r="AA52" s="206">
        <v>19.20327</v>
      </c>
      <c r="AB52" s="206">
        <v>19.20327</v>
      </c>
      <c r="AC52" s="206">
        <v>0</v>
      </c>
      <c r="AD52" s="206">
        <v>0</v>
      </c>
      <c r="AE52" s="206">
        <v>0</v>
      </c>
      <c r="AF52" s="206">
        <v>0</v>
      </c>
      <c r="AG52" s="206">
        <v>0</v>
      </c>
      <c r="AH52" s="257">
        <v>2029.59422</v>
      </c>
      <c r="AI52" s="257">
        <v>2029.59422</v>
      </c>
      <c r="AJ52" s="206">
        <v>0</v>
      </c>
      <c r="AK52" s="206">
        <v>0</v>
      </c>
      <c r="AL52" s="206">
        <v>0</v>
      </c>
      <c r="AM52" s="206">
        <v>0</v>
      </c>
      <c r="AN52" s="257">
        <v>1789</v>
      </c>
      <c r="AO52" s="206">
        <v>2877.0537479999998</v>
      </c>
      <c r="AP52" s="206">
        <v>2877.0537479999998</v>
      </c>
      <c r="AQ52" s="206">
        <v>0</v>
      </c>
      <c r="AR52" s="206">
        <v>0</v>
      </c>
      <c r="AS52" s="206">
        <v>0</v>
      </c>
      <c r="AT52" s="206">
        <v>0</v>
      </c>
      <c r="AU52" s="206">
        <v>1848</v>
      </c>
      <c r="AV52" s="206">
        <v>2425.8429999999998</v>
      </c>
      <c r="AW52" s="206">
        <v>2425.8429999999998</v>
      </c>
      <c r="AX52" s="206">
        <v>0</v>
      </c>
      <c r="AY52" s="206">
        <v>0</v>
      </c>
      <c r="AZ52" s="206">
        <v>0</v>
      </c>
      <c r="BA52" s="206">
        <v>0</v>
      </c>
      <c r="BB52" s="206">
        <v>1848</v>
      </c>
    </row>
    <row r="53" spans="1:54" ht="46.5" customHeight="1">
      <c r="A53" s="8"/>
      <c r="B53" s="276" t="s">
        <v>24</v>
      </c>
      <c r="C53" s="36" t="s">
        <v>31</v>
      </c>
      <c r="D53" s="202" t="s">
        <v>1097</v>
      </c>
      <c r="E53" s="202" t="s">
        <v>1098</v>
      </c>
      <c r="F53" s="65" t="s">
        <v>21</v>
      </c>
      <c r="G53" s="65"/>
      <c r="H53" s="207">
        <v>2022</v>
      </c>
      <c r="I53" s="207" t="s">
        <v>155</v>
      </c>
      <c r="J53" s="207">
        <v>0.68</v>
      </c>
      <c r="K53" s="207" t="s">
        <v>155</v>
      </c>
      <c r="L53" s="207">
        <v>38.64</v>
      </c>
      <c r="M53" s="207">
        <v>55.77</v>
      </c>
      <c r="N53" s="207" t="s">
        <v>155</v>
      </c>
      <c r="O53" s="204" t="s">
        <v>1021</v>
      </c>
      <c r="P53" s="204" t="s">
        <v>155</v>
      </c>
      <c r="Q53" s="212" t="s">
        <v>155</v>
      </c>
      <c r="R53" s="65"/>
      <c r="S53" s="65"/>
      <c r="T53" s="206">
        <v>0</v>
      </c>
      <c r="U53" s="206">
        <v>0</v>
      </c>
      <c r="V53" s="206">
        <v>0</v>
      </c>
      <c r="W53" s="206">
        <v>0</v>
      </c>
      <c r="X53" s="206">
        <v>0</v>
      </c>
      <c r="Y53" s="206">
        <v>0</v>
      </c>
      <c r="Z53" s="206">
        <v>0</v>
      </c>
      <c r="AA53" s="206">
        <v>0</v>
      </c>
      <c r="AB53" s="206">
        <v>0</v>
      </c>
      <c r="AC53" s="206">
        <v>0</v>
      </c>
      <c r="AD53" s="206">
        <v>0</v>
      </c>
      <c r="AE53" s="206">
        <v>0</v>
      </c>
      <c r="AF53" s="206">
        <v>0</v>
      </c>
      <c r="AG53" s="206">
        <v>0</v>
      </c>
      <c r="AH53" s="206">
        <v>0</v>
      </c>
      <c r="AI53" s="206">
        <v>0</v>
      </c>
      <c r="AJ53" s="206">
        <v>0</v>
      </c>
      <c r="AK53" s="206">
        <v>0</v>
      </c>
      <c r="AL53" s="206">
        <v>0</v>
      </c>
      <c r="AM53" s="206">
        <v>0</v>
      </c>
      <c r="AN53" s="206">
        <v>0</v>
      </c>
      <c r="AO53" s="206">
        <v>3081.199693</v>
      </c>
      <c r="AP53" s="206">
        <v>2925.199693</v>
      </c>
      <c r="AQ53" s="206">
        <v>0</v>
      </c>
      <c r="AR53" s="206">
        <v>0</v>
      </c>
      <c r="AS53" s="206">
        <v>0</v>
      </c>
      <c r="AT53" s="206">
        <v>0</v>
      </c>
      <c r="AU53" s="206">
        <v>0</v>
      </c>
      <c r="AV53" s="206">
        <v>890.48900000000003</v>
      </c>
      <c r="AW53" s="206">
        <v>845.40387150000004</v>
      </c>
      <c r="AX53" s="206">
        <v>0</v>
      </c>
      <c r="AY53" s="206">
        <v>0</v>
      </c>
      <c r="AZ53" s="206">
        <v>0</v>
      </c>
      <c r="BA53" s="206">
        <v>0</v>
      </c>
      <c r="BB53" s="206">
        <v>570</v>
      </c>
    </row>
    <row r="54" spans="1:54" ht="46.5" customHeight="1">
      <c r="A54" s="8"/>
      <c r="B54" s="36" t="s">
        <v>28</v>
      </c>
      <c r="C54" s="36" t="s">
        <v>28</v>
      </c>
      <c r="D54" s="202" t="s">
        <v>1099</v>
      </c>
      <c r="E54" s="203" t="s">
        <v>1050</v>
      </c>
      <c r="F54" s="65" t="s">
        <v>25</v>
      </c>
      <c r="G54" s="65"/>
      <c r="H54" s="207">
        <v>1997</v>
      </c>
      <c r="I54" s="207" t="s">
        <v>155</v>
      </c>
      <c r="J54" s="207">
        <v>8.56</v>
      </c>
      <c r="K54" s="207" t="s">
        <v>155</v>
      </c>
      <c r="L54" s="207">
        <v>87.59</v>
      </c>
      <c r="M54" s="207">
        <v>68.39</v>
      </c>
      <c r="N54" s="207" t="s">
        <v>1008</v>
      </c>
      <c r="O54" s="207" t="s">
        <v>155</v>
      </c>
      <c r="P54" s="207" t="s">
        <v>1100</v>
      </c>
      <c r="Q54" s="207" t="s">
        <v>1043</v>
      </c>
      <c r="R54" s="65"/>
      <c r="S54" s="65"/>
      <c r="T54" s="206">
        <v>9027.6654639999997</v>
      </c>
      <c r="U54" s="206">
        <v>3421.1499490000001</v>
      </c>
      <c r="V54" s="206">
        <v>567.02094999999997</v>
      </c>
      <c r="W54" s="206">
        <v>363.53542599999997</v>
      </c>
      <c r="X54" s="206">
        <v>0</v>
      </c>
      <c r="Y54" s="206">
        <v>0</v>
      </c>
      <c r="Z54" s="206">
        <v>16329</v>
      </c>
      <c r="AA54" s="257">
        <v>8535.6409380000005</v>
      </c>
      <c r="AB54" s="257">
        <v>3234.6909260000002</v>
      </c>
      <c r="AC54" s="257">
        <v>179</v>
      </c>
      <c r="AD54" s="257">
        <v>114.7626755</v>
      </c>
      <c r="AE54" s="206">
        <v>0</v>
      </c>
      <c r="AF54" s="206">
        <v>0</v>
      </c>
      <c r="AG54" s="206">
        <v>17977</v>
      </c>
      <c r="AH54" s="206">
        <v>9378.4269060000006</v>
      </c>
      <c r="AI54" s="257">
        <v>4576.0108069999997</v>
      </c>
      <c r="AJ54" s="206">
        <v>1463.83717</v>
      </c>
      <c r="AK54" s="257">
        <v>714.28179890000001</v>
      </c>
      <c r="AL54" s="206">
        <v>0</v>
      </c>
      <c r="AM54" s="206">
        <v>0</v>
      </c>
      <c r="AN54" s="206">
        <v>22354</v>
      </c>
      <c r="AO54" s="206">
        <v>6898.9552359999998</v>
      </c>
      <c r="AP54" s="206">
        <v>3092.6317049999998</v>
      </c>
      <c r="AQ54" s="206">
        <v>1155.3798999999999</v>
      </c>
      <c r="AR54" s="206">
        <v>517.9249906</v>
      </c>
      <c r="AS54" s="206">
        <v>0</v>
      </c>
      <c r="AT54" s="206">
        <v>0</v>
      </c>
      <c r="AU54" s="206">
        <v>18177</v>
      </c>
      <c r="AV54" s="206">
        <v>6244.0915480000003</v>
      </c>
      <c r="AW54" s="206">
        <v>2799.0724439999999</v>
      </c>
      <c r="AX54" s="206">
        <v>236</v>
      </c>
      <c r="AY54" s="206">
        <v>105.7923007</v>
      </c>
      <c r="AZ54" s="206">
        <v>0</v>
      </c>
      <c r="BA54" s="206">
        <v>0</v>
      </c>
      <c r="BB54" s="206">
        <v>11769</v>
      </c>
    </row>
    <row r="55" spans="1:54" ht="46.5" customHeight="1">
      <c r="A55" s="8"/>
      <c r="B55" s="36" t="s">
        <v>28</v>
      </c>
      <c r="C55" s="36" t="s">
        <v>28</v>
      </c>
      <c r="D55" s="202" t="s">
        <v>1101</v>
      </c>
      <c r="E55" s="203" t="s">
        <v>1102</v>
      </c>
      <c r="F55" s="65" t="s">
        <v>25</v>
      </c>
      <c r="G55" s="65"/>
      <c r="H55" s="207">
        <v>1997</v>
      </c>
      <c r="I55" s="207" t="s">
        <v>155</v>
      </c>
      <c r="J55" s="207" t="s">
        <v>155</v>
      </c>
      <c r="K55" s="207" t="s">
        <v>155</v>
      </c>
      <c r="L55" s="207">
        <v>13.3</v>
      </c>
      <c r="M55" s="207">
        <v>28.4</v>
      </c>
      <c r="N55" s="207" t="s">
        <v>155</v>
      </c>
      <c r="O55" s="207" t="s">
        <v>155</v>
      </c>
      <c r="P55" s="207" t="s">
        <v>1100</v>
      </c>
      <c r="Q55" s="207" t="s">
        <v>1043</v>
      </c>
      <c r="R55" s="65"/>
      <c r="S55" s="65"/>
      <c r="T55" s="206">
        <v>436.74997000000002</v>
      </c>
      <c r="U55" s="206">
        <v>436.74997000000002</v>
      </c>
      <c r="V55" s="206">
        <v>0</v>
      </c>
      <c r="W55" s="206">
        <v>0</v>
      </c>
      <c r="X55" s="206">
        <v>0</v>
      </c>
      <c r="Y55" s="206">
        <v>0</v>
      </c>
      <c r="Z55" s="206">
        <v>37</v>
      </c>
      <c r="AA55" s="257">
        <v>859.57799999999997</v>
      </c>
      <c r="AB55" s="257">
        <v>859.57799999999997</v>
      </c>
      <c r="AC55" s="206">
        <v>0</v>
      </c>
      <c r="AD55" s="206">
        <v>0</v>
      </c>
      <c r="AE55" s="206">
        <v>0</v>
      </c>
      <c r="AF55" s="206">
        <v>0</v>
      </c>
      <c r="AG55" s="206">
        <v>2679</v>
      </c>
      <c r="AH55" s="257">
        <v>336.58457920000001</v>
      </c>
      <c r="AI55" s="257">
        <v>336.58457920000001</v>
      </c>
      <c r="AJ55" s="206">
        <v>0</v>
      </c>
      <c r="AK55" s="206">
        <v>0</v>
      </c>
      <c r="AL55" s="206">
        <v>0</v>
      </c>
      <c r="AM55" s="206">
        <v>0</v>
      </c>
      <c r="AN55" s="206">
        <v>1957</v>
      </c>
      <c r="AO55" s="206">
        <v>576.10879999999997</v>
      </c>
      <c r="AP55" s="206">
        <v>576.10879999999997</v>
      </c>
      <c r="AQ55" s="206">
        <v>0</v>
      </c>
      <c r="AR55" s="206">
        <v>0</v>
      </c>
      <c r="AS55" s="206">
        <v>0</v>
      </c>
      <c r="AT55" s="206">
        <v>0</v>
      </c>
      <c r="AU55" s="206">
        <v>2087</v>
      </c>
      <c r="AV55" s="206">
        <v>1496.4636370000001</v>
      </c>
      <c r="AW55" s="206">
        <v>1496.4636370000001</v>
      </c>
      <c r="AX55" s="206">
        <v>0</v>
      </c>
      <c r="AY55" s="206">
        <v>0</v>
      </c>
      <c r="AZ55" s="206">
        <v>0</v>
      </c>
      <c r="BA55" s="206">
        <v>0</v>
      </c>
      <c r="BB55" s="206">
        <v>2715</v>
      </c>
    </row>
    <row r="56" spans="1:54" ht="46.5" customHeight="1">
      <c r="A56" s="8"/>
      <c r="B56" s="36" t="s">
        <v>28</v>
      </c>
      <c r="C56" s="36" t="s">
        <v>28</v>
      </c>
      <c r="D56" s="202" t="s">
        <v>1103</v>
      </c>
      <c r="E56" s="203" t="s">
        <v>1104</v>
      </c>
      <c r="F56" s="65"/>
      <c r="G56" s="65"/>
      <c r="H56" s="207">
        <v>2019</v>
      </c>
      <c r="I56" s="207" t="s">
        <v>155</v>
      </c>
      <c r="J56" s="207" t="s">
        <v>155</v>
      </c>
      <c r="K56" s="207" t="s">
        <v>155</v>
      </c>
      <c r="L56" s="207" t="s">
        <v>155</v>
      </c>
      <c r="M56" s="207" t="s">
        <v>155</v>
      </c>
      <c r="N56" s="207" t="s">
        <v>155</v>
      </c>
      <c r="O56" s="207" t="s">
        <v>155</v>
      </c>
      <c r="P56" s="207" t="s">
        <v>155</v>
      </c>
      <c r="Q56" s="207" t="s">
        <v>155</v>
      </c>
      <c r="R56" s="65"/>
      <c r="S56" s="65"/>
      <c r="T56" s="206">
        <v>0</v>
      </c>
      <c r="U56" s="206">
        <v>0</v>
      </c>
      <c r="V56" s="206">
        <v>0</v>
      </c>
      <c r="W56" s="206">
        <v>0</v>
      </c>
      <c r="X56" s="206">
        <v>0</v>
      </c>
      <c r="Y56" s="206">
        <v>0</v>
      </c>
      <c r="Z56" s="206">
        <v>0</v>
      </c>
      <c r="AA56" s="206">
        <v>0</v>
      </c>
      <c r="AB56" s="206">
        <v>0</v>
      </c>
      <c r="AC56" s="206">
        <v>0</v>
      </c>
      <c r="AD56" s="206">
        <v>0</v>
      </c>
      <c r="AE56" s="206">
        <v>0</v>
      </c>
      <c r="AF56" s="206">
        <v>0</v>
      </c>
      <c r="AG56" s="206">
        <v>0</v>
      </c>
      <c r="AH56" s="206">
        <v>0</v>
      </c>
      <c r="AI56" s="206">
        <v>0</v>
      </c>
      <c r="AJ56" s="206">
        <v>0</v>
      </c>
      <c r="AK56" s="206">
        <v>0</v>
      </c>
      <c r="AL56" s="206">
        <v>0</v>
      </c>
      <c r="AM56" s="206">
        <v>0</v>
      </c>
      <c r="AN56" s="206">
        <v>0</v>
      </c>
      <c r="AO56" s="206">
        <v>0</v>
      </c>
      <c r="AP56" s="206">
        <v>0</v>
      </c>
      <c r="AQ56" s="206">
        <v>0</v>
      </c>
      <c r="AR56" s="206">
        <v>0</v>
      </c>
      <c r="AS56" s="206">
        <v>0</v>
      </c>
      <c r="AT56" s="206">
        <v>0</v>
      </c>
      <c r="AU56" s="206">
        <v>0</v>
      </c>
      <c r="AV56" s="206">
        <v>0</v>
      </c>
      <c r="AW56" s="206">
        <v>0</v>
      </c>
      <c r="AX56" s="206">
        <v>0</v>
      </c>
      <c r="AY56" s="206">
        <v>0</v>
      </c>
      <c r="AZ56" s="206">
        <v>0</v>
      </c>
      <c r="BA56" s="206">
        <v>0</v>
      </c>
      <c r="BB56" s="206">
        <v>0</v>
      </c>
    </row>
    <row r="57" spans="1:54" ht="46.5" customHeight="1">
      <c r="A57" s="8"/>
      <c r="B57" s="36" t="s">
        <v>28</v>
      </c>
      <c r="C57" s="36" t="s">
        <v>28</v>
      </c>
      <c r="D57" s="202" t="s">
        <v>1105</v>
      </c>
      <c r="E57" s="203" t="s">
        <v>1106</v>
      </c>
      <c r="F57" s="65" t="s">
        <v>25</v>
      </c>
      <c r="G57" s="65"/>
      <c r="H57" s="207">
        <v>2020</v>
      </c>
      <c r="I57" s="207" t="s">
        <v>155</v>
      </c>
      <c r="J57" s="207" t="s">
        <v>155</v>
      </c>
      <c r="K57" s="207" t="s">
        <v>155</v>
      </c>
      <c r="L57" s="207">
        <v>9.49</v>
      </c>
      <c r="M57" s="207">
        <v>17.170000000000002</v>
      </c>
      <c r="N57" s="207" t="s">
        <v>155</v>
      </c>
      <c r="O57" s="204" t="s">
        <v>1021</v>
      </c>
      <c r="P57" s="211" t="s">
        <v>1009</v>
      </c>
      <c r="Q57" s="211" t="s">
        <v>1010</v>
      </c>
      <c r="R57" s="65"/>
      <c r="S57" s="65"/>
      <c r="T57" s="206">
        <v>0</v>
      </c>
      <c r="U57" s="206">
        <v>0</v>
      </c>
      <c r="V57" s="206">
        <v>98.117930000000001</v>
      </c>
      <c r="W57" s="206">
        <v>98.117930000000001</v>
      </c>
      <c r="X57" s="206">
        <v>0</v>
      </c>
      <c r="Y57" s="206">
        <v>0</v>
      </c>
      <c r="Z57" s="206" t="s">
        <v>155</v>
      </c>
      <c r="AA57" s="206">
        <v>0</v>
      </c>
      <c r="AB57" s="206">
        <v>0</v>
      </c>
      <c r="AC57" s="257">
        <v>175</v>
      </c>
      <c r="AD57" s="257">
        <v>175</v>
      </c>
      <c r="AE57" s="206">
        <v>0</v>
      </c>
      <c r="AF57" s="206">
        <v>0</v>
      </c>
      <c r="AG57" s="206">
        <v>13077</v>
      </c>
      <c r="AH57" s="206">
        <v>0</v>
      </c>
      <c r="AI57" s="206">
        <v>0</v>
      </c>
      <c r="AJ57" s="257">
        <v>145.65890999999999</v>
      </c>
      <c r="AK57" s="257">
        <v>145.65890999999999</v>
      </c>
      <c r="AL57" s="206">
        <v>0</v>
      </c>
      <c r="AM57" s="206">
        <v>0</v>
      </c>
      <c r="AN57" s="206">
        <v>17068</v>
      </c>
      <c r="AO57" s="206">
        <v>0</v>
      </c>
      <c r="AP57" s="206">
        <v>0</v>
      </c>
      <c r="AQ57" s="206">
        <v>174.57433</v>
      </c>
      <c r="AR57" s="206">
        <v>174.57433</v>
      </c>
      <c r="AS57" s="206">
        <v>0</v>
      </c>
      <c r="AT57" s="206">
        <v>0</v>
      </c>
      <c r="AU57" s="206">
        <v>12000</v>
      </c>
      <c r="AV57" s="206">
        <v>0</v>
      </c>
      <c r="AW57" s="206">
        <v>0</v>
      </c>
      <c r="AX57" s="206">
        <v>174.57433</v>
      </c>
      <c r="AY57" s="206">
        <v>174.57433</v>
      </c>
      <c r="AZ57" s="206">
        <v>0</v>
      </c>
      <c r="BA57" s="206">
        <v>0</v>
      </c>
      <c r="BB57" s="206">
        <v>12000</v>
      </c>
    </row>
    <row r="58" spans="1:54" ht="46.5" customHeight="1">
      <c r="A58" s="8"/>
      <c r="B58" s="36" t="s">
        <v>28</v>
      </c>
      <c r="C58" s="36" t="s">
        <v>28</v>
      </c>
      <c r="D58" s="202" t="s">
        <v>1107</v>
      </c>
      <c r="E58" s="203" t="s">
        <v>1108</v>
      </c>
      <c r="F58" s="65" t="s">
        <v>25</v>
      </c>
      <c r="G58" s="65"/>
      <c r="H58" s="207">
        <v>2010</v>
      </c>
      <c r="I58" s="207" t="s">
        <v>155</v>
      </c>
      <c r="J58" s="207" t="s">
        <v>155</v>
      </c>
      <c r="K58" s="207" t="s">
        <v>155</v>
      </c>
      <c r="L58" s="207">
        <v>106.13</v>
      </c>
      <c r="M58" s="207">
        <v>239.22</v>
      </c>
      <c r="N58" s="207" t="s">
        <v>155</v>
      </c>
      <c r="O58" s="207" t="s">
        <v>155</v>
      </c>
      <c r="P58" s="211" t="s">
        <v>1100</v>
      </c>
      <c r="Q58" s="211" t="s">
        <v>1010</v>
      </c>
      <c r="R58" s="65"/>
      <c r="S58" s="65"/>
      <c r="T58" s="206">
        <v>0</v>
      </c>
      <c r="U58" s="206">
        <v>0</v>
      </c>
      <c r="V58" s="206">
        <v>0</v>
      </c>
      <c r="W58" s="206">
        <v>0</v>
      </c>
      <c r="X58" s="206">
        <v>0</v>
      </c>
      <c r="Y58" s="206">
        <v>0</v>
      </c>
      <c r="Z58" s="206">
        <v>112</v>
      </c>
      <c r="AA58" s="206">
        <v>0</v>
      </c>
      <c r="AB58" s="206">
        <v>0</v>
      </c>
      <c r="AC58" s="206">
        <v>0</v>
      </c>
      <c r="AD58" s="206">
        <v>0</v>
      </c>
      <c r="AE58" s="206">
        <v>0</v>
      </c>
      <c r="AF58" s="206">
        <v>0</v>
      </c>
      <c r="AG58" s="206">
        <v>110</v>
      </c>
      <c r="AH58" s="206">
        <v>0</v>
      </c>
      <c r="AI58" s="206">
        <v>0</v>
      </c>
      <c r="AJ58" s="206">
        <v>0</v>
      </c>
      <c r="AK58" s="206">
        <v>0</v>
      </c>
      <c r="AL58" s="206">
        <v>0</v>
      </c>
      <c r="AM58" s="206">
        <v>0</v>
      </c>
      <c r="AN58" s="206">
        <v>6239</v>
      </c>
      <c r="AO58" s="206">
        <v>0</v>
      </c>
      <c r="AP58" s="206">
        <v>0</v>
      </c>
      <c r="AQ58" s="206">
        <v>0</v>
      </c>
      <c r="AR58" s="206">
        <v>0</v>
      </c>
      <c r="AS58" s="206">
        <v>0</v>
      </c>
      <c r="AT58" s="206">
        <v>0</v>
      </c>
      <c r="AU58" s="206">
        <v>6154</v>
      </c>
      <c r="AV58" s="206">
        <v>0</v>
      </c>
      <c r="AW58" s="206">
        <v>0</v>
      </c>
      <c r="AX58" s="206">
        <v>0</v>
      </c>
      <c r="AY58" s="206">
        <v>0</v>
      </c>
      <c r="AZ58" s="206">
        <v>0</v>
      </c>
      <c r="BA58" s="206">
        <v>0</v>
      </c>
      <c r="BB58" s="206">
        <v>6565</v>
      </c>
    </row>
    <row r="59" spans="1:54" ht="46.5" customHeight="1">
      <c r="A59" s="8"/>
      <c r="B59" s="36" t="s">
        <v>28</v>
      </c>
      <c r="C59" s="36" t="s">
        <v>28</v>
      </c>
      <c r="D59" s="202" t="s">
        <v>1109</v>
      </c>
      <c r="E59" s="203" t="s">
        <v>1110</v>
      </c>
      <c r="F59" s="65" t="s">
        <v>25</v>
      </c>
      <c r="G59" s="65"/>
      <c r="H59" s="207">
        <v>1997</v>
      </c>
      <c r="I59" s="207" t="s">
        <v>155</v>
      </c>
      <c r="J59" s="207">
        <v>3</v>
      </c>
      <c r="K59" s="207" t="s">
        <v>155</v>
      </c>
      <c r="L59" s="207">
        <v>37.880000000000003</v>
      </c>
      <c r="M59" s="207">
        <v>121.13</v>
      </c>
      <c r="N59" s="207" t="s">
        <v>1008</v>
      </c>
      <c r="O59" s="207" t="s">
        <v>155</v>
      </c>
      <c r="P59" s="211" t="s">
        <v>1100</v>
      </c>
      <c r="Q59" s="211" t="s">
        <v>1043</v>
      </c>
      <c r="R59" s="65"/>
      <c r="S59" s="65"/>
      <c r="T59" s="206">
        <v>615.01205000000004</v>
      </c>
      <c r="U59" s="206">
        <v>528.78865389999999</v>
      </c>
      <c r="V59" s="206">
        <v>1249.44119</v>
      </c>
      <c r="W59" s="206">
        <v>1201.087816</v>
      </c>
      <c r="X59" s="206">
        <v>0</v>
      </c>
      <c r="Y59" s="206">
        <v>0</v>
      </c>
      <c r="Z59" s="206">
        <v>19729</v>
      </c>
      <c r="AA59" s="257">
        <v>581.49275160000002</v>
      </c>
      <c r="AB59" s="257">
        <v>499.96869070000002</v>
      </c>
      <c r="AC59" s="257">
        <v>884</v>
      </c>
      <c r="AD59" s="257">
        <v>387.17432000000002</v>
      </c>
      <c r="AE59" s="206">
        <v>0</v>
      </c>
      <c r="AF59" s="206">
        <v>0</v>
      </c>
      <c r="AG59" s="206">
        <v>14450</v>
      </c>
      <c r="AH59" s="206">
        <v>1905.6811110000001</v>
      </c>
      <c r="AI59" s="257">
        <v>782.19158500000003</v>
      </c>
      <c r="AJ59" s="206">
        <v>803.28207999999995</v>
      </c>
      <c r="AK59" s="257">
        <v>329.5382176</v>
      </c>
      <c r="AL59" s="206">
        <v>0</v>
      </c>
      <c r="AM59" s="206">
        <v>0</v>
      </c>
      <c r="AN59" s="257">
        <v>8721</v>
      </c>
      <c r="AO59" s="206">
        <v>1401.766069</v>
      </c>
      <c r="AP59" s="206">
        <v>25.883704030000001</v>
      </c>
      <c r="AQ59" s="206">
        <v>24.003</v>
      </c>
      <c r="AR59" s="206">
        <v>0.443087658</v>
      </c>
      <c r="AS59" s="206">
        <v>0</v>
      </c>
      <c r="AT59" s="206">
        <v>0</v>
      </c>
      <c r="AU59" s="206">
        <v>350</v>
      </c>
      <c r="AV59" s="206">
        <v>1268.7074150000001</v>
      </c>
      <c r="AW59" s="206">
        <v>23.426767099999999</v>
      </c>
      <c r="AX59" s="206">
        <v>4</v>
      </c>
      <c r="AY59" s="206">
        <v>1.3599999999999999E-2</v>
      </c>
      <c r="AZ59" s="206">
        <v>0</v>
      </c>
      <c r="BA59" s="206">
        <v>0</v>
      </c>
      <c r="BB59" s="253">
        <v>68</v>
      </c>
    </row>
    <row r="60" spans="1:54" ht="46.5" customHeight="1">
      <c r="A60" s="8"/>
      <c r="B60" s="36" t="s">
        <v>28</v>
      </c>
      <c r="C60" s="36" t="s">
        <v>28</v>
      </c>
      <c r="D60" s="202" t="s">
        <v>1111</v>
      </c>
      <c r="E60" s="203" t="s">
        <v>1112</v>
      </c>
      <c r="F60" s="65"/>
      <c r="G60" s="65"/>
      <c r="H60" s="207">
        <v>2011</v>
      </c>
      <c r="I60" s="207" t="s">
        <v>155</v>
      </c>
      <c r="J60" s="207" t="s">
        <v>155</v>
      </c>
      <c r="K60" s="207" t="s">
        <v>155</v>
      </c>
      <c r="L60" s="207" t="s">
        <v>155</v>
      </c>
      <c r="M60" s="207" t="s">
        <v>155</v>
      </c>
      <c r="N60" s="207" t="s">
        <v>1008</v>
      </c>
      <c r="O60" s="207" t="s">
        <v>155</v>
      </c>
      <c r="P60" s="211" t="s">
        <v>1009</v>
      </c>
      <c r="Q60" s="211" t="s">
        <v>1043</v>
      </c>
      <c r="R60" s="65"/>
      <c r="S60" s="213"/>
      <c r="T60" s="206">
        <v>0</v>
      </c>
      <c r="U60" s="206">
        <v>0</v>
      </c>
      <c r="V60" s="206">
        <v>0</v>
      </c>
      <c r="W60" s="206">
        <v>0</v>
      </c>
      <c r="X60" s="206">
        <v>0</v>
      </c>
      <c r="Y60" s="206">
        <v>0</v>
      </c>
      <c r="Z60" s="206">
        <v>0</v>
      </c>
      <c r="AA60" s="206">
        <v>0</v>
      </c>
      <c r="AB60" s="206">
        <v>0</v>
      </c>
      <c r="AC60" s="206">
        <v>0</v>
      </c>
      <c r="AD60" s="206">
        <v>0</v>
      </c>
      <c r="AE60" s="206">
        <v>0</v>
      </c>
      <c r="AF60" s="206">
        <v>0</v>
      </c>
      <c r="AG60" s="206">
        <v>0</v>
      </c>
      <c r="AH60" s="206">
        <v>0</v>
      </c>
      <c r="AI60" s="206">
        <v>0</v>
      </c>
      <c r="AJ60" s="257">
        <v>1150.53261</v>
      </c>
      <c r="AK60" s="257">
        <v>1150.53261</v>
      </c>
      <c r="AL60" s="206">
        <v>0</v>
      </c>
      <c r="AM60" s="206"/>
      <c r="AN60" s="206">
        <v>0</v>
      </c>
      <c r="AO60" s="206">
        <v>0</v>
      </c>
      <c r="AP60" s="206">
        <v>0</v>
      </c>
      <c r="AQ60" s="206">
        <v>3000</v>
      </c>
      <c r="AR60" s="206">
        <v>3000</v>
      </c>
      <c r="AS60" s="206">
        <v>0</v>
      </c>
      <c r="AT60" s="206">
        <v>0</v>
      </c>
      <c r="AU60" s="206">
        <v>0</v>
      </c>
      <c r="AV60" s="206">
        <v>0</v>
      </c>
      <c r="AW60" s="206">
        <v>0</v>
      </c>
      <c r="AX60" s="206">
        <v>1500</v>
      </c>
      <c r="AY60" s="206">
        <v>1500</v>
      </c>
      <c r="AZ60" s="206">
        <v>0</v>
      </c>
      <c r="BA60" s="206">
        <v>0</v>
      </c>
      <c r="BB60" s="206">
        <v>0</v>
      </c>
    </row>
    <row r="61" spans="1:54" ht="46.5" customHeight="1">
      <c r="A61" s="8"/>
      <c r="B61" s="36" t="s">
        <v>28</v>
      </c>
      <c r="C61" s="36" t="s">
        <v>28</v>
      </c>
      <c r="D61" s="202" t="s">
        <v>1113</v>
      </c>
      <c r="E61" s="203" t="s">
        <v>1114</v>
      </c>
      <c r="F61" s="65"/>
      <c r="G61" s="65"/>
      <c r="H61" s="207">
        <v>2009</v>
      </c>
      <c r="I61" s="207" t="s">
        <v>155</v>
      </c>
      <c r="J61" s="207" t="s">
        <v>155</v>
      </c>
      <c r="K61" s="207" t="s">
        <v>155</v>
      </c>
      <c r="L61" s="207" t="s">
        <v>155</v>
      </c>
      <c r="M61" s="207" t="s">
        <v>155</v>
      </c>
      <c r="N61" s="207" t="s">
        <v>155</v>
      </c>
      <c r="O61" s="207" t="s">
        <v>155</v>
      </c>
      <c r="P61" s="211" t="s">
        <v>1009</v>
      </c>
      <c r="Q61" s="211" t="s">
        <v>1010</v>
      </c>
      <c r="R61" s="65"/>
      <c r="S61" s="65"/>
      <c r="T61" s="206">
        <v>0</v>
      </c>
      <c r="U61" s="206">
        <v>0</v>
      </c>
      <c r="V61" s="206">
        <v>0</v>
      </c>
      <c r="W61" s="206">
        <v>0</v>
      </c>
      <c r="X61" s="206">
        <v>0</v>
      </c>
      <c r="Y61" s="206">
        <v>0</v>
      </c>
      <c r="Z61" s="206">
        <v>0</v>
      </c>
      <c r="AA61" s="206">
        <v>0</v>
      </c>
      <c r="AB61" s="206">
        <v>0</v>
      </c>
      <c r="AC61" s="206">
        <v>0</v>
      </c>
      <c r="AD61" s="206">
        <v>0</v>
      </c>
      <c r="AE61" s="206">
        <v>0</v>
      </c>
      <c r="AF61" s="206">
        <v>0</v>
      </c>
      <c r="AG61" s="206">
        <v>0</v>
      </c>
      <c r="AH61" s="206">
        <v>0</v>
      </c>
      <c r="AI61" s="206">
        <v>0</v>
      </c>
      <c r="AJ61" s="206">
        <v>0</v>
      </c>
      <c r="AK61" s="206">
        <v>0</v>
      </c>
      <c r="AL61" s="206">
        <v>0</v>
      </c>
      <c r="AM61" s="206">
        <v>0</v>
      </c>
      <c r="AN61" s="206"/>
      <c r="AO61" s="206">
        <v>0</v>
      </c>
      <c r="AP61" s="206">
        <v>0</v>
      </c>
      <c r="AQ61" s="206">
        <v>0</v>
      </c>
      <c r="AR61" s="206">
        <v>0</v>
      </c>
      <c r="AS61" s="206">
        <v>0</v>
      </c>
      <c r="AT61" s="206">
        <v>0</v>
      </c>
      <c r="AU61" s="206">
        <v>0</v>
      </c>
      <c r="AV61" s="206">
        <v>0</v>
      </c>
      <c r="AW61" s="206">
        <v>0</v>
      </c>
      <c r="AX61" s="206">
        <v>0</v>
      </c>
      <c r="AY61" s="206">
        <v>0</v>
      </c>
      <c r="AZ61" s="206">
        <v>0</v>
      </c>
      <c r="BA61" s="206">
        <v>0</v>
      </c>
      <c r="BB61" s="206">
        <v>0</v>
      </c>
    </row>
    <row r="62" spans="1:54" ht="46.5" customHeight="1">
      <c r="A62" s="8"/>
      <c r="B62" s="36" t="s">
        <v>28</v>
      </c>
      <c r="C62" s="36" t="s">
        <v>31</v>
      </c>
      <c r="D62" s="202" t="s">
        <v>1115</v>
      </c>
      <c r="E62" s="202" t="s">
        <v>1116</v>
      </c>
      <c r="F62" s="65" t="s">
        <v>25</v>
      </c>
      <c r="G62" s="65"/>
      <c r="H62" s="207">
        <v>2009</v>
      </c>
      <c r="I62" s="207" t="s">
        <v>155</v>
      </c>
      <c r="J62" s="207" t="s">
        <v>155</v>
      </c>
      <c r="K62" s="207" t="s">
        <v>155</v>
      </c>
      <c r="L62" s="207" t="s">
        <v>155</v>
      </c>
      <c r="M62" s="207" t="s">
        <v>155</v>
      </c>
      <c r="N62" s="207" t="s">
        <v>1008</v>
      </c>
      <c r="O62" s="207" t="s">
        <v>155</v>
      </c>
      <c r="P62" s="207" t="s">
        <v>1009</v>
      </c>
      <c r="Q62" s="207" t="s">
        <v>1043</v>
      </c>
      <c r="R62" s="65"/>
      <c r="S62" s="65"/>
      <c r="T62" s="206">
        <v>1354.5242559999999</v>
      </c>
      <c r="U62" s="206">
        <v>1354.5242559999999</v>
      </c>
      <c r="V62" s="206">
        <v>0</v>
      </c>
      <c r="W62" s="206">
        <v>0</v>
      </c>
      <c r="X62" s="206">
        <v>0</v>
      </c>
      <c r="Y62" s="206">
        <v>0</v>
      </c>
      <c r="Z62" s="206">
        <v>15176</v>
      </c>
      <c r="AA62" s="257">
        <v>1280.7001700000001</v>
      </c>
      <c r="AB62" s="257">
        <v>1280.7001700000001</v>
      </c>
      <c r="AC62" s="257">
        <v>400</v>
      </c>
      <c r="AD62" s="257">
        <v>400.00015999999999</v>
      </c>
      <c r="AE62" s="206">
        <v>0</v>
      </c>
      <c r="AF62" s="206">
        <v>0</v>
      </c>
      <c r="AG62" s="206">
        <v>11864</v>
      </c>
      <c r="AH62" s="257">
        <v>3081.7041829999998</v>
      </c>
      <c r="AI62" s="257">
        <v>3063.4936579999999</v>
      </c>
      <c r="AJ62" s="257">
        <v>49.482900000000001</v>
      </c>
      <c r="AK62" s="257">
        <v>48.705771970000001</v>
      </c>
      <c r="AL62" s="206">
        <v>0</v>
      </c>
      <c r="AM62" s="206">
        <v>0</v>
      </c>
      <c r="AN62" s="206">
        <v>11535</v>
      </c>
      <c r="AO62" s="206">
        <v>2267.0325710000002</v>
      </c>
      <c r="AP62" s="206">
        <v>2257.8746409999999</v>
      </c>
      <c r="AQ62" s="206">
        <v>384.10009000000002</v>
      </c>
      <c r="AR62" s="206">
        <v>382.4542841</v>
      </c>
      <c r="AS62" s="206">
        <v>0</v>
      </c>
      <c r="AT62" s="206">
        <v>0</v>
      </c>
      <c r="AU62" s="206">
        <v>12268</v>
      </c>
      <c r="AV62" s="206">
        <v>2051.8409579999998</v>
      </c>
      <c r="AW62" s="206">
        <v>2043.552318</v>
      </c>
      <c r="AX62" s="206">
        <v>320</v>
      </c>
      <c r="AY62" s="206">
        <v>318.62885249999999</v>
      </c>
      <c r="AZ62" s="206">
        <v>0</v>
      </c>
      <c r="BA62" s="206">
        <v>0</v>
      </c>
      <c r="BB62" s="253">
        <v>68</v>
      </c>
    </row>
    <row r="63" spans="1:54" ht="46.5" customHeight="1">
      <c r="A63" s="8"/>
      <c r="B63" s="36" t="s">
        <v>28</v>
      </c>
      <c r="C63" s="36" t="s">
        <v>31</v>
      </c>
      <c r="D63" s="202" t="s">
        <v>1117</v>
      </c>
      <c r="E63" s="203" t="s">
        <v>1118</v>
      </c>
      <c r="F63" s="65" t="s">
        <v>25</v>
      </c>
      <c r="G63" s="65"/>
      <c r="H63" s="207">
        <v>2019</v>
      </c>
      <c r="I63" s="207" t="s">
        <v>155</v>
      </c>
      <c r="J63" s="207" t="s">
        <v>155</v>
      </c>
      <c r="K63" s="207" t="s">
        <v>155</v>
      </c>
      <c r="L63" s="207">
        <v>39.07</v>
      </c>
      <c r="M63" s="207">
        <v>52.13</v>
      </c>
      <c r="N63" s="207" t="s">
        <v>155</v>
      </c>
      <c r="O63" s="204" t="s">
        <v>1021</v>
      </c>
      <c r="P63" s="207" t="s">
        <v>1009</v>
      </c>
      <c r="Q63" s="207" t="s">
        <v>1043</v>
      </c>
      <c r="R63" s="65"/>
      <c r="S63" s="65"/>
      <c r="T63" s="206">
        <v>270.80297999999999</v>
      </c>
      <c r="U63" s="206">
        <v>270.80297999999999</v>
      </c>
      <c r="V63" s="206">
        <v>13551.447969999999</v>
      </c>
      <c r="W63" s="206">
        <v>13551.447969999999</v>
      </c>
      <c r="X63" s="206">
        <v>0</v>
      </c>
      <c r="Y63" s="206">
        <v>0</v>
      </c>
      <c r="Z63" s="206">
        <v>10400</v>
      </c>
      <c r="AA63" s="257">
        <v>15794.593720000001</v>
      </c>
      <c r="AB63" s="257">
        <v>15794.593720000001</v>
      </c>
      <c r="AC63" s="206">
        <v>51953</v>
      </c>
      <c r="AD63" s="206">
        <v>51953</v>
      </c>
      <c r="AE63" s="206">
        <v>0</v>
      </c>
      <c r="AF63" s="206">
        <v>0</v>
      </c>
      <c r="AG63" s="206">
        <v>37310</v>
      </c>
      <c r="AH63" s="206">
        <v>12636.38538</v>
      </c>
      <c r="AI63" s="206">
        <v>12636.38538</v>
      </c>
      <c r="AJ63" s="206">
        <v>33107.691850000003</v>
      </c>
      <c r="AK63" s="206">
        <v>33107.691850000003</v>
      </c>
      <c r="AL63" s="206">
        <v>0</v>
      </c>
      <c r="AM63" s="206">
        <v>0</v>
      </c>
      <c r="AN63" s="206">
        <v>21420</v>
      </c>
      <c r="AO63" s="206">
        <v>26402.375</v>
      </c>
      <c r="AP63" s="206">
        <v>26402.375</v>
      </c>
      <c r="AQ63" s="206">
        <v>52000</v>
      </c>
      <c r="AR63" s="206">
        <v>52000</v>
      </c>
      <c r="AS63" s="206">
        <v>0</v>
      </c>
      <c r="AT63" s="206">
        <v>0</v>
      </c>
      <c r="AU63" s="206">
        <v>22000</v>
      </c>
      <c r="AV63" s="206">
        <v>23432.249</v>
      </c>
      <c r="AW63" s="206">
        <v>23432.249</v>
      </c>
      <c r="AX63" s="206">
        <v>70650.205000000002</v>
      </c>
      <c r="AY63" s="206">
        <v>70650.205000000002</v>
      </c>
      <c r="AZ63" s="206">
        <v>0</v>
      </c>
      <c r="BA63" s="206">
        <v>0</v>
      </c>
      <c r="BB63" s="206">
        <v>13000</v>
      </c>
    </row>
    <row r="64" spans="1:54" ht="46.5" customHeight="1">
      <c r="A64" s="8"/>
      <c r="B64" s="36" t="s">
        <v>28</v>
      </c>
      <c r="C64" s="36" t="s">
        <v>31</v>
      </c>
      <c r="D64" s="202" t="s">
        <v>1119</v>
      </c>
      <c r="E64" s="202" t="s">
        <v>1120</v>
      </c>
      <c r="F64" s="65" t="s">
        <v>25</v>
      </c>
      <c r="G64" s="65"/>
      <c r="H64" s="207">
        <v>2019</v>
      </c>
      <c r="I64" s="207" t="s">
        <v>155</v>
      </c>
      <c r="J64" s="207" t="s">
        <v>155</v>
      </c>
      <c r="K64" s="207" t="s">
        <v>155</v>
      </c>
      <c r="L64" s="207" t="s">
        <v>155</v>
      </c>
      <c r="M64" s="207" t="s">
        <v>155</v>
      </c>
      <c r="N64" s="207" t="s">
        <v>155</v>
      </c>
      <c r="O64" s="204" t="s">
        <v>1021</v>
      </c>
      <c r="P64" s="207" t="s">
        <v>1009</v>
      </c>
      <c r="Q64" s="207" t="s">
        <v>1043</v>
      </c>
      <c r="R64" s="65"/>
      <c r="S64" s="65" t="s">
        <v>1121</v>
      </c>
      <c r="T64" s="206">
        <v>671.63294980000001</v>
      </c>
      <c r="U64" s="206">
        <v>671.63294980000001</v>
      </c>
      <c r="V64" s="206">
        <v>0</v>
      </c>
      <c r="W64" s="206">
        <v>0</v>
      </c>
      <c r="X64" s="206">
        <v>0</v>
      </c>
      <c r="Y64" s="206">
        <v>0</v>
      </c>
      <c r="Z64" s="206">
        <v>0</v>
      </c>
      <c r="AA64" s="257">
        <v>41.287678870000001</v>
      </c>
      <c r="AB64" s="257">
        <v>41.287678870000001</v>
      </c>
      <c r="AC64" s="206">
        <v>0</v>
      </c>
      <c r="AD64" s="206">
        <v>0</v>
      </c>
      <c r="AE64" s="206">
        <v>0</v>
      </c>
      <c r="AF64" s="206">
        <v>0</v>
      </c>
      <c r="AG64" s="206">
        <v>0</v>
      </c>
      <c r="AH64" s="206">
        <v>0</v>
      </c>
      <c r="AI64" s="206">
        <v>0</v>
      </c>
      <c r="AJ64" s="206">
        <v>0</v>
      </c>
      <c r="AK64" s="206">
        <v>0</v>
      </c>
      <c r="AL64" s="206">
        <v>0</v>
      </c>
      <c r="AM64" s="206">
        <v>0</v>
      </c>
      <c r="AN64" s="206">
        <v>0</v>
      </c>
      <c r="AO64" s="206">
        <v>0</v>
      </c>
      <c r="AP64" s="206">
        <v>0</v>
      </c>
      <c r="AQ64" s="206">
        <v>0</v>
      </c>
      <c r="AR64" s="206">
        <v>0</v>
      </c>
      <c r="AS64" s="206">
        <v>0</v>
      </c>
      <c r="AT64" s="206">
        <v>0</v>
      </c>
      <c r="AU64" s="206">
        <v>0</v>
      </c>
      <c r="AV64" s="206">
        <v>0</v>
      </c>
      <c r="AW64" s="206">
        <v>0</v>
      </c>
      <c r="AX64" s="206">
        <v>0</v>
      </c>
      <c r="AY64" s="206">
        <v>0</v>
      </c>
      <c r="AZ64" s="206">
        <v>0</v>
      </c>
      <c r="BA64" s="206">
        <v>0</v>
      </c>
      <c r="BB64" s="206">
        <v>0</v>
      </c>
    </row>
    <row r="65" spans="1:54" ht="46.5" customHeight="1">
      <c r="A65" s="8"/>
      <c r="B65" s="36" t="s">
        <v>28</v>
      </c>
      <c r="C65" s="36" t="s">
        <v>31</v>
      </c>
      <c r="D65" s="202" t="s">
        <v>1122</v>
      </c>
      <c r="E65" s="203" t="s">
        <v>1123</v>
      </c>
      <c r="F65" s="65" t="s">
        <v>25</v>
      </c>
      <c r="G65" s="65"/>
      <c r="H65" s="207">
        <v>2020</v>
      </c>
      <c r="I65" s="207" t="s">
        <v>155</v>
      </c>
      <c r="J65" s="207" t="s">
        <v>155</v>
      </c>
      <c r="K65" s="207" t="s">
        <v>155</v>
      </c>
      <c r="L65" s="207">
        <v>12.14</v>
      </c>
      <c r="M65" s="207">
        <v>153.32</v>
      </c>
      <c r="N65" s="207" t="s">
        <v>155</v>
      </c>
      <c r="O65" s="207" t="s">
        <v>155</v>
      </c>
      <c r="P65" s="207" t="s">
        <v>1009</v>
      </c>
      <c r="Q65" s="207" t="s">
        <v>1043</v>
      </c>
      <c r="R65" s="65"/>
      <c r="S65" s="65"/>
      <c r="T65" s="206">
        <v>0</v>
      </c>
      <c r="U65" s="206">
        <v>0</v>
      </c>
      <c r="V65" s="206">
        <v>0</v>
      </c>
      <c r="W65" s="206">
        <v>0</v>
      </c>
      <c r="X65" s="206">
        <v>0</v>
      </c>
      <c r="Y65" s="206">
        <v>0</v>
      </c>
      <c r="Z65" s="206" t="s">
        <v>155</v>
      </c>
      <c r="AA65" s="206">
        <v>0</v>
      </c>
      <c r="AB65" s="206">
        <v>0</v>
      </c>
      <c r="AC65" s="206">
        <v>0</v>
      </c>
      <c r="AD65" s="206">
        <v>0</v>
      </c>
      <c r="AE65" s="206">
        <v>0</v>
      </c>
      <c r="AF65" s="206">
        <v>0</v>
      </c>
      <c r="AG65" s="206">
        <v>2679</v>
      </c>
      <c r="AH65" s="206">
        <v>0</v>
      </c>
      <c r="AI65" s="206">
        <v>0</v>
      </c>
      <c r="AJ65" s="206">
        <v>0</v>
      </c>
      <c r="AK65" s="206">
        <v>0</v>
      </c>
      <c r="AL65" s="206">
        <v>0</v>
      </c>
      <c r="AM65" s="206">
        <v>0</v>
      </c>
      <c r="AN65" s="273">
        <v>1028</v>
      </c>
      <c r="AO65" s="206">
        <v>0</v>
      </c>
      <c r="AP65" s="206">
        <v>0</v>
      </c>
      <c r="AQ65" s="206">
        <v>0</v>
      </c>
      <c r="AR65" s="206">
        <v>0</v>
      </c>
      <c r="AS65" s="206">
        <v>0</v>
      </c>
      <c r="AT65" s="206">
        <v>0</v>
      </c>
      <c r="AU65" s="206">
        <v>500</v>
      </c>
      <c r="AV65" s="206">
        <v>0</v>
      </c>
      <c r="AW65" s="206">
        <v>0</v>
      </c>
      <c r="AX65" s="206">
        <v>0</v>
      </c>
      <c r="AY65" s="206">
        <v>0</v>
      </c>
      <c r="AZ65" s="206">
        <v>0</v>
      </c>
      <c r="BA65" s="206">
        <v>0</v>
      </c>
      <c r="BB65" s="253">
        <v>500</v>
      </c>
    </row>
    <row r="66" spans="1:54" ht="46.5" customHeight="1">
      <c r="A66" s="8"/>
      <c r="B66" s="36" t="s">
        <v>28</v>
      </c>
      <c r="C66" s="36" t="s">
        <v>31</v>
      </c>
      <c r="D66" s="202" t="s">
        <v>1124</v>
      </c>
      <c r="E66" s="203" t="s">
        <v>1125</v>
      </c>
      <c r="F66" s="65" t="s">
        <v>25</v>
      </c>
      <c r="G66" s="65"/>
      <c r="H66" s="207">
        <v>2010</v>
      </c>
      <c r="I66" s="207" t="s">
        <v>155</v>
      </c>
      <c r="J66" s="207" t="s">
        <v>155</v>
      </c>
      <c r="K66" s="207" t="s">
        <v>155</v>
      </c>
      <c r="L66" s="207" t="s">
        <v>155</v>
      </c>
      <c r="M66" s="207">
        <v>50.54</v>
      </c>
      <c r="N66" s="207" t="s">
        <v>155</v>
      </c>
      <c r="O66" s="207" t="s">
        <v>155</v>
      </c>
      <c r="P66" s="207" t="s">
        <v>1009</v>
      </c>
      <c r="Q66" s="207" t="s">
        <v>1043</v>
      </c>
      <c r="R66" s="65"/>
      <c r="S66" s="65"/>
      <c r="T66" s="206">
        <v>0</v>
      </c>
      <c r="U66" s="206">
        <v>0</v>
      </c>
      <c r="V66" s="206">
        <v>0</v>
      </c>
      <c r="W66" s="206">
        <v>0</v>
      </c>
      <c r="X66" s="206">
        <v>0</v>
      </c>
      <c r="Y66" s="206">
        <v>0</v>
      </c>
      <c r="Z66" s="206">
        <v>27</v>
      </c>
      <c r="AA66" s="206">
        <v>0</v>
      </c>
      <c r="AB66" s="206">
        <v>0</v>
      </c>
      <c r="AC66" s="206">
        <v>0</v>
      </c>
      <c r="AD66" s="206">
        <v>0</v>
      </c>
      <c r="AE66" s="206">
        <v>0</v>
      </c>
      <c r="AF66" s="206">
        <v>0</v>
      </c>
      <c r="AG66" s="206">
        <v>21</v>
      </c>
      <c r="AH66" s="206">
        <v>0</v>
      </c>
      <c r="AI66" s="206">
        <v>0</v>
      </c>
      <c r="AJ66" s="206">
        <v>0</v>
      </c>
      <c r="AK66" s="206">
        <v>0</v>
      </c>
      <c r="AL66" s="206">
        <v>0</v>
      </c>
      <c r="AM66" s="206">
        <v>0</v>
      </c>
      <c r="AN66" s="206">
        <v>1652</v>
      </c>
      <c r="AO66" s="206">
        <v>0</v>
      </c>
      <c r="AP66" s="206">
        <v>0</v>
      </c>
      <c r="AQ66" s="206">
        <v>0</v>
      </c>
      <c r="AR66" s="206">
        <v>0</v>
      </c>
      <c r="AS66" s="206">
        <v>0</v>
      </c>
      <c r="AT66" s="206">
        <v>0</v>
      </c>
      <c r="AU66" s="206">
        <v>1625</v>
      </c>
      <c r="AV66" s="206">
        <v>0</v>
      </c>
      <c r="AW66" s="206">
        <v>0</v>
      </c>
      <c r="AX66" s="206">
        <v>0</v>
      </c>
      <c r="AY66" s="206">
        <v>0</v>
      </c>
      <c r="AZ66" s="206">
        <v>0</v>
      </c>
      <c r="BA66" s="206">
        <v>0</v>
      </c>
      <c r="BB66" s="206">
        <v>1792</v>
      </c>
    </row>
    <row r="67" spans="1:54" ht="46.5" customHeight="1">
      <c r="A67" s="8"/>
      <c r="B67" s="36" t="s">
        <v>28</v>
      </c>
      <c r="C67" s="36" t="s">
        <v>28</v>
      </c>
      <c r="D67" s="202" t="s">
        <v>1126</v>
      </c>
      <c r="E67" s="203" t="s">
        <v>1127</v>
      </c>
      <c r="F67" s="65" t="s">
        <v>25</v>
      </c>
      <c r="G67" s="65"/>
      <c r="H67" s="207">
        <v>1997</v>
      </c>
      <c r="I67" s="207" t="s">
        <v>155</v>
      </c>
      <c r="J67" s="207" t="s">
        <v>155</v>
      </c>
      <c r="K67" s="207" t="s">
        <v>155</v>
      </c>
      <c r="L67" s="207">
        <v>173.9</v>
      </c>
      <c r="M67" s="207">
        <v>255.2</v>
      </c>
      <c r="N67" s="207" t="s">
        <v>1008</v>
      </c>
      <c r="O67" s="207" t="s">
        <v>155</v>
      </c>
      <c r="P67" s="207" t="s">
        <v>1100</v>
      </c>
      <c r="Q67" s="207" t="s">
        <v>1043</v>
      </c>
      <c r="R67" s="65"/>
      <c r="S67" s="65"/>
      <c r="T67" s="206">
        <v>856.52363119999995</v>
      </c>
      <c r="U67" s="206">
        <v>856.52363119999995</v>
      </c>
      <c r="V67" s="206">
        <v>0</v>
      </c>
      <c r="W67" s="206">
        <v>0</v>
      </c>
      <c r="X67" s="206">
        <v>0</v>
      </c>
      <c r="Y67" s="206">
        <v>0</v>
      </c>
      <c r="Z67" s="206">
        <v>86401</v>
      </c>
      <c r="AA67" s="257">
        <v>809.84150339999997</v>
      </c>
      <c r="AB67" s="257">
        <v>809.84150339999997</v>
      </c>
      <c r="AC67" s="257">
        <v>295</v>
      </c>
      <c r="AD67" s="257">
        <v>295</v>
      </c>
      <c r="AE67" s="206">
        <v>0</v>
      </c>
      <c r="AF67" s="206">
        <v>0</v>
      </c>
      <c r="AG67" s="206">
        <v>86075</v>
      </c>
      <c r="AH67" s="257">
        <v>1140.3138690000001</v>
      </c>
      <c r="AI67" s="257">
        <v>1140.3138690000001</v>
      </c>
      <c r="AJ67" s="206">
        <v>286.35705999999999</v>
      </c>
      <c r="AK67" s="206">
        <v>286.35705999999999</v>
      </c>
      <c r="AL67" s="206">
        <v>0</v>
      </c>
      <c r="AM67" s="206">
        <v>0</v>
      </c>
      <c r="AN67" s="206">
        <v>86490</v>
      </c>
      <c r="AO67" s="206">
        <v>838.6561236</v>
      </c>
      <c r="AP67" s="206">
        <v>838.6561236</v>
      </c>
      <c r="AQ67" s="206">
        <v>278.76708000000002</v>
      </c>
      <c r="AR67" s="206">
        <v>278.76708000000002</v>
      </c>
      <c r="AS67" s="206">
        <v>0</v>
      </c>
      <c r="AT67" s="206">
        <v>0</v>
      </c>
      <c r="AU67" s="206">
        <v>86490</v>
      </c>
      <c r="AV67" s="206">
        <v>759.04907830000002</v>
      </c>
      <c r="AW67" s="206">
        <v>759.04907830000002</v>
      </c>
      <c r="AX67" s="206">
        <v>278.76708000000002</v>
      </c>
      <c r="AY67" s="206">
        <v>278.76708000000002</v>
      </c>
      <c r="AZ67" s="206">
        <v>0</v>
      </c>
      <c r="BA67" s="206">
        <v>0</v>
      </c>
      <c r="BB67" s="206">
        <v>86122</v>
      </c>
    </row>
    <row r="68" spans="1:54" ht="46.5" customHeight="1">
      <c r="A68" s="8"/>
      <c r="B68" s="36" t="s">
        <v>28</v>
      </c>
      <c r="C68" s="36" t="s">
        <v>28</v>
      </c>
      <c r="D68" s="202" t="s">
        <v>1128</v>
      </c>
      <c r="E68" s="203" t="s">
        <v>1129</v>
      </c>
      <c r="F68" s="65" t="s">
        <v>25</v>
      </c>
      <c r="G68" s="65"/>
      <c r="H68" s="207">
        <v>1997</v>
      </c>
      <c r="I68" s="207" t="s">
        <v>155</v>
      </c>
      <c r="J68" s="207" t="s">
        <v>155</v>
      </c>
      <c r="K68" s="207" t="s">
        <v>155</v>
      </c>
      <c r="L68" s="207">
        <v>31.2</v>
      </c>
      <c r="M68" s="207">
        <v>110.65</v>
      </c>
      <c r="N68" s="207" t="s">
        <v>155</v>
      </c>
      <c r="O68" s="207" t="s">
        <v>155</v>
      </c>
      <c r="P68" s="207" t="s">
        <v>1100</v>
      </c>
      <c r="Q68" s="207" t="s">
        <v>1043</v>
      </c>
      <c r="R68" s="65"/>
      <c r="S68" s="65"/>
      <c r="T68" s="206">
        <v>0</v>
      </c>
      <c r="U68" s="206">
        <v>0</v>
      </c>
      <c r="V68" s="206">
        <v>0</v>
      </c>
      <c r="W68" s="206">
        <v>0</v>
      </c>
      <c r="X68" s="206">
        <v>0</v>
      </c>
      <c r="Y68" s="206">
        <v>0</v>
      </c>
      <c r="Z68" s="206">
        <v>116</v>
      </c>
      <c r="AA68" s="206">
        <v>0</v>
      </c>
      <c r="AB68" s="206">
        <v>0</v>
      </c>
      <c r="AC68" s="206">
        <v>0</v>
      </c>
      <c r="AD68" s="206">
        <v>0</v>
      </c>
      <c r="AE68" s="206">
        <v>0</v>
      </c>
      <c r="AF68" s="206">
        <v>0</v>
      </c>
      <c r="AG68" s="206">
        <v>114</v>
      </c>
      <c r="AH68" s="206">
        <v>0</v>
      </c>
      <c r="AI68" s="206">
        <v>0</v>
      </c>
      <c r="AJ68" s="206">
        <v>0</v>
      </c>
      <c r="AK68" s="206">
        <v>0</v>
      </c>
      <c r="AL68" s="206">
        <v>0</v>
      </c>
      <c r="AM68" s="206">
        <v>0</v>
      </c>
      <c r="AN68" s="206">
        <v>6423</v>
      </c>
      <c r="AO68" s="206">
        <v>0</v>
      </c>
      <c r="AP68" s="206">
        <v>0</v>
      </c>
      <c r="AQ68" s="206">
        <v>0</v>
      </c>
      <c r="AR68" s="206">
        <v>0</v>
      </c>
      <c r="AS68" s="206">
        <v>0</v>
      </c>
      <c r="AT68" s="206">
        <v>0</v>
      </c>
      <c r="AU68" s="206">
        <v>6312</v>
      </c>
      <c r="AV68" s="206">
        <v>0</v>
      </c>
      <c r="AW68" s="206">
        <v>0</v>
      </c>
      <c r="AX68" s="206">
        <v>0</v>
      </c>
      <c r="AY68" s="206">
        <v>0</v>
      </c>
      <c r="AZ68" s="206">
        <v>0</v>
      </c>
      <c r="BA68" s="206">
        <v>0</v>
      </c>
      <c r="BB68" s="206">
        <v>7024</v>
      </c>
    </row>
    <row r="69" spans="1:54" ht="46.5" customHeight="1">
      <c r="A69" s="8"/>
      <c r="B69" s="36" t="s">
        <v>28</v>
      </c>
      <c r="C69" s="36" t="s">
        <v>28</v>
      </c>
      <c r="D69" s="202" t="s">
        <v>1130</v>
      </c>
      <c r="E69" s="203" t="s">
        <v>1131</v>
      </c>
      <c r="F69" s="65"/>
      <c r="G69" s="65"/>
      <c r="H69" s="207">
        <v>2011</v>
      </c>
      <c r="I69" s="207" t="s">
        <v>155</v>
      </c>
      <c r="J69" s="207" t="s">
        <v>155</v>
      </c>
      <c r="K69" s="207" t="s">
        <v>155</v>
      </c>
      <c r="L69" s="207" t="s">
        <v>155</v>
      </c>
      <c r="M69" s="207" t="s">
        <v>155</v>
      </c>
      <c r="N69" s="207" t="s">
        <v>155</v>
      </c>
      <c r="O69" s="207" t="s">
        <v>155</v>
      </c>
      <c r="P69" s="207" t="s">
        <v>155</v>
      </c>
      <c r="Q69" s="207" t="s">
        <v>155</v>
      </c>
      <c r="R69" s="65"/>
      <c r="S69" s="65"/>
      <c r="T69" s="206">
        <v>0</v>
      </c>
      <c r="U69" s="206">
        <v>0</v>
      </c>
      <c r="V69" s="206">
        <v>0</v>
      </c>
      <c r="W69" s="206">
        <v>0</v>
      </c>
      <c r="X69" s="206">
        <v>0</v>
      </c>
      <c r="Y69" s="206">
        <v>0</v>
      </c>
      <c r="Z69" s="206">
        <v>0</v>
      </c>
      <c r="AA69" s="206">
        <v>0</v>
      </c>
      <c r="AB69" s="206">
        <v>0</v>
      </c>
      <c r="AC69" s="206">
        <v>0</v>
      </c>
      <c r="AD69" s="206">
        <v>0</v>
      </c>
      <c r="AE69" s="206">
        <v>0</v>
      </c>
      <c r="AF69" s="206">
        <v>0</v>
      </c>
      <c r="AG69" s="206">
        <v>0</v>
      </c>
      <c r="AH69" s="206">
        <v>0</v>
      </c>
      <c r="AI69" s="206">
        <v>0</v>
      </c>
      <c r="AJ69" s="206">
        <v>0</v>
      </c>
      <c r="AK69" s="206">
        <v>0</v>
      </c>
      <c r="AL69" s="206">
        <v>0</v>
      </c>
      <c r="AM69" s="206">
        <v>0</v>
      </c>
      <c r="AN69" s="206"/>
      <c r="AO69" s="206">
        <v>0</v>
      </c>
      <c r="AP69" s="206">
        <v>0</v>
      </c>
      <c r="AQ69" s="206">
        <v>0</v>
      </c>
      <c r="AR69" s="206">
        <v>0</v>
      </c>
      <c r="AS69" s="206">
        <v>0</v>
      </c>
      <c r="AT69" s="206">
        <v>0</v>
      </c>
      <c r="AU69" s="206">
        <v>0</v>
      </c>
      <c r="AV69" s="206">
        <v>0</v>
      </c>
      <c r="AW69" s="206">
        <v>0</v>
      </c>
      <c r="AX69" s="206">
        <v>0</v>
      </c>
      <c r="AY69" s="206">
        <v>0</v>
      </c>
      <c r="AZ69" s="206">
        <v>0</v>
      </c>
      <c r="BA69" s="206">
        <v>0</v>
      </c>
      <c r="BB69" s="206">
        <v>0</v>
      </c>
    </row>
    <row r="70" spans="1:54" ht="46.5" customHeight="1">
      <c r="A70" s="8"/>
      <c r="B70" s="36" t="s">
        <v>23</v>
      </c>
      <c r="C70" s="36" t="s">
        <v>28</v>
      </c>
      <c r="D70" s="202" t="s">
        <v>1132</v>
      </c>
      <c r="E70" s="202" t="s">
        <v>1133</v>
      </c>
      <c r="F70" s="65"/>
      <c r="G70" s="65"/>
      <c r="H70" s="207">
        <v>1997</v>
      </c>
      <c r="I70" s="207" t="s">
        <v>155</v>
      </c>
      <c r="J70" s="207">
        <v>0.04</v>
      </c>
      <c r="K70" s="207" t="s">
        <v>155</v>
      </c>
      <c r="L70" s="207">
        <v>55.68</v>
      </c>
      <c r="M70" s="207">
        <v>81</v>
      </c>
      <c r="N70" s="207" t="s">
        <v>155</v>
      </c>
      <c r="O70" s="207" t="s">
        <v>155</v>
      </c>
      <c r="P70" s="207" t="s">
        <v>155</v>
      </c>
      <c r="Q70" s="207" t="s">
        <v>155</v>
      </c>
      <c r="R70" s="65"/>
      <c r="S70" s="65"/>
      <c r="T70" s="206">
        <v>0</v>
      </c>
      <c r="U70" s="206">
        <v>0</v>
      </c>
      <c r="V70" s="206">
        <v>0</v>
      </c>
      <c r="W70" s="206">
        <v>0</v>
      </c>
      <c r="X70" s="206">
        <v>0</v>
      </c>
      <c r="Y70" s="206">
        <v>0</v>
      </c>
      <c r="Z70" s="206">
        <v>0</v>
      </c>
      <c r="AA70" s="206">
        <v>0</v>
      </c>
      <c r="AB70" s="206">
        <v>0</v>
      </c>
      <c r="AC70" s="206">
        <v>0</v>
      </c>
      <c r="AD70" s="206">
        <v>0</v>
      </c>
      <c r="AE70" s="206">
        <v>0</v>
      </c>
      <c r="AF70" s="206">
        <v>0</v>
      </c>
      <c r="AG70" s="206">
        <v>0</v>
      </c>
      <c r="AH70" s="206">
        <v>0</v>
      </c>
      <c r="AI70" s="206">
        <v>0</v>
      </c>
      <c r="AJ70" s="206">
        <v>0</v>
      </c>
      <c r="AK70" s="206">
        <v>0</v>
      </c>
      <c r="AL70" s="206">
        <v>0</v>
      </c>
      <c r="AM70" s="206">
        <v>0</v>
      </c>
      <c r="AN70" s="206"/>
      <c r="AO70" s="206">
        <v>0</v>
      </c>
      <c r="AP70" s="206">
        <v>0</v>
      </c>
      <c r="AQ70" s="206">
        <v>0</v>
      </c>
      <c r="AR70" s="206">
        <v>0</v>
      </c>
      <c r="AS70" s="206">
        <v>0</v>
      </c>
      <c r="AT70" s="206">
        <v>0</v>
      </c>
      <c r="AU70" s="206">
        <v>0</v>
      </c>
      <c r="AV70" s="206">
        <v>0</v>
      </c>
      <c r="AW70" s="206">
        <v>0</v>
      </c>
      <c r="AX70" s="206">
        <v>0</v>
      </c>
      <c r="AY70" s="206">
        <v>0</v>
      </c>
      <c r="AZ70" s="206">
        <v>0</v>
      </c>
      <c r="BA70" s="206">
        <v>0</v>
      </c>
      <c r="BB70" s="206">
        <v>11822</v>
      </c>
    </row>
    <row r="71" spans="1:54" ht="46.5" customHeight="1">
      <c r="A71" s="8"/>
      <c r="B71" s="36" t="s">
        <v>23</v>
      </c>
      <c r="C71" s="36" t="s">
        <v>28</v>
      </c>
      <c r="D71" s="202" t="s">
        <v>1134</v>
      </c>
      <c r="E71" s="202" t="s">
        <v>1135</v>
      </c>
      <c r="F71" s="65"/>
      <c r="G71" s="65"/>
      <c r="H71" s="207">
        <v>1997</v>
      </c>
      <c r="I71" s="207" t="s">
        <v>155</v>
      </c>
      <c r="J71" s="207" t="s">
        <v>155</v>
      </c>
      <c r="K71" s="207" t="s">
        <v>155</v>
      </c>
      <c r="L71" s="207" t="s">
        <v>155</v>
      </c>
      <c r="M71" s="207" t="s">
        <v>155</v>
      </c>
      <c r="N71" s="207" t="s">
        <v>1008</v>
      </c>
      <c r="O71" s="207" t="s">
        <v>155</v>
      </c>
      <c r="P71" s="207" t="s">
        <v>155</v>
      </c>
      <c r="Q71" s="207" t="s">
        <v>155</v>
      </c>
      <c r="R71" s="65"/>
      <c r="S71" s="65"/>
      <c r="T71" s="206">
        <v>0</v>
      </c>
      <c r="U71" s="206">
        <v>0</v>
      </c>
      <c r="V71" s="206">
        <v>0</v>
      </c>
      <c r="W71" s="206">
        <v>0</v>
      </c>
      <c r="X71" s="206">
        <v>0</v>
      </c>
      <c r="Y71" s="206">
        <v>0</v>
      </c>
      <c r="Z71" s="206">
        <v>301</v>
      </c>
      <c r="AA71" s="206">
        <v>0</v>
      </c>
      <c r="AB71" s="206">
        <v>0</v>
      </c>
      <c r="AC71" s="206">
        <v>0</v>
      </c>
      <c r="AD71" s="206">
        <v>0</v>
      </c>
      <c r="AE71" s="206">
        <v>0</v>
      </c>
      <c r="AF71" s="206">
        <v>0</v>
      </c>
      <c r="AG71" s="206">
        <v>405</v>
      </c>
      <c r="AH71" s="206">
        <v>0</v>
      </c>
      <c r="AI71" s="206">
        <v>0</v>
      </c>
      <c r="AJ71" s="206">
        <v>0</v>
      </c>
      <c r="AK71" s="206">
        <v>0</v>
      </c>
      <c r="AL71" s="206">
        <v>0</v>
      </c>
      <c r="AM71" s="206">
        <v>0</v>
      </c>
      <c r="AN71" s="257">
        <v>405</v>
      </c>
      <c r="AO71" s="206">
        <v>0</v>
      </c>
      <c r="AP71" s="206">
        <v>0</v>
      </c>
      <c r="AQ71" s="206">
        <v>0</v>
      </c>
      <c r="AR71" s="206">
        <v>0</v>
      </c>
      <c r="AS71" s="206">
        <v>0</v>
      </c>
      <c r="AT71" s="206">
        <v>0</v>
      </c>
      <c r="AU71" s="206">
        <v>330</v>
      </c>
      <c r="AV71" s="206">
        <v>0</v>
      </c>
      <c r="AW71" s="206">
        <v>0</v>
      </c>
      <c r="AX71" s="206">
        <v>0</v>
      </c>
      <c r="AY71" s="206">
        <v>0</v>
      </c>
      <c r="AZ71" s="206">
        <v>0</v>
      </c>
      <c r="BA71" s="206">
        <v>0</v>
      </c>
      <c r="BB71" s="253">
        <v>330</v>
      </c>
    </row>
    <row r="72" spans="1:54" ht="46.5" customHeight="1">
      <c r="A72" s="8"/>
      <c r="B72" s="36" t="s">
        <v>19</v>
      </c>
      <c r="C72" s="36" t="s">
        <v>32</v>
      </c>
      <c r="D72" s="202" t="s">
        <v>1136</v>
      </c>
      <c r="E72" s="202" t="s">
        <v>1137</v>
      </c>
      <c r="F72" s="65"/>
      <c r="G72" s="65"/>
      <c r="H72" s="207">
        <v>1998</v>
      </c>
      <c r="I72" s="207" t="s">
        <v>155</v>
      </c>
      <c r="J72" s="207" t="s">
        <v>155</v>
      </c>
      <c r="K72" s="207" t="s">
        <v>155</v>
      </c>
      <c r="L72" s="207" t="s">
        <v>155</v>
      </c>
      <c r="M72" s="207" t="s">
        <v>155</v>
      </c>
      <c r="N72" s="207" t="s">
        <v>155</v>
      </c>
      <c r="O72" s="207" t="s">
        <v>155</v>
      </c>
      <c r="P72" s="207" t="s">
        <v>155</v>
      </c>
      <c r="Q72" s="207" t="s">
        <v>155</v>
      </c>
      <c r="R72" s="65"/>
      <c r="S72" s="65"/>
      <c r="T72" s="206">
        <v>0</v>
      </c>
      <c r="U72" s="206">
        <v>0</v>
      </c>
      <c r="V72" s="206">
        <v>0</v>
      </c>
      <c r="W72" s="206">
        <v>0</v>
      </c>
      <c r="X72" s="206">
        <v>0</v>
      </c>
      <c r="Y72" s="206">
        <v>0</v>
      </c>
      <c r="Z72" s="206">
        <v>0</v>
      </c>
      <c r="AA72" s="206">
        <v>0</v>
      </c>
      <c r="AB72" s="206">
        <v>0</v>
      </c>
      <c r="AC72" s="206">
        <v>0</v>
      </c>
      <c r="AD72" s="206">
        <v>0</v>
      </c>
      <c r="AE72" s="206">
        <v>0</v>
      </c>
      <c r="AF72" s="206">
        <v>0</v>
      </c>
      <c r="AG72" s="206">
        <v>0</v>
      </c>
      <c r="AH72" s="206">
        <v>0</v>
      </c>
      <c r="AI72" s="206">
        <v>0</v>
      </c>
      <c r="AJ72" s="206">
        <v>0</v>
      </c>
      <c r="AK72" s="206">
        <v>0</v>
      </c>
      <c r="AL72" s="206">
        <v>0</v>
      </c>
      <c r="AM72" s="206">
        <v>0</v>
      </c>
      <c r="AN72" s="206">
        <v>0</v>
      </c>
      <c r="AO72" s="206">
        <v>0</v>
      </c>
      <c r="AP72" s="206">
        <v>0</v>
      </c>
      <c r="AQ72" s="206">
        <v>1000</v>
      </c>
      <c r="AR72" s="206">
        <v>1000</v>
      </c>
      <c r="AS72" s="206">
        <v>0</v>
      </c>
      <c r="AT72" s="206">
        <v>0</v>
      </c>
      <c r="AU72" s="206">
        <v>0</v>
      </c>
      <c r="AV72" s="206">
        <v>0</v>
      </c>
      <c r="AW72" s="206">
        <v>0</v>
      </c>
      <c r="AX72" s="206">
        <v>1000</v>
      </c>
      <c r="AY72" s="206">
        <v>1000</v>
      </c>
      <c r="AZ72" s="206">
        <v>0</v>
      </c>
      <c r="BA72" s="206">
        <v>0</v>
      </c>
      <c r="BB72" s="206">
        <v>0</v>
      </c>
    </row>
    <row r="73" spans="1:54" ht="46.5" customHeight="1">
      <c r="A73" s="8"/>
      <c r="B73" s="36" t="s">
        <v>14</v>
      </c>
      <c r="C73" s="36" t="s">
        <v>32</v>
      </c>
      <c r="D73" s="202" t="s">
        <v>1138</v>
      </c>
      <c r="E73" s="202" t="s">
        <v>1139</v>
      </c>
      <c r="F73" s="65" t="s">
        <v>17</v>
      </c>
      <c r="G73" s="65"/>
      <c r="H73" s="207">
        <v>1998</v>
      </c>
      <c r="I73" s="207" t="s">
        <v>155</v>
      </c>
      <c r="J73" s="207">
        <v>4.34</v>
      </c>
      <c r="K73" s="207" t="s">
        <v>155</v>
      </c>
      <c r="L73" s="207">
        <v>100.57</v>
      </c>
      <c r="M73" s="207">
        <v>126.95</v>
      </c>
      <c r="N73" s="207" t="s">
        <v>1008</v>
      </c>
      <c r="O73" s="207" t="s">
        <v>155</v>
      </c>
      <c r="P73" s="207" t="s">
        <v>1100</v>
      </c>
      <c r="Q73" s="207" t="s">
        <v>1010</v>
      </c>
      <c r="R73" s="65"/>
      <c r="S73" s="65"/>
      <c r="T73" s="206">
        <v>0</v>
      </c>
      <c r="U73" s="206">
        <v>0</v>
      </c>
      <c r="V73" s="206">
        <v>34448.624040000002</v>
      </c>
      <c r="W73" s="206">
        <v>18197.686989999998</v>
      </c>
      <c r="X73" s="206">
        <v>0</v>
      </c>
      <c r="Y73" s="206">
        <v>0</v>
      </c>
      <c r="Z73" s="206">
        <v>453330</v>
      </c>
      <c r="AA73" s="206">
        <v>0</v>
      </c>
      <c r="AB73" s="206">
        <v>0</v>
      </c>
      <c r="AC73" s="257">
        <v>57791</v>
      </c>
      <c r="AD73" s="257">
        <v>30528.433519999999</v>
      </c>
      <c r="AE73" s="206">
        <v>0</v>
      </c>
      <c r="AF73" s="206">
        <v>0</v>
      </c>
      <c r="AG73" s="206">
        <v>451207</v>
      </c>
      <c r="AH73" s="206">
        <v>0</v>
      </c>
      <c r="AI73" s="206">
        <v>0</v>
      </c>
      <c r="AJ73" s="257">
        <v>42016.213900000002</v>
      </c>
      <c r="AK73" s="257">
        <v>21609.907579999999</v>
      </c>
      <c r="AL73" s="206">
        <v>0</v>
      </c>
      <c r="AM73" s="206">
        <v>0</v>
      </c>
      <c r="AN73" s="206">
        <v>502132</v>
      </c>
      <c r="AO73" s="206">
        <v>0</v>
      </c>
      <c r="AP73" s="206">
        <v>0</v>
      </c>
      <c r="AQ73" s="206">
        <v>45442.523670000002</v>
      </c>
      <c r="AR73" s="206">
        <v>23773.92931</v>
      </c>
      <c r="AS73" s="206">
        <v>0</v>
      </c>
      <c r="AT73" s="206">
        <v>0</v>
      </c>
      <c r="AU73" s="206">
        <v>491822</v>
      </c>
      <c r="AV73" s="206">
        <v>0</v>
      </c>
      <c r="AW73" s="206">
        <v>0</v>
      </c>
      <c r="AX73" s="206">
        <v>43730.189380000003</v>
      </c>
      <c r="AY73" s="206">
        <v>22878.096259999998</v>
      </c>
      <c r="AZ73" s="206">
        <v>0</v>
      </c>
      <c r="BA73" s="206">
        <v>0</v>
      </c>
      <c r="BB73" s="206">
        <v>491822</v>
      </c>
    </row>
    <row r="74" spans="1:54" ht="46.5" customHeight="1">
      <c r="A74" s="8"/>
      <c r="B74" s="36" t="s">
        <v>14</v>
      </c>
      <c r="C74" s="36" t="s">
        <v>32</v>
      </c>
      <c r="D74" s="202" t="s">
        <v>1140</v>
      </c>
      <c r="E74" s="202" t="s">
        <v>1141</v>
      </c>
      <c r="F74" s="65"/>
      <c r="G74" s="65"/>
      <c r="H74" s="207">
        <v>1998</v>
      </c>
      <c r="I74" s="207" t="s">
        <v>155</v>
      </c>
      <c r="J74" s="207" t="s">
        <v>155</v>
      </c>
      <c r="K74" s="207" t="s">
        <v>155</v>
      </c>
      <c r="L74" s="207" t="s">
        <v>155</v>
      </c>
      <c r="M74" s="207" t="s">
        <v>155</v>
      </c>
      <c r="N74" s="207" t="s">
        <v>155</v>
      </c>
      <c r="O74" s="207" t="s">
        <v>155</v>
      </c>
      <c r="P74" s="207" t="s">
        <v>155</v>
      </c>
      <c r="Q74" s="207" t="s">
        <v>155</v>
      </c>
      <c r="R74" s="65"/>
      <c r="S74" s="65"/>
      <c r="T74" s="206">
        <v>0</v>
      </c>
      <c r="U74" s="206">
        <v>0</v>
      </c>
      <c r="V74" s="206">
        <v>0</v>
      </c>
      <c r="W74" s="206">
        <v>0</v>
      </c>
      <c r="X74" s="206">
        <v>0</v>
      </c>
      <c r="Y74" s="206">
        <v>0</v>
      </c>
      <c r="Z74" s="206">
        <v>0</v>
      </c>
      <c r="AA74" s="206">
        <v>0</v>
      </c>
      <c r="AB74" s="206">
        <v>0</v>
      </c>
      <c r="AC74" s="206">
        <v>0</v>
      </c>
      <c r="AD74" s="206">
        <v>0</v>
      </c>
      <c r="AE74" s="206">
        <v>0</v>
      </c>
      <c r="AF74" s="206">
        <v>0</v>
      </c>
      <c r="AG74" s="206">
        <v>0</v>
      </c>
      <c r="AH74" s="206">
        <v>0</v>
      </c>
      <c r="AI74" s="206">
        <v>0</v>
      </c>
      <c r="AJ74" s="206">
        <v>0</v>
      </c>
      <c r="AK74" s="206">
        <v>0</v>
      </c>
      <c r="AL74" s="206">
        <v>0</v>
      </c>
      <c r="AM74" s="206">
        <v>0</v>
      </c>
      <c r="AN74" s="206">
        <v>0</v>
      </c>
      <c r="AO74" s="206">
        <v>0</v>
      </c>
      <c r="AP74" s="206">
        <v>0</v>
      </c>
      <c r="AQ74" s="206">
        <v>0</v>
      </c>
      <c r="AR74" s="206">
        <v>0</v>
      </c>
      <c r="AS74" s="206">
        <v>0</v>
      </c>
      <c r="AT74" s="206">
        <v>0</v>
      </c>
      <c r="AU74" s="206">
        <v>0</v>
      </c>
      <c r="AV74" s="206">
        <v>0</v>
      </c>
      <c r="AW74" s="206">
        <v>0</v>
      </c>
      <c r="AX74" s="206">
        <v>0</v>
      </c>
      <c r="AY74" s="206">
        <v>0</v>
      </c>
      <c r="AZ74" s="206">
        <v>0</v>
      </c>
      <c r="BA74" s="206">
        <v>0</v>
      </c>
      <c r="BB74" s="206">
        <v>0</v>
      </c>
    </row>
    <row r="75" spans="1:54" ht="46.5" customHeight="1">
      <c r="A75" s="8"/>
      <c r="B75" s="36" t="s">
        <v>19</v>
      </c>
      <c r="C75" s="36" t="s">
        <v>32</v>
      </c>
      <c r="D75" s="202" t="s">
        <v>1142</v>
      </c>
      <c r="E75" s="202" t="s">
        <v>1143</v>
      </c>
      <c r="F75" s="65"/>
      <c r="G75" s="65"/>
      <c r="H75" s="207">
        <v>1998</v>
      </c>
      <c r="I75" s="207" t="s">
        <v>155</v>
      </c>
      <c r="J75" s="207" t="s">
        <v>155</v>
      </c>
      <c r="K75" s="207" t="s">
        <v>155</v>
      </c>
      <c r="L75" s="207" t="s">
        <v>155</v>
      </c>
      <c r="M75" s="207" t="s">
        <v>155</v>
      </c>
      <c r="N75" s="207" t="s">
        <v>155</v>
      </c>
      <c r="O75" s="207" t="s">
        <v>155</v>
      </c>
      <c r="P75" s="207" t="s">
        <v>155</v>
      </c>
      <c r="Q75" s="207" t="s">
        <v>155</v>
      </c>
      <c r="R75" s="65"/>
      <c r="S75" s="65"/>
      <c r="T75" s="206">
        <v>0</v>
      </c>
      <c r="U75" s="206">
        <v>0</v>
      </c>
      <c r="V75" s="206">
        <v>0</v>
      </c>
      <c r="W75" s="206">
        <v>0</v>
      </c>
      <c r="X75" s="206">
        <v>0</v>
      </c>
      <c r="Y75" s="206">
        <v>0</v>
      </c>
      <c r="Z75" s="206">
        <v>0</v>
      </c>
      <c r="AA75" s="206">
        <v>0</v>
      </c>
      <c r="AB75" s="206">
        <v>0</v>
      </c>
      <c r="AC75" s="206">
        <v>0</v>
      </c>
      <c r="AD75" s="206">
        <v>0</v>
      </c>
      <c r="AE75" s="206">
        <v>0</v>
      </c>
      <c r="AF75" s="206">
        <v>0</v>
      </c>
      <c r="AG75" s="206">
        <v>0</v>
      </c>
      <c r="AH75" s="206">
        <v>0</v>
      </c>
      <c r="AI75" s="206">
        <v>0</v>
      </c>
      <c r="AJ75" s="206">
        <v>0</v>
      </c>
      <c r="AK75" s="206">
        <v>0</v>
      </c>
      <c r="AL75" s="206">
        <v>0</v>
      </c>
      <c r="AM75" s="206">
        <v>0</v>
      </c>
      <c r="AN75" s="206">
        <v>0</v>
      </c>
      <c r="AO75" s="206">
        <v>0</v>
      </c>
      <c r="AP75" s="206">
        <v>0</v>
      </c>
      <c r="AQ75" s="206">
        <v>0</v>
      </c>
      <c r="AR75" s="206">
        <v>0</v>
      </c>
      <c r="AS75" s="206">
        <v>0</v>
      </c>
      <c r="AT75" s="206">
        <v>0</v>
      </c>
      <c r="AU75" s="206">
        <v>0</v>
      </c>
      <c r="AV75" s="206">
        <v>0</v>
      </c>
      <c r="AW75" s="206">
        <v>0</v>
      </c>
      <c r="AX75" s="206">
        <v>0</v>
      </c>
      <c r="AY75" s="206">
        <v>0</v>
      </c>
      <c r="AZ75" s="206">
        <v>0</v>
      </c>
      <c r="BA75" s="206">
        <v>0</v>
      </c>
      <c r="BB75" s="206">
        <v>0</v>
      </c>
    </row>
    <row r="76" spans="1:54" ht="46.5" customHeight="1">
      <c r="A76" s="8"/>
      <c r="B76" s="36" t="s">
        <v>19</v>
      </c>
      <c r="C76" s="36" t="s">
        <v>32</v>
      </c>
      <c r="D76" s="202" t="s">
        <v>1144</v>
      </c>
      <c r="E76" s="202" t="s">
        <v>1145</v>
      </c>
      <c r="F76" s="65" t="s">
        <v>17</v>
      </c>
      <c r="G76" s="65"/>
      <c r="H76" s="207">
        <v>2019</v>
      </c>
      <c r="I76" s="207" t="s">
        <v>155</v>
      </c>
      <c r="J76" s="207" t="s">
        <v>155</v>
      </c>
      <c r="K76" s="207" t="s">
        <v>155</v>
      </c>
      <c r="L76" s="207">
        <v>9.09</v>
      </c>
      <c r="M76" s="207">
        <v>15.04</v>
      </c>
      <c r="N76" s="207" t="s">
        <v>155</v>
      </c>
      <c r="O76" s="204" t="s">
        <v>1021</v>
      </c>
      <c r="P76" s="207" t="s">
        <v>1009</v>
      </c>
      <c r="Q76" s="207" t="s">
        <v>1010</v>
      </c>
      <c r="R76" s="65"/>
      <c r="S76" s="65"/>
      <c r="T76" s="206">
        <v>0</v>
      </c>
      <c r="U76" s="206">
        <v>0</v>
      </c>
      <c r="V76" s="206">
        <v>5092.9454900000001</v>
      </c>
      <c r="W76" s="206">
        <v>5092.9454900000001</v>
      </c>
      <c r="X76" s="206">
        <v>0</v>
      </c>
      <c r="Y76" s="206">
        <v>0</v>
      </c>
      <c r="Z76" s="206">
        <v>511</v>
      </c>
      <c r="AA76" s="206">
        <v>0</v>
      </c>
      <c r="AB76" s="206">
        <v>0</v>
      </c>
      <c r="AC76" s="257">
        <v>5805</v>
      </c>
      <c r="AD76" s="257">
        <v>5805</v>
      </c>
      <c r="AE76" s="206">
        <v>0</v>
      </c>
      <c r="AF76" s="206">
        <v>0</v>
      </c>
      <c r="AG76" s="206">
        <v>324</v>
      </c>
      <c r="AH76" s="206">
        <v>0</v>
      </c>
      <c r="AI76" s="206">
        <v>0</v>
      </c>
      <c r="AJ76" s="257">
        <v>4349.6380900000004</v>
      </c>
      <c r="AK76" s="257">
        <v>4349.6380900000004</v>
      </c>
      <c r="AL76" s="206">
        <v>0</v>
      </c>
      <c r="AM76" s="206">
        <v>0</v>
      </c>
      <c r="AN76" s="206">
        <v>463</v>
      </c>
      <c r="AO76" s="206">
        <v>0</v>
      </c>
      <c r="AP76" s="206">
        <v>0</v>
      </c>
      <c r="AQ76" s="206">
        <v>6377.4869200000003</v>
      </c>
      <c r="AR76" s="206">
        <v>6377.4869200000003</v>
      </c>
      <c r="AS76" s="206">
        <v>0</v>
      </c>
      <c r="AT76" s="206">
        <v>0</v>
      </c>
      <c r="AU76" s="206">
        <v>500</v>
      </c>
      <c r="AV76" s="206">
        <v>0</v>
      </c>
      <c r="AW76" s="206">
        <v>0</v>
      </c>
      <c r="AX76" s="206">
        <v>6777.4869200000003</v>
      </c>
      <c r="AY76" s="206">
        <v>6777.4869200000003</v>
      </c>
      <c r="AZ76" s="206">
        <v>0</v>
      </c>
      <c r="BA76" s="206">
        <v>0</v>
      </c>
      <c r="BB76" s="254">
        <v>500</v>
      </c>
    </row>
    <row r="77" spans="1:54" ht="46.5" customHeight="1">
      <c r="A77" s="8"/>
      <c r="B77" s="36" t="s">
        <v>14</v>
      </c>
      <c r="C77" s="36" t="s">
        <v>32</v>
      </c>
      <c r="D77" s="202" t="s">
        <v>1146</v>
      </c>
      <c r="E77" s="202" t="s">
        <v>1104</v>
      </c>
      <c r="F77" s="65"/>
      <c r="G77" s="65"/>
      <c r="H77" s="207">
        <v>1998</v>
      </c>
      <c r="I77" s="207" t="s">
        <v>155</v>
      </c>
      <c r="J77" s="207" t="s">
        <v>155</v>
      </c>
      <c r="K77" s="207" t="s">
        <v>155</v>
      </c>
      <c r="L77" s="207" t="s">
        <v>155</v>
      </c>
      <c r="M77" s="207" t="s">
        <v>155</v>
      </c>
      <c r="N77" s="207" t="s">
        <v>155</v>
      </c>
      <c r="O77" s="207" t="s">
        <v>155</v>
      </c>
      <c r="P77" s="207" t="s">
        <v>155</v>
      </c>
      <c r="Q77" s="207" t="s">
        <v>155</v>
      </c>
      <c r="R77" s="65"/>
      <c r="S77" s="65"/>
      <c r="T77" s="206">
        <v>0</v>
      </c>
      <c r="U77" s="206">
        <v>0</v>
      </c>
      <c r="V77" s="206">
        <v>0</v>
      </c>
      <c r="W77" s="206">
        <v>0</v>
      </c>
      <c r="X77" s="206">
        <v>0</v>
      </c>
      <c r="Y77" s="206">
        <v>0</v>
      </c>
      <c r="Z77" s="206">
        <v>0</v>
      </c>
      <c r="AA77" s="206">
        <v>0</v>
      </c>
      <c r="AB77" s="206">
        <v>0</v>
      </c>
      <c r="AC77" s="206">
        <v>0</v>
      </c>
      <c r="AD77" s="206">
        <v>0</v>
      </c>
      <c r="AE77" s="206">
        <v>0</v>
      </c>
      <c r="AF77" s="206">
        <v>0</v>
      </c>
      <c r="AG77" s="206">
        <v>0</v>
      </c>
      <c r="AH77" s="206">
        <v>0</v>
      </c>
      <c r="AI77" s="206">
        <v>0</v>
      </c>
      <c r="AJ77" s="206">
        <v>0</v>
      </c>
      <c r="AK77" s="206">
        <v>0</v>
      </c>
      <c r="AL77" s="206">
        <v>0</v>
      </c>
      <c r="AM77" s="206">
        <v>0</v>
      </c>
      <c r="AN77" s="206">
        <v>0</v>
      </c>
      <c r="AO77" s="206">
        <v>0</v>
      </c>
      <c r="AP77" s="206">
        <v>0</v>
      </c>
      <c r="AQ77" s="206">
        <v>0</v>
      </c>
      <c r="AR77" s="206">
        <v>0</v>
      </c>
      <c r="AS77" s="206">
        <v>0</v>
      </c>
      <c r="AT77" s="206">
        <v>0</v>
      </c>
      <c r="AU77" s="206">
        <v>0</v>
      </c>
      <c r="AV77" s="206">
        <v>0</v>
      </c>
      <c r="AW77" s="206">
        <v>0</v>
      </c>
      <c r="AX77" s="206">
        <v>0</v>
      </c>
      <c r="AY77" s="206">
        <v>0</v>
      </c>
      <c r="AZ77" s="206">
        <v>0</v>
      </c>
      <c r="BA77" s="206">
        <v>0</v>
      </c>
      <c r="BB77" s="206">
        <v>0</v>
      </c>
    </row>
    <row r="78" spans="1:54" ht="46.5" customHeight="1">
      <c r="A78" s="8"/>
      <c r="B78" s="36" t="s">
        <v>14</v>
      </c>
      <c r="C78" s="36" t="s">
        <v>32</v>
      </c>
      <c r="D78" s="202" t="s">
        <v>1147</v>
      </c>
      <c r="E78" s="202" t="s">
        <v>1148</v>
      </c>
      <c r="F78" s="65"/>
      <c r="G78" s="65"/>
      <c r="H78" s="207">
        <v>2019</v>
      </c>
      <c r="I78" s="207" t="s">
        <v>155</v>
      </c>
      <c r="J78" s="207" t="s">
        <v>155</v>
      </c>
      <c r="K78" s="207" t="s">
        <v>155</v>
      </c>
      <c r="L78" s="207" t="s">
        <v>155</v>
      </c>
      <c r="M78" s="207" t="s">
        <v>155</v>
      </c>
      <c r="N78" s="207" t="s">
        <v>155</v>
      </c>
      <c r="O78" s="207" t="s">
        <v>155</v>
      </c>
      <c r="P78" s="207" t="s">
        <v>155</v>
      </c>
      <c r="Q78" s="207" t="s">
        <v>155</v>
      </c>
      <c r="R78" s="65"/>
      <c r="S78" s="65"/>
      <c r="T78" s="206">
        <v>0</v>
      </c>
      <c r="U78" s="206">
        <v>0</v>
      </c>
      <c r="V78" s="206">
        <v>0</v>
      </c>
      <c r="W78" s="206">
        <v>0</v>
      </c>
      <c r="X78" s="206">
        <v>0</v>
      </c>
      <c r="Y78" s="206">
        <v>0</v>
      </c>
      <c r="Z78" s="206">
        <v>0</v>
      </c>
      <c r="AA78" s="206">
        <v>0</v>
      </c>
      <c r="AB78" s="206">
        <v>0</v>
      </c>
      <c r="AC78" s="206">
        <v>0</v>
      </c>
      <c r="AD78" s="206">
        <v>0</v>
      </c>
      <c r="AE78" s="206">
        <v>0</v>
      </c>
      <c r="AF78" s="206">
        <v>0</v>
      </c>
      <c r="AG78" s="206">
        <v>0</v>
      </c>
      <c r="AH78" s="206">
        <v>0</v>
      </c>
      <c r="AI78" s="206">
        <v>0</v>
      </c>
      <c r="AJ78" s="206">
        <v>0</v>
      </c>
      <c r="AK78" s="206">
        <v>0</v>
      </c>
      <c r="AL78" s="206">
        <v>0</v>
      </c>
      <c r="AM78" s="206">
        <v>0</v>
      </c>
      <c r="AN78" s="206">
        <v>0</v>
      </c>
      <c r="AO78" s="206">
        <v>0</v>
      </c>
      <c r="AP78" s="206">
        <v>0</v>
      </c>
      <c r="AQ78" s="206">
        <v>0</v>
      </c>
      <c r="AR78" s="206">
        <v>0</v>
      </c>
      <c r="AS78" s="206">
        <v>730</v>
      </c>
      <c r="AT78" s="206">
        <v>730</v>
      </c>
      <c r="AU78" s="206">
        <v>0</v>
      </c>
      <c r="AV78" s="206">
        <v>0</v>
      </c>
      <c r="AW78" s="206">
        <v>0</v>
      </c>
      <c r="AX78" s="206">
        <v>0</v>
      </c>
      <c r="AY78" s="206">
        <v>0</v>
      </c>
      <c r="AZ78" s="206">
        <v>0</v>
      </c>
      <c r="BA78" s="206">
        <v>0</v>
      </c>
      <c r="BB78" s="206">
        <v>0</v>
      </c>
    </row>
    <row r="79" spans="1:54" ht="46.5" customHeight="1">
      <c r="A79" s="8"/>
      <c r="B79" s="36" t="s">
        <v>14</v>
      </c>
      <c r="C79" s="36" t="s">
        <v>32</v>
      </c>
      <c r="D79" s="202" t="s">
        <v>1149</v>
      </c>
      <c r="E79" s="202" t="s">
        <v>1150</v>
      </c>
      <c r="F79" s="65"/>
      <c r="G79" s="65"/>
      <c r="H79" s="207">
        <v>2019</v>
      </c>
      <c r="I79" s="207" t="s">
        <v>155</v>
      </c>
      <c r="J79" s="207" t="s">
        <v>155</v>
      </c>
      <c r="K79" s="207" t="s">
        <v>155</v>
      </c>
      <c r="L79" s="207" t="s">
        <v>155</v>
      </c>
      <c r="M79" s="207" t="s">
        <v>155</v>
      </c>
      <c r="N79" s="207" t="s">
        <v>155</v>
      </c>
      <c r="O79" s="207" t="s">
        <v>155</v>
      </c>
      <c r="P79" s="207" t="s">
        <v>155</v>
      </c>
      <c r="Q79" s="207" t="s">
        <v>155</v>
      </c>
      <c r="R79" s="65"/>
      <c r="S79" s="65"/>
      <c r="T79" s="206">
        <v>0</v>
      </c>
      <c r="U79" s="206">
        <v>0</v>
      </c>
      <c r="V79" s="206">
        <v>0</v>
      </c>
      <c r="W79" s="206">
        <v>0</v>
      </c>
      <c r="X79" s="206">
        <v>0</v>
      </c>
      <c r="Y79" s="206">
        <v>0</v>
      </c>
      <c r="Z79" s="206">
        <v>0</v>
      </c>
      <c r="AA79" s="206">
        <v>0</v>
      </c>
      <c r="AB79" s="206">
        <v>0</v>
      </c>
      <c r="AC79" s="206">
        <v>0</v>
      </c>
      <c r="AD79" s="206">
        <v>0</v>
      </c>
      <c r="AE79" s="206">
        <v>0</v>
      </c>
      <c r="AF79" s="206">
        <v>0</v>
      </c>
      <c r="AG79" s="206">
        <v>0</v>
      </c>
      <c r="AH79" s="206">
        <v>0</v>
      </c>
      <c r="AI79" s="206">
        <v>0</v>
      </c>
      <c r="AJ79" s="206">
        <v>0</v>
      </c>
      <c r="AK79" s="206">
        <v>0</v>
      </c>
      <c r="AL79" s="206">
        <v>0</v>
      </c>
      <c r="AM79" s="206">
        <v>0</v>
      </c>
      <c r="AN79" s="206">
        <v>0</v>
      </c>
      <c r="AO79" s="206">
        <v>0</v>
      </c>
      <c r="AP79" s="206">
        <v>0</v>
      </c>
      <c r="AQ79" s="206">
        <v>0</v>
      </c>
      <c r="AR79" s="206">
        <v>0</v>
      </c>
      <c r="AS79" s="206">
        <v>0</v>
      </c>
      <c r="AT79" s="206">
        <v>0</v>
      </c>
      <c r="AU79" s="206"/>
      <c r="AV79" s="206">
        <v>0</v>
      </c>
      <c r="AW79" s="206">
        <v>0</v>
      </c>
      <c r="AX79" s="206">
        <v>0</v>
      </c>
      <c r="AY79" s="206">
        <v>0</v>
      </c>
      <c r="AZ79" s="206">
        <v>0</v>
      </c>
      <c r="BA79" s="206">
        <v>0</v>
      </c>
      <c r="BB79" s="206">
        <v>0</v>
      </c>
    </row>
    <row r="80" spans="1:54" ht="46.5" customHeight="1">
      <c r="A80" s="8"/>
      <c r="B80" s="36" t="s">
        <v>14</v>
      </c>
      <c r="C80" s="36" t="s">
        <v>32</v>
      </c>
      <c r="D80" s="202" t="s">
        <v>1151</v>
      </c>
      <c r="E80" s="202" t="s">
        <v>1152</v>
      </c>
      <c r="F80" s="65" t="s">
        <v>17</v>
      </c>
      <c r="G80" s="65"/>
      <c r="H80" s="207">
        <v>2019</v>
      </c>
      <c r="I80" s="207" t="s">
        <v>155</v>
      </c>
      <c r="J80" s="207" t="s">
        <v>155</v>
      </c>
      <c r="K80" s="207" t="s">
        <v>155</v>
      </c>
      <c r="L80" s="207">
        <v>87.78</v>
      </c>
      <c r="M80" s="207">
        <v>139.1</v>
      </c>
      <c r="N80" s="207" t="s">
        <v>1008</v>
      </c>
      <c r="O80" s="207" t="s">
        <v>155</v>
      </c>
      <c r="P80" s="207" t="s">
        <v>1009</v>
      </c>
      <c r="Q80" s="207" t="s">
        <v>1010</v>
      </c>
      <c r="R80" s="65"/>
      <c r="S80" s="65"/>
      <c r="T80" s="206">
        <v>0</v>
      </c>
      <c r="U80" s="206">
        <v>0</v>
      </c>
      <c r="V80" s="206">
        <v>0</v>
      </c>
      <c r="W80" s="206">
        <v>0</v>
      </c>
      <c r="X80" s="206">
        <v>0</v>
      </c>
      <c r="Y80" s="206">
        <v>0</v>
      </c>
      <c r="Z80" s="206">
        <v>0</v>
      </c>
      <c r="AA80" s="206">
        <v>0</v>
      </c>
      <c r="AB80" s="206">
        <v>0</v>
      </c>
      <c r="AC80" s="257">
        <v>10235</v>
      </c>
      <c r="AD80" s="257">
        <v>10235</v>
      </c>
      <c r="AE80" s="206">
        <v>0</v>
      </c>
      <c r="AF80" s="206">
        <v>0</v>
      </c>
      <c r="AG80" s="206">
        <v>17075</v>
      </c>
      <c r="AH80" s="206">
        <v>0</v>
      </c>
      <c r="AI80" s="206">
        <v>0</v>
      </c>
      <c r="AJ80" s="206">
        <v>9955</v>
      </c>
      <c r="AK80" s="206">
        <v>9955</v>
      </c>
      <c r="AL80" s="206">
        <v>0</v>
      </c>
      <c r="AM80" s="206">
        <v>0</v>
      </c>
      <c r="AN80" s="257">
        <v>12578</v>
      </c>
      <c r="AO80" s="206">
        <v>0</v>
      </c>
      <c r="AP80" s="206">
        <v>0</v>
      </c>
      <c r="AQ80" s="206">
        <v>10257</v>
      </c>
      <c r="AR80" s="206">
        <v>10257</v>
      </c>
      <c r="AS80" s="206">
        <v>0</v>
      </c>
      <c r="AT80" s="206">
        <v>0</v>
      </c>
      <c r="AU80" s="206">
        <v>12500</v>
      </c>
      <c r="AV80" s="206">
        <v>0</v>
      </c>
      <c r="AW80" s="206">
        <v>0</v>
      </c>
      <c r="AX80" s="206">
        <v>10235</v>
      </c>
      <c r="AY80" s="206">
        <v>10235</v>
      </c>
      <c r="AZ80" s="206">
        <v>0</v>
      </c>
      <c r="BA80" s="206">
        <v>0</v>
      </c>
      <c r="BB80" s="252">
        <v>12824</v>
      </c>
    </row>
    <row r="81" spans="1:54" ht="46.5" customHeight="1">
      <c r="A81" s="8"/>
      <c r="B81" s="36" t="s">
        <v>14</v>
      </c>
      <c r="C81" s="36" t="s">
        <v>32</v>
      </c>
      <c r="D81" s="202" t="s">
        <v>1153</v>
      </c>
      <c r="E81" s="202" t="s">
        <v>1154</v>
      </c>
      <c r="F81" s="65"/>
      <c r="G81" s="65"/>
      <c r="H81" s="211">
        <v>2019</v>
      </c>
      <c r="I81" s="207" t="s">
        <v>155</v>
      </c>
      <c r="J81" s="207" t="s">
        <v>155</v>
      </c>
      <c r="K81" s="207" t="s">
        <v>155</v>
      </c>
      <c r="L81" s="207" t="s">
        <v>155</v>
      </c>
      <c r="M81" s="207" t="s">
        <v>155</v>
      </c>
      <c r="N81" s="207" t="s">
        <v>155</v>
      </c>
      <c r="O81" s="207" t="s">
        <v>155</v>
      </c>
      <c r="P81" s="207" t="s">
        <v>155</v>
      </c>
      <c r="Q81" s="207" t="s">
        <v>155</v>
      </c>
      <c r="R81" s="65"/>
      <c r="S81" s="65"/>
      <c r="T81" s="206">
        <v>0</v>
      </c>
      <c r="U81" s="206">
        <v>0</v>
      </c>
      <c r="V81" s="206">
        <v>0</v>
      </c>
      <c r="W81" s="206">
        <v>0</v>
      </c>
      <c r="X81" s="206">
        <v>0</v>
      </c>
      <c r="Y81" s="206">
        <v>0</v>
      </c>
      <c r="Z81" s="206">
        <v>0</v>
      </c>
      <c r="AA81" s="206">
        <v>0</v>
      </c>
      <c r="AB81" s="206">
        <v>0</v>
      </c>
      <c r="AC81" s="206">
        <v>0</v>
      </c>
      <c r="AD81" s="206">
        <v>0</v>
      </c>
      <c r="AE81" s="206">
        <v>0</v>
      </c>
      <c r="AF81" s="206">
        <v>0</v>
      </c>
      <c r="AG81" s="206">
        <v>0</v>
      </c>
      <c r="AH81" s="206">
        <v>0</v>
      </c>
      <c r="AI81" s="206">
        <v>0</v>
      </c>
      <c r="AJ81" s="206">
        <v>0</v>
      </c>
      <c r="AK81" s="206">
        <v>0</v>
      </c>
      <c r="AL81" s="206">
        <v>0</v>
      </c>
      <c r="AM81" s="206">
        <v>0</v>
      </c>
      <c r="AN81" s="206">
        <v>0</v>
      </c>
      <c r="AO81" s="206">
        <v>0</v>
      </c>
      <c r="AP81" s="206">
        <v>0</v>
      </c>
      <c r="AQ81" s="206">
        <v>0</v>
      </c>
      <c r="AR81" s="206">
        <v>0</v>
      </c>
      <c r="AS81" s="206">
        <v>0</v>
      </c>
      <c r="AT81" s="206">
        <v>0</v>
      </c>
      <c r="AU81" s="206">
        <v>0</v>
      </c>
      <c r="AV81" s="206">
        <v>0</v>
      </c>
      <c r="AW81" s="206">
        <v>0</v>
      </c>
      <c r="AX81" s="206">
        <v>0</v>
      </c>
      <c r="AY81" s="206">
        <v>0</v>
      </c>
      <c r="AZ81" s="206">
        <v>0</v>
      </c>
      <c r="BA81" s="206">
        <v>0</v>
      </c>
      <c r="BB81" s="206">
        <v>0</v>
      </c>
    </row>
    <row r="82" spans="1:54" ht="46.5" customHeight="1">
      <c r="A82" s="8"/>
      <c r="B82" s="36" t="s">
        <v>14</v>
      </c>
      <c r="C82" s="36" t="s">
        <v>32</v>
      </c>
      <c r="D82" s="202" t="s">
        <v>1155</v>
      </c>
      <c r="E82" s="202" t="s">
        <v>1156</v>
      </c>
      <c r="F82" s="65"/>
      <c r="G82" s="65"/>
      <c r="H82" s="211">
        <v>1998</v>
      </c>
      <c r="I82" s="207" t="s">
        <v>155</v>
      </c>
      <c r="J82" s="207" t="s">
        <v>155</v>
      </c>
      <c r="K82" s="207" t="s">
        <v>155</v>
      </c>
      <c r="L82" s="207" t="s">
        <v>155</v>
      </c>
      <c r="M82" s="207" t="s">
        <v>155</v>
      </c>
      <c r="N82" s="207" t="s">
        <v>155</v>
      </c>
      <c r="O82" s="207" t="s">
        <v>155</v>
      </c>
      <c r="P82" s="207" t="s">
        <v>155</v>
      </c>
      <c r="Q82" s="207" t="s">
        <v>155</v>
      </c>
      <c r="R82" s="65"/>
      <c r="S82" s="65"/>
      <c r="T82" s="206">
        <v>0</v>
      </c>
      <c r="U82" s="206">
        <v>0</v>
      </c>
      <c r="V82" s="206">
        <v>0</v>
      </c>
      <c r="W82" s="206">
        <v>0</v>
      </c>
      <c r="X82" s="206">
        <v>0</v>
      </c>
      <c r="Y82" s="206">
        <v>0</v>
      </c>
      <c r="Z82" s="206">
        <v>0</v>
      </c>
      <c r="AA82" s="206">
        <v>0</v>
      </c>
      <c r="AB82" s="206">
        <v>0</v>
      </c>
      <c r="AC82" s="206">
        <v>0</v>
      </c>
      <c r="AD82" s="206">
        <v>0</v>
      </c>
      <c r="AE82" s="206">
        <v>0</v>
      </c>
      <c r="AF82" s="206">
        <v>0</v>
      </c>
      <c r="AG82" s="206">
        <v>0</v>
      </c>
      <c r="AH82" s="206">
        <v>0</v>
      </c>
      <c r="AI82" s="206">
        <v>0</v>
      </c>
      <c r="AJ82" s="206">
        <v>0</v>
      </c>
      <c r="AK82" s="206">
        <v>0</v>
      </c>
      <c r="AL82" s="206">
        <v>0</v>
      </c>
      <c r="AM82" s="206">
        <v>0</v>
      </c>
      <c r="AN82" s="206">
        <v>0</v>
      </c>
      <c r="AO82" s="206">
        <v>0</v>
      </c>
      <c r="AP82" s="206">
        <v>0</v>
      </c>
      <c r="AQ82" s="206">
        <v>0</v>
      </c>
      <c r="AR82" s="206">
        <v>0</v>
      </c>
      <c r="AS82" s="206">
        <v>0</v>
      </c>
      <c r="AT82" s="206">
        <v>0</v>
      </c>
      <c r="AU82" s="206">
        <v>0</v>
      </c>
      <c r="AV82" s="206">
        <v>0</v>
      </c>
      <c r="AW82" s="206">
        <v>0</v>
      </c>
      <c r="AX82" s="206">
        <v>0</v>
      </c>
      <c r="AY82" s="206">
        <v>0</v>
      </c>
      <c r="AZ82" s="206">
        <v>0</v>
      </c>
      <c r="BA82" s="206">
        <v>0</v>
      </c>
      <c r="BB82" s="206">
        <v>0</v>
      </c>
    </row>
    <row r="83" spans="1:54" ht="46.5" customHeight="1">
      <c r="A83" s="8"/>
      <c r="B83" s="36" t="s">
        <v>14</v>
      </c>
      <c r="C83" s="36" t="s">
        <v>32</v>
      </c>
      <c r="D83" s="202" t="s">
        <v>1157</v>
      </c>
      <c r="E83" s="202" t="s">
        <v>1158</v>
      </c>
      <c r="F83" s="65"/>
      <c r="G83" s="65"/>
      <c r="H83" s="211">
        <v>1998</v>
      </c>
      <c r="I83" s="207" t="s">
        <v>155</v>
      </c>
      <c r="J83" s="207" t="s">
        <v>155</v>
      </c>
      <c r="K83" s="207" t="s">
        <v>155</v>
      </c>
      <c r="L83" s="207" t="s">
        <v>155</v>
      </c>
      <c r="M83" s="207" t="s">
        <v>155</v>
      </c>
      <c r="N83" s="207" t="s">
        <v>155</v>
      </c>
      <c r="O83" s="207" t="s">
        <v>155</v>
      </c>
      <c r="P83" s="207" t="s">
        <v>155</v>
      </c>
      <c r="Q83" s="207" t="s">
        <v>155</v>
      </c>
      <c r="R83" s="65"/>
      <c r="S83" s="65"/>
      <c r="T83" s="206">
        <v>0</v>
      </c>
      <c r="U83" s="206">
        <v>0</v>
      </c>
      <c r="V83" s="206">
        <v>0</v>
      </c>
      <c r="W83" s="206">
        <v>0</v>
      </c>
      <c r="X83" s="206">
        <v>0</v>
      </c>
      <c r="Y83" s="206">
        <v>0</v>
      </c>
      <c r="Z83" s="206">
        <v>0</v>
      </c>
      <c r="AA83" s="206">
        <v>0</v>
      </c>
      <c r="AB83" s="206">
        <v>0</v>
      </c>
      <c r="AC83" s="206">
        <v>0</v>
      </c>
      <c r="AD83" s="206">
        <v>0</v>
      </c>
      <c r="AE83" s="206">
        <v>0</v>
      </c>
      <c r="AF83" s="206">
        <v>0</v>
      </c>
      <c r="AG83" s="206">
        <v>0</v>
      </c>
      <c r="AH83" s="206">
        <v>0</v>
      </c>
      <c r="AI83" s="206">
        <v>0</v>
      </c>
      <c r="AJ83" s="206">
        <v>0</v>
      </c>
      <c r="AK83" s="206">
        <v>0</v>
      </c>
      <c r="AL83" s="206">
        <v>0</v>
      </c>
      <c r="AM83" s="206">
        <v>0</v>
      </c>
      <c r="AN83" s="206">
        <v>0</v>
      </c>
      <c r="AO83" s="206">
        <v>0</v>
      </c>
      <c r="AP83" s="206">
        <v>0</v>
      </c>
      <c r="AQ83" s="206">
        <v>0</v>
      </c>
      <c r="AR83" s="206">
        <v>0</v>
      </c>
      <c r="AS83" s="206">
        <v>0</v>
      </c>
      <c r="AT83" s="206">
        <v>0</v>
      </c>
      <c r="AU83" s="206">
        <v>0</v>
      </c>
      <c r="AV83" s="206">
        <v>0</v>
      </c>
      <c r="AW83" s="206">
        <v>0</v>
      </c>
      <c r="AX83" s="206">
        <v>0</v>
      </c>
      <c r="AY83" s="206">
        <v>0</v>
      </c>
      <c r="AZ83" s="206">
        <v>0</v>
      </c>
      <c r="BA83" s="206">
        <v>0</v>
      </c>
      <c r="BB83" s="206">
        <v>0</v>
      </c>
    </row>
    <row r="84" spans="1:54" ht="46.5" customHeight="1">
      <c r="A84" s="8"/>
      <c r="B84" s="36" t="s">
        <v>14</v>
      </c>
      <c r="C84" s="36" t="s">
        <v>32</v>
      </c>
      <c r="D84" s="202" t="s">
        <v>1159</v>
      </c>
      <c r="E84" s="202" t="s">
        <v>1160</v>
      </c>
      <c r="F84" s="65"/>
      <c r="G84" s="65"/>
      <c r="H84" s="211">
        <v>1998</v>
      </c>
      <c r="I84" s="207" t="s">
        <v>155</v>
      </c>
      <c r="J84" s="207" t="s">
        <v>155</v>
      </c>
      <c r="K84" s="207" t="s">
        <v>155</v>
      </c>
      <c r="L84" s="207" t="s">
        <v>155</v>
      </c>
      <c r="M84" s="207" t="s">
        <v>155</v>
      </c>
      <c r="N84" s="207" t="s">
        <v>155</v>
      </c>
      <c r="O84" s="207" t="s">
        <v>155</v>
      </c>
      <c r="P84" s="207" t="s">
        <v>155</v>
      </c>
      <c r="Q84" s="207" t="s">
        <v>155</v>
      </c>
      <c r="R84" s="65"/>
      <c r="S84" s="65"/>
      <c r="T84" s="206">
        <v>0</v>
      </c>
      <c r="U84" s="206">
        <v>0</v>
      </c>
      <c r="V84" s="206">
        <v>0</v>
      </c>
      <c r="W84" s="206">
        <v>0</v>
      </c>
      <c r="X84" s="206">
        <v>0</v>
      </c>
      <c r="Y84" s="206">
        <v>0</v>
      </c>
      <c r="Z84" s="206">
        <v>0</v>
      </c>
      <c r="AA84" s="206">
        <v>0</v>
      </c>
      <c r="AB84" s="206">
        <v>0</v>
      </c>
      <c r="AC84" s="206">
        <v>0</v>
      </c>
      <c r="AD84" s="206">
        <v>0</v>
      </c>
      <c r="AE84" s="206">
        <v>0</v>
      </c>
      <c r="AF84" s="206">
        <v>0</v>
      </c>
      <c r="AG84" s="206">
        <v>0</v>
      </c>
      <c r="AH84" s="206">
        <v>0</v>
      </c>
      <c r="AI84" s="206">
        <v>0</v>
      </c>
      <c r="AJ84" s="206">
        <v>0</v>
      </c>
      <c r="AK84" s="206">
        <v>0</v>
      </c>
      <c r="AL84" s="206">
        <v>0</v>
      </c>
      <c r="AM84" s="206">
        <v>0</v>
      </c>
      <c r="AN84" s="206">
        <v>0</v>
      </c>
      <c r="AO84" s="206">
        <v>0</v>
      </c>
      <c r="AP84" s="206">
        <v>0</v>
      </c>
      <c r="AQ84" s="206">
        <v>0</v>
      </c>
      <c r="AR84" s="206">
        <v>0</v>
      </c>
      <c r="AS84" s="206">
        <v>0</v>
      </c>
      <c r="AT84" s="206">
        <v>0</v>
      </c>
      <c r="AU84" s="255">
        <v>0.15</v>
      </c>
      <c r="AV84" s="206">
        <v>0</v>
      </c>
      <c r="AW84" s="206">
        <v>0</v>
      </c>
      <c r="AX84" s="206">
        <v>0</v>
      </c>
      <c r="AY84" s="206">
        <v>0</v>
      </c>
      <c r="AZ84" s="206">
        <v>0</v>
      </c>
      <c r="BA84" s="206">
        <v>0</v>
      </c>
      <c r="BB84" s="255">
        <v>0.15</v>
      </c>
    </row>
    <row r="85" spans="1:54" ht="46.5" customHeight="1">
      <c r="A85" s="8"/>
      <c r="B85" s="36" t="s">
        <v>19</v>
      </c>
      <c r="C85" s="36" t="s">
        <v>32</v>
      </c>
      <c r="D85" s="202" t="s">
        <v>1161</v>
      </c>
      <c r="E85" s="202" t="s">
        <v>1162</v>
      </c>
      <c r="F85" s="65"/>
      <c r="G85" s="65"/>
      <c r="H85" s="207">
        <v>1998</v>
      </c>
      <c r="I85" s="207" t="s">
        <v>155</v>
      </c>
      <c r="J85" s="207" t="s">
        <v>155</v>
      </c>
      <c r="K85" s="207" t="s">
        <v>155</v>
      </c>
      <c r="L85" s="207" t="s">
        <v>155</v>
      </c>
      <c r="M85" s="207" t="s">
        <v>155</v>
      </c>
      <c r="N85" s="207" t="s">
        <v>155</v>
      </c>
      <c r="O85" s="207" t="s">
        <v>155</v>
      </c>
      <c r="P85" s="207" t="s">
        <v>155</v>
      </c>
      <c r="Q85" s="207" t="s">
        <v>155</v>
      </c>
      <c r="R85" s="65"/>
      <c r="S85" s="65"/>
      <c r="T85" s="206">
        <v>0</v>
      </c>
      <c r="U85" s="206">
        <v>0</v>
      </c>
      <c r="V85" s="206">
        <v>0</v>
      </c>
      <c r="W85" s="206">
        <v>0</v>
      </c>
      <c r="X85" s="206">
        <v>0</v>
      </c>
      <c r="Y85" s="206">
        <v>0</v>
      </c>
      <c r="Z85" s="206">
        <v>0</v>
      </c>
      <c r="AA85" s="206">
        <v>0</v>
      </c>
      <c r="AB85" s="206">
        <v>0</v>
      </c>
      <c r="AC85" s="206">
        <v>0</v>
      </c>
      <c r="AD85" s="206">
        <v>0</v>
      </c>
      <c r="AE85" s="206">
        <v>0</v>
      </c>
      <c r="AF85" s="206">
        <v>0</v>
      </c>
      <c r="AG85" s="206">
        <v>0</v>
      </c>
      <c r="AH85" s="206">
        <v>0</v>
      </c>
      <c r="AI85" s="206">
        <v>0</v>
      </c>
      <c r="AJ85" s="206">
        <v>0</v>
      </c>
      <c r="AK85" s="206">
        <v>0</v>
      </c>
      <c r="AL85" s="206">
        <v>0</v>
      </c>
      <c r="AM85" s="206">
        <v>0</v>
      </c>
      <c r="AN85" s="206">
        <v>0</v>
      </c>
      <c r="AO85" s="206">
        <v>0</v>
      </c>
      <c r="AP85" s="206">
        <v>0</v>
      </c>
      <c r="AQ85" s="206">
        <v>0</v>
      </c>
      <c r="AR85" s="206">
        <v>0</v>
      </c>
      <c r="AS85" s="206">
        <v>0</v>
      </c>
      <c r="AT85" s="206">
        <v>0</v>
      </c>
      <c r="AU85" s="206">
        <v>0</v>
      </c>
      <c r="AV85" s="206">
        <v>0</v>
      </c>
      <c r="AW85" s="206">
        <v>0</v>
      </c>
      <c r="AX85" s="206">
        <v>0</v>
      </c>
      <c r="AY85" s="206">
        <v>0</v>
      </c>
      <c r="AZ85" s="206">
        <v>0</v>
      </c>
      <c r="BA85" s="206">
        <v>0</v>
      </c>
      <c r="BB85" s="206">
        <v>0</v>
      </c>
    </row>
    <row r="86" spans="1:54" ht="46.5" customHeight="1">
      <c r="A86" s="8"/>
      <c r="B86" s="36" t="s">
        <v>19</v>
      </c>
      <c r="C86" s="36" t="s">
        <v>32</v>
      </c>
      <c r="D86" s="202" t="s">
        <v>1163</v>
      </c>
      <c r="E86" s="202" t="s">
        <v>1164</v>
      </c>
      <c r="F86" s="65"/>
      <c r="G86" s="65"/>
      <c r="H86" s="207">
        <v>2019</v>
      </c>
      <c r="I86" s="207" t="s">
        <v>155</v>
      </c>
      <c r="J86" s="207" t="s">
        <v>155</v>
      </c>
      <c r="K86" s="207" t="s">
        <v>155</v>
      </c>
      <c r="L86" s="207" t="s">
        <v>155</v>
      </c>
      <c r="M86" s="207" t="s">
        <v>155</v>
      </c>
      <c r="N86" s="207" t="s">
        <v>155</v>
      </c>
      <c r="O86" s="207" t="s">
        <v>155</v>
      </c>
      <c r="P86" s="207" t="s">
        <v>155</v>
      </c>
      <c r="Q86" s="207" t="s">
        <v>155</v>
      </c>
      <c r="R86" s="65"/>
      <c r="S86" s="65"/>
      <c r="T86" s="206">
        <v>0</v>
      </c>
      <c r="U86" s="206">
        <v>0</v>
      </c>
      <c r="V86" s="206">
        <v>0</v>
      </c>
      <c r="W86" s="206">
        <v>0</v>
      </c>
      <c r="X86" s="206">
        <v>0</v>
      </c>
      <c r="Y86" s="206">
        <v>0</v>
      </c>
      <c r="Z86" s="206">
        <v>0</v>
      </c>
      <c r="AA86" s="206">
        <v>0</v>
      </c>
      <c r="AB86" s="206">
        <v>0</v>
      </c>
      <c r="AC86" s="206">
        <v>0</v>
      </c>
      <c r="AD86" s="206">
        <v>0</v>
      </c>
      <c r="AE86" s="206">
        <v>0</v>
      </c>
      <c r="AF86" s="206">
        <v>0</v>
      </c>
      <c r="AG86" s="206">
        <v>0</v>
      </c>
      <c r="AH86" s="206">
        <v>0</v>
      </c>
      <c r="AI86" s="206">
        <v>0</v>
      </c>
      <c r="AJ86" s="206">
        <v>0</v>
      </c>
      <c r="AK86" s="206">
        <v>0</v>
      </c>
      <c r="AL86" s="206">
        <v>0</v>
      </c>
      <c r="AM86" s="206">
        <v>0</v>
      </c>
      <c r="AN86" s="206">
        <v>0</v>
      </c>
      <c r="AO86" s="206">
        <v>0</v>
      </c>
      <c r="AP86" s="206">
        <v>0</v>
      </c>
      <c r="AQ86" s="206">
        <v>0</v>
      </c>
      <c r="AR86" s="206">
        <v>0</v>
      </c>
      <c r="AS86" s="206">
        <v>0</v>
      </c>
      <c r="AT86" s="206">
        <v>0</v>
      </c>
      <c r="AU86" s="206">
        <v>0</v>
      </c>
      <c r="AV86" s="206">
        <v>0</v>
      </c>
      <c r="AW86" s="206">
        <v>0</v>
      </c>
      <c r="AX86" s="206">
        <v>0</v>
      </c>
      <c r="AY86" s="206">
        <v>0</v>
      </c>
      <c r="AZ86" s="206">
        <v>0</v>
      </c>
      <c r="BA86" s="206">
        <v>0</v>
      </c>
      <c r="BB86" s="206">
        <v>0</v>
      </c>
    </row>
    <row r="87" spans="1:54" ht="46.5" customHeight="1">
      <c r="A87" s="8"/>
      <c r="B87" s="36" t="s">
        <v>19</v>
      </c>
      <c r="C87" s="36" t="s">
        <v>32</v>
      </c>
      <c r="D87" s="202" t="s">
        <v>1165</v>
      </c>
      <c r="E87" s="202" t="s">
        <v>1166</v>
      </c>
      <c r="F87" s="65"/>
      <c r="G87" s="65"/>
      <c r="H87" s="207">
        <v>1998</v>
      </c>
      <c r="I87" s="207" t="s">
        <v>155</v>
      </c>
      <c r="J87" s="207" t="s">
        <v>155</v>
      </c>
      <c r="K87" s="207" t="s">
        <v>155</v>
      </c>
      <c r="L87" s="207" t="s">
        <v>155</v>
      </c>
      <c r="M87" s="207" t="s">
        <v>155</v>
      </c>
      <c r="N87" s="207" t="s">
        <v>155</v>
      </c>
      <c r="O87" s="207" t="s">
        <v>155</v>
      </c>
      <c r="P87" s="207" t="s">
        <v>155</v>
      </c>
      <c r="Q87" s="207" t="s">
        <v>155</v>
      </c>
      <c r="R87" s="65"/>
      <c r="S87" s="65"/>
      <c r="T87" s="206">
        <v>0</v>
      </c>
      <c r="U87" s="206">
        <v>0</v>
      </c>
      <c r="V87" s="206">
        <v>0</v>
      </c>
      <c r="W87" s="206">
        <v>0</v>
      </c>
      <c r="X87" s="206">
        <v>0</v>
      </c>
      <c r="Y87" s="206">
        <v>0</v>
      </c>
      <c r="Z87" s="206">
        <v>0</v>
      </c>
      <c r="AA87" s="206">
        <v>0</v>
      </c>
      <c r="AB87" s="206">
        <v>0</v>
      </c>
      <c r="AC87" s="206">
        <v>0</v>
      </c>
      <c r="AD87" s="206">
        <v>0</v>
      </c>
      <c r="AE87" s="206">
        <v>0</v>
      </c>
      <c r="AF87" s="206">
        <v>0</v>
      </c>
      <c r="AG87" s="206">
        <v>0</v>
      </c>
      <c r="AH87" s="206">
        <v>0</v>
      </c>
      <c r="AI87" s="206">
        <v>0</v>
      </c>
      <c r="AJ87" s="206">
        <v>0</v>
      </c>
      <c r="AK87" s="206">
        <v>0</v>
      </c>
      <c r="AL87" s="206">
        <v>0</v>
      </c>
      <c r="AM87" s="206">
        <v>0</v>
      </c>
      <c r="AN87" s="206">
        <v>0</v>
      </c>
      <c r="AO87" s="206">
        <v>0</v>
      </c>
      <c r="AP87" s="206">
        <v>0</v>
      </c>
      <c r="AQ87" s="206">
        <v>0</v>
      </c>
      <c r="AR87" s="206">
        <v>0</v>
      </c>
      <c r="AS87" s="206">
        <v>0</v>
      </c>
      <c r="AT87" s="206">
        <v>0</v>
      </c>
      <c r="AU87" s="206">
        <v>106</v>
      </c>
      <c r="AV87" s="206">
        <v>0</v>
      </c>
      <c r="AW87" s="206">
        <v>0</v>
      </c>
      <c r="AX87" s="206">
        <v>0</v>
      </c>
      <c r="AY87" s="206">
        <v>0</v>
      </c>
      <c r="AZ87" s="206">
        <v>0</v>
      </c>
      <c r="BA87" s="206">
        <v>0</v>
      </c>
      <c r="BB87" s="254">
        <v>106</v>
      </c>
    </row>
    <row r="88" spans="1:54" ht="46.5" customHeight="1">
      <c r="A88" s="8"/>
      <c r="B88" s="214" t="s">
        <v>14</v>
      </c>
      <c r="C88" s="214" t="s">
        <v>32</v>
      </c>
      <c r="D88" s="215" t="s">
        <v>1167</v>
      </c>
      <c r="E88" s="202" t="s">
        <v>1168</v>
      </c>
      <c r="F88" s="65"/>
      <c r="G88" s="65"/>
      <c r="H88" s="207">
        <v>1998</v>
      </c>
      <c r="I88" s="207" t="s">
        <v>155</v>
      </c>
      <c r="J88" s="207" t="s">
        <v>155</v>
      </c>
      <c r="K88" s="207" t="s">
        <v>155</v>
      </c>
      <c r="L88" s="207" t="s">
        <v>155</v>
      </c>
      <c r="M88" s="207" t="s">
        <v>155</v>
      </c>
      <c r="N88" s="207" t="s">
        <v>155</v>
      </c>
      <c r="O88" s="207" t="s">
        <v>155</v>
      </c>
      <c r="P88" s="207" t="s">
        <v>155</v>
      </c>
      <c r="Q88" s="207" t="s">
        <v>155</v>
      </c>
      <c r="R88" s="65"/>
      <c r="S88" s="65"/>
      <c r="T88" s="206">
        <v>0</v>
      </c>
      <c r="U88" s="206">
        <v>0</v>
      </c>
      <c r="V88" s="206">
        <v>0</v>
      </c>
      <c r="W88" s="206">
        <v>0</v>
      </c>
      <c r="X88" s="206">
        <v>0</v>
      </c>
      <c r="Y88" s="206">
        <v>0</v>
      </c>
      <c r="Z88" s="206">
        <v>0</v>
      </c>
      <c r="AA88" s="206">
        <v>0</v>
      </c>
      <c r="AB88" s="206">
        <v>0</v>
      </c>
      <c r="AC88" s="206">
        <v>0</v>
      </c>
      <c r="AD88" s="206">
        <v>0</v>
      </c>
      <c r="AE88" s="206">
        <v>0</v>
      </c>
      <c r="AF88" s="206">
        <v>0</v>
      </c>
      <c r="AG88" s="206">
        <v>0</v>
      </c>
      <c r="AH88" s="206">
        <v>0</v>
      </c>
      <c r="AI88" s="206">
        <v>0</v>
      </c>
      <c r="AJ88" s="206">
        <v>0</v>
      </c>
      <c r="AK88" s="206">
        <v>0</v>
      </c>
      <c r="AL88" s="206">
        <v>0</v>
      </c>
      <c r="AM88" s="206">
        <v>0</v>
      </c>
      <c r="AN88" s="206">
        <v>0</v>
      </c>
      <c r="AO88" s="206">
        <v>0</v>
      </c>
      <c r="AP88" s="206">
        <v>0</v>
      </c>
      <c r="AQ88" s="206">
        <v>0</v>
      </c>
      <c r="AR88" s="206">
        <v>0</v>
      </c>
      <c r="AS88" s="206">
        <v>0</v>
      </c>
      <c r="AT88" s="206">
        <v>0</v>
      </c>
      <c r="AU88" s="206">
        <v>0</v>
      </c>
      <c r="AV88" s="206">
        <v>0</v>
      </c>
      <c r="AW88" s="206">
        <v>0</v>
      </c>
      <c r="AX88" s="206">
        <v>0</v>
      </c>
      <c r="AY88" s="206">
        <v>0</v>
      </c>
      <c r="AZ88" s="206">
        <v>0</v>
      </c>
      <c r="BA88" s="206">
        <v>0</v>
      </c>
      <c r="BB88" s="206">
        <v>0</v>
      </c>
    </row>
    <row r="89" spans="1:54" ht="46.5" customHeight="1">
      <c r="A89" s="8"/>
      <c r="B89" s="86" t="s">
        <v>19</v>
      </c>
      <c r="C89" s="86" t="s">
        <v>32</v>
      </c>
      <c r="D89" s="216" t="s">
        <v>1169</v>
      </c>
      <c r="E89" s="202" t="s">
        <v>1170</v>
      </c>
      <c r="F89" s="65"/>
      <c r="G89" s="65"/>
      <c r="H89" s="207">
        <v>1998</v>
      </c>
      <c r="I89" s="207" t="s">
        <v>155</v>
      </c>
      <c r="J89" s="207" t="s">
        <v>155</v>
      </c>
      <c r="K89" s="207" t="s">
        <v>155</v>
      </c>
      <c r="L89" s="207" t="s">
        <v>155</v>
      </c>
      <c r="M89" s="207" t="s">
        <v>155</v>
      </c>
      <c r="N89" s="207" t="s">
        <v>155</v>
      </c>
      <c r="O89" s="207" t="s">
        <v>155</v>
      </c>
      <c r="P89" s="207" t="s">
        <v>155</v>
      </c>
      <c r="Q89" s="207" t="s">
        <v>155</v>
      </c>
      <c r="R89" s="65"/>
      <c r="S89" s="65"/>
      <c r="T89" s="206">
        <v>0</v>
      </c>
      <c r="U89" s="206">
        <v>0</v>
      </c>
      <c r="V89" s="206">
        <v>0</v>
      </c>
      <c r="W89" s="206">
        <v>0</v>
      </c>
      <c r="X89" s="206">
        <v>0</v>
      </c>
      <c r="Y89" s="206">
        <v>0</v>
      </c>
      <c r="Z89" s="206">
        <v>0</v>
      </c>
      <c r="AA89" s="206">
        <v>0</v>
      </c>
      <c r="AB89" s="206">
        <v>0</v>
      </c>
      <c r="AC89" s="206">
        <v>0</v>
      </c>
      <c r="AD89" s="206">
        <v>0</v>
      </c>
      <c r="AE89" s="206">
        <v>0</v>
      </c>
      <c r="AF89" s="206">
        <v>0</v>
      </c>
      <c r="AG89" s="206">
        <v>0</v>
      </c>
      <c r="AH89" s="206">
        <v>0</v>
      </c>
      <c r="AI89" s="206">
        <v>0</v>
      </c>
      <c r="AJ89" s="206">
        <v>0</v>
      </c>
      <c r="AK89" s="206">
        <v>0</v>
      </c>
      <c r="AL89" s="206">
        <v>0</v>
      </c>
      <c r="AM89" s="206">
        <v>0</v>
      </c>
      <c r="AN89" s="206">
        <v>0</v>
      </c>
      <c r="AO89" s="206">
        <v>0</v>
      </c>
      <c r="AP89" s="206">
        <v>0</v>
      </c>
      <c r="AQ89" s="206">
        <v>0</v>
      </c>
      <c r="AR89" s="206">
        <v>0</v>
      </c>
      <c r="AS89" s="206">
        <v>0</v>
      </c>
      <c r="AT89" s="206">
        <v>0</v>
      </c>
      <c r="AU89" s="206">
        <v>0</v>
      </c>
      <c r="AV89" s="206">
        <v>0</v>
      </c>
      <c r="AW89" s="206">
        <v>0</v>
      </c>
      <c r="AX89" s="206">
        <v>0</v>
      </c>
      <c r="AY89" s="206">
        <v>0</v>
      </c>
      <c r="AZ89" s="206">
        <v>0</v>
      </c>
      <c r="BA89" s="206">
        <v>0</v>
      </c>
      <c r="BB89" s="206">
        <v>0</v>
      </c>
    </row>
    <row r="90" spans="1:54" ht="46.5" customHeight="1">
      <c r="A90" s="8"/>
      <c r="B90" s="86" t="s">
        <v>19</v>
      </c>
      <c r="C90" s="86" t="s">
        <v>32</v>
      </c>
      <c r="D90" s="216" t="s">
        <v>1171</v>
      </c>
      <c r="E90" s="202" t="s">
        <v>1172</v>
      </c>
      <c r="F90" s="65"/>
      <c r="G90" s="65"/>
      <c r="H90" s="207">
        <v>2002</v>
      </c>
      <c r="I90" s="207" t="s">
        <v>155</v>
      </c>
      <c r="J90" s="207" t="s">
        <v>155</v>
      </c>
      <c r="K90" s="207" t="s">
        <v>155</v>
      </c>
      <c r="L90" s="207" t="s">
        <v>155</v>
      </c>
      <c r="M90" s="207" t="s">
        <v>155</v>
      </c>
      <c r="N90" s="207" t="s">
        <v>155</v>
      </c>
      <c r="O90" s="207" t="s">
        <v>155</v>
      </c>
      <c r="P90" s="207" t="s">
        <v>155</v>
      </c>
      <c r="Q90" s="207" t="s">
        <v>155</v>
      </c>
      <c r="R90" s="65"/>
      <c r="S90" s="65"/>
      <c r="T90" s="206">
        <v>0</v>
      </c>
      <c r="U90" s="206">
        <v>0</v>
      </c>
      <c r="V90" s="206">
        <v>0</v>
      </c>
      <c r="W90" s="206">
        <v>0</v>
      </c>
      <c r="X90" s="206">
        <v>0</v>
      </c>
      <c r="Y90" s="206">
        <v>0</v>
      </c>
      <c r="Z90" s="206">
        <v>0</v>
      </c>
      <c r="AA90" s="206">
        <v>0</v>
      </c>
      <c r="AB90" s="206">
        <v>0</v>
      </c>
      <c r="AC90" s="206">
        <v>0</v>
      </c>
      <c r="AD90" s="206">
        <v>0</v>
      </c>
      <c r="AE90" s="206">
        <v>0</v>
      </c>
      <c r="AF90" s="206">
        <v>0</v>
      </c>
      <c r="AG90" s="206">
        <v>0</v>
      </c>
      <c r="AH90" s="206">
        <v>0</v>
      </c>
      <c r="AI90" s="206">
        <v>0</v>
      </c>
      <c r="AJ90" s="206">
        <v>0</v>
      </c>
      <c r="AK90" s="206">
        <v>0</v>
      </c>
      <c r="AL90" s="206">
        <v>0</v>
      </c>
      <c r="AM90" s="206">
        <v>0</v>
      </c>
      <c r="AN90" s="206">
        <v>0</v>
      </c>
      <c r="AO90" s="206">
        <v>0</v>
      </c>
      <c r="AP90" s="206">
        <v>0</v>
      </c>
      <c r="AQ90" s="206">
        <v>0</v>
      </c>
      <c r="AR90" s="206">
        <v>0</v>
      </c>
      <c r="AS90" s="206">
        <v>0</v>
      </c>
      <c r="AT90" s="206">
        <v>0</v>
      </c>
      <c r="AU90" s="206">
        <v>0</v>
      </c>
      <c r="AV90" s="206">
        <v>0</v>
      </c>
      <c r="AW90" s="206">
        <v>0</v>
      </c>
      <c r="AX90" s="206">
        <v>0</v>
      </c>
      <c r="AY90" s="206">
        <v>0</v>
      </c>
      <c r="AZ90" s="206">
        <v>0</v>
      </c>
      <c r="BA90" s="206">
        <v>0</v>
      </c>
      <c r="BB90" s="206">
        <v>0</v>
      </c>
    </row>
    <row r="91" spans="1:54" ht="46.5" customHeight="1">
      <c r="A91" s="8"/>
      <c r="B91" s="86" t="s">
        <v>19</v>
      </c>
      <c r="C91" s="86" t="s">
        <v>32</v>
      </c>
      <c r="D91" s="216" t="s">
        <v>1173</v>
      </c>
      <c r="E91" s="202" t="s">
        <v>1174</v>
      </c>
      <c r="F91" s="65" t="s">
        <v>21</v>
      </c>
      <c r="G91" s="65"/>
      <c r="H91" s="207">
        <v>1998</v>
      </c>
      <c r="I91" s="207" t="s">
        <v>155</v>
      </c>
      <c r="J91" s="207">
        <v>6.89</v>
      </c>
      <c r="K91" s="207" t="s">
        <v>155</v>
      </c>
      <c r="L91" s="207">
        <v>57.76</v>
      </c>
      <c r="M91" s="207">
        <v>78.180000000000007</v>
      </c>
      <c r="N91" s="207" t="s">
        <v>1008</v>
      </c>
      <c r="O91" s="207" t="s">
        <v>155</v>
      </c>
      <c r="P91" s="207" t="s">
        <v>1100</v>
      </c>
      <c r="Q91" s="207" t="s">
        <v>1010</v>
      </c>
      <c r="R91" s="217"/>
      <c r="S91" s="65"/>
      <c r="T91" s="206">
        <v>0</v>
      </c>
      <c r="U91" s="206">
        <v>0</v>
      </c>
      <c r="V91" s="206">
        <v>3884.02801</v>
      </c>
      <c r="W91" s="206">
        <v>3390.7500190000001</v>
      </c>
      <c r="X91" s="206">
        <v>0</v>
      </c>
      <c r="Y91" s="206">
        <v>0</v>
      </c>
      <c r="Z91" s="206">
        <v>34000</v>
      </c>
      <c r="AA91" s="206">
        <v>0</v>
      </c>
      <c r="AB91" s="206">
        <v>0</v>
      </c>
      <c r="AC91" s="206">
        <v>5433</v>
      </c>
      <c r="AD91" s="206">
        <v>4743</v>
      </c>
      <c r="AE91" s="206">
        <v>0</v>
      </c>
      <c r="AF91" s="206">
        <v>0</v>
      </c>
      <c r="AG91" s="206">
        <v>36563</v>
      </c>
      <c r="AH91" s="206">
        <v>0</v>
      </c>
      <c r="AI91" s="206">
        <v>0</v>
      </c>
      <c r="AJ91" s="206">
        <v>5556.4784200000004</v>
      </c>
      <c r="AK91" s="206">
        <v>4991</v>
      </c>
      <c r="AL91" s="206">
        <v>0</v>
      </c>
      <c r="AM91" s="206">
        <v>0</v>
      </c>
      <c r="AN91" s="206">
        <v>35102</v>
      </c>
      <c r="AO91" s="206">
        <v>0</v>
      </c>
      <c r="AP91" s="206">
        <v>0</v>
      </c>
      <c r="AQ91" s="206">
        <v>5800</v>
      </c>
      <c r="AR91" s="206">
        <v>5209</v>
      </c>
      <c r="AS91" s="206">
        <v>0</v>
      </c>
      <c r="AT91" s="206">
        <v>0</v>
      </c>
      <c r="AU91" s="252">
        <v>34000</v>
      </c>
      <c r="AV91" s="206">
        <v>0</v>
      </c>
      <c r="AW91" s="206">
        <v>0</v>
      </c>
      <c r="AX91" s="206">
        <v>6032</v>
      </c>
      <c r="AY91" s="206">
        <v>5417.36</v>
      </c>
      <c r="AZ91" s="206">
        <v>0</v>
      </c>
      <c r="BA91" s="206">
        <v>0</v>
      </c>
      <c r="BB91" s="252">
        <v>30540</v>
      </c>
    </row>
    <row r="92" spans="1:54" ht="46.5" customHeight="1">
      <c r="A92" s="8"/>
      <c r="B92" s="86" t="s">
        <v>19</v>
      </c>
      <c r="C92" s="86" t="s">
        <v>32</v>
      </c>
      <c r="D92" s="216" t="s">
        <v>1175</v>
      </c>
      <c r="E92" s="202" t="s">
        <v>1176</v>
      </c>
      <c r="F92" s="65"/>
      <c r="G92" s="65"/>
      <c r="H92" s="207">
        <v>2022</v>
      </c>
      <c r="I92" s="207" t="s">
        <v>155</v>
      </c>
      <c r="J92" s="207" t="s">
        <v>155</v>
      </c>
      <c r="K92" s="207" t="s">
        <v>155</v>
      </c>
      <c r="L92" s="207" t="s">
        <v>155</v>
      </c>
      <c r="M92" s="207" t="s">
        <v>155</v>
      </c>
      <c r="N92" s="207" t="s">
        <v>155</v>
      </c>
      <c r="O92" s="207" t="s">
        <v>155</v>
      </c>
      <c r="P92" s="207" t="s">
        <v>155</v>
      </c>
      <c r="Q92" s="207" t="s">
        <v>155</v>
      </c>
      <c r="R92" s="217"/>
      <c r="S92" s="65"/>
      <c r="T92" s="206">
        <v>0</v>
      </c>
      <c r="U92" s="206">
        <v>0</v>
      </c>
      <c r="V92" s="206">
        <v>0</v>
      </c>
      <c r="W92" s="206">
        <v>0</v>
      </c>
      <c r="X92" s="206">
        <v>0</v>
      </c>
      <c r="Y92" s="206">
        <v>0</v>
      </c>
      <c r="Z92" s="206">
        <v>0</v>
      </c>
      <c r="AA92" s="206">
        <v>0</v>
      </c>
      <c r="AB92" s="206">
        <v>0</v>
      </c>
      <c r="AC92" s="206">
        <v>0</v>
      </c>
      <c r="AD92" s="206">
        <v>0</v>
      </c>
      <c r="AE92" s="206">
        <v>0</v>
      </c>
      <c r="AF92" s="206">
        <v>0</v>
      </c>
      <c r="AG92" s="206">
        <v>0</v>
      </c>
      <c r="AH92" s="206">
        <v>0</v>
      </c>
      <c r="AI92" s="206">
        <v>0</v>
      </c>
      <c r="AJ92" s="206">
        <v>0</v>
      </c>
      <c r="AK92" s="206">
        <v>0</v>
      </c>
      <c r="AL92" s="206">
        <v>0</v>
      </c>
      <c r="AM92" s="206">
        <v>0</v>
      </c>
      <c r="AN92" s="206">
        <v>0</v>
      </c>
      <c r="AO92" s="206">
        <v>0</v>
      </c>
      <c r="AP92" s="206">
        <v>0</v>
      </c>
      <c r="AQ92" s="206">
        <v>0</v>
      </c>
      <c r="AR92" s="206">
        <v>0</v>
      </c>
      <c r="AS92" s="206">
        <v>0</v>
      </c>
      <c r="AT92" s="206">
        <v>0</v>
      </c>
      <c r="AU92" s="206">
        <v>0</v>
      </c>
      <c r="AV92" s="206">
        <v>0</v>
      </c>
      <c r="AW92" s="206">
        <v>0</v>
      </c>
      <c r="AX92" s="206">
        <v>0</v>
      </c>
      <c r="AY92" s="206">
        <v>0</v>
      </c>
      <c r="AZ92" s="206">
        <v>0</v>
      </c>
      <c r="BA92" s="206">
        <v>0</v>
      </c>
      <c r="BB92" s="206">
        <v>0</v>
      </c>
    </row>
    <row r="93" spans="1:54" ht="46.5" customHeight="1">
      <c r="A93" s="8"/>
      <c r="B93" s="86" t="s">
        <v>35</v>
      </c>
      <c r="C93" s="86" t="s">
        <v>35</v>
      </c>
      <c r="D93" s="216" t="s">
        <v>1177</v>
      </c>
      <c r="E93" s="202" t="s">
        <v>1178</v>
      </c>
      <c r="F93" s="65" t="s">
        <v>21</v>
      </c>
      <c r="G93" s="65" t="s">
        <v>25</v>
      </c>
      <c r="H93" s="207">
        <v>2008</v>
      </c>
      <c r="I93" s="207" t="s">
        <v>155</v>
      </c>
      <c r="J93" s="207" t="s">
        <v>155</v>
      </c>
      <c r="K93" s="207" t="s">
        <v>155</v>
      </c>
      <c r="L93" s="207">
        <v>1093803.3400000001</v>
      </c>
      <c r="M93" s="207">
        <v>2002521.64</v>
      </c>
      <c r="N93" s="207" t="s">
        <v>1008</v>
      </c>
      <c r="O93" s="207" t="s">
        <v>155</v>
      </c>
      <c r="P93" s="207" t="s">
        <v>1009</v>
      </c>
      <c r="Q93" s="207" t="s">
        <v>1010</v>
      </c>
      <c r="R93" s="217"/>
      <c r="S93" s="65"/>
      <c r="T93" s="206">
        <v>0</v>
      </c>
      <c r="U93" s="206">
        <v>0</v>
      </c>
      <c r="V93" s="206">
        <v>0</v>
      </c>
      <c r="W93" s="206">
        <v>0</v>
      </c>
      <c r="X93" s="206">
        <v>0</v>
      </c>
      <c r="Y93" s="206">
        <v>0</v>
      </c>
      <c r="Z93" s="206">
        <v>0</v>
      </c>
      <c r="AA93" s="206">
        <v>0</v>
      </c>
      <c r="AB93" s="206">
        <v>0</v>
      </c>
      <c r="AC93" s="206">
        <v>0</v>
      </c>
      <c r="AD93" s="206">
        <v>0</v>
      </c>
      <c r="AE93" s="206">
        <v>0</v>
      </c>
      <c r="AF93" s="206">
        <v>0</v>
      </c>
      <c r="AG93" s="206">
        <v>0</v>
      </c>
      <c r="AH93" s="206">
        <v>0</v>
      </c>
      <c r="AI93" s="206">
        <v>0</v>
      </c>
      <c r="AJ93" s="206">
        <v>0</v>
      </c>
      <c r="AK93" s="206">
        <v>0</v>
      </c>
      <c r="AL93" s="206">
        <v>0</v>
      </c>
      <c r="AM93" s="206">
        <v>0</v>
      </c>
      <c r="AN93" s="206">
        <v>0</v>
      </c>
      <c r="AO93" s="206">
        <v>0</v>
      </c>
      <c r="AP93" s="206">
        <v>0</v>
      </c>
      <c r="AQ93" s="206">
        <v>0</v>
      </c>
      <c r="AR93" s="206">
        <v>0</v>
      </c>
      <c r="AS93" s="206">
        <v>0</v>
      </c>
      <c r="AT93" s="206">
        <v>0</v>
      </c>
      <c r="AU93" s="206">
        <v>0</v>
      </c>
      <c r="AV93" s="206">
        <v>0</v>
      </c>
      <c r="AW93" s="206">
        <v>0</v>
      </c>
      <c r="AX93" s="206">
        <v>0</v>
      </c>
      <c r="AY93" s="206">
        <v>0</v>
      </c>
      <c r="AZ93" s="206">
        <v>0</v>
      </c>
      <c r="BA93" s="206">
        <v>0</v>
      </c>
      <c r="BB93" s="206">
        <v>0</v>
      </c>
    </row>
    <row r="94" spans="1:54" ht="46.5" customHeight="1">
      <c r="A94" s="8"/>
      <c r="B94" s="86" t="s">
        <v>35</v>
      </c>
      <c r="C94" s="276" t="s">
        <v>31</v>
      </c>
      <c r="D94" s="216" t="s">
        <v>1179</v>
      </c>
      <c r="E94" s="202" t="s">
        <v>1180</v>
      </c>
      <c r="F94" s="65" t="s">
        <v>21</v>
      </c>
      <c r="G94" s="65" t="s">
        <v>25</v>
      </c>
      <c r="H94" s="207">
        <v>2015</v>
      </c>
      <c r="I94" s="207" t="s">
        <v>155</v>
      </c>
      <c r="J94" s="207" t="s">
        <v>155</v>
      </c>
      <c r="K94" s="207" t="s">
        <v>155</v>
      </c>
      <c r="L94" s="207">
        <v>75399.509999999995</v>
      </c>
      <c r="M94" s="207">
        <v>155234.23999999999</v>
      </c>
      <c r="N94" s="207" t="s">
        <v>1008</v>
      </c>
      <c r="O94" s="207" t="s">
        <v>155</v>
      </c>
      <c r="P94" s="207" t="s">
        <v>1009</v>
      </c>
      <c r="Q94" s="207" t="s">
        <v>1010</v>
      </c>
      <c r="R94" s="217"/>
      <c r="S94" s="65"/>
      <c r="T94" s="206">
        <v>0</v>
      </c>
      <c r="U94" s="206">
        <v>0</v>
      </c>
      <c r="V94" s="206">
        <v>0</v>
      </c>
      <c r="W94" s="206">
        <v>0</v>
      </c>
      <c r="X94" s="206">
        <v>0</v>
      </c>
      <c r="Y94" s="206">
        <v>0</v>
      </c>
      <c r="Z94" s="206">
        <v>0</v>
      </c>
      <c r="AA94" s="206">
        <v>0</v>
      </c>
      <c r="AB94" s="206">
        <v>0</v>
      </c>
      <c r="AC94" s="206">
        <v>0</v>
      </c>
      <c r="AD94" s="206">
        <v>0</v>
      </c>
      <c r="AE94" s="206">
        <v>0</v>
      </c>
      <c r="AF94" s="206">
        <v>0</v>
      </c>
      <c r="AG94" s="206">
        <v>0</v>
      </c>
      <c r="AH94" s="206">
        <v>0</v>
      </c>
      <c r="AI94" s="206">
        <v>0</v>
      </c>
      <c r="AJ94" s="206">
        <v>0</v>
      </c>
      <c r="AK94" s="206">
        <v>0</v>
      </c>
      <c r="AL94" s="206">
        <v>0</v>
      </c>
      <c r="AM94" s="206">
        <v>0</v>
      </c>
      <c r="AN94" s="206">
        <v>0</v>
      </c>
      <c r="AO94" s="206">
        <v>0</v>
      </c>
      <c r="AP94" s="206">
        <v>0</v>
      </c>
      <c r="AQ94" s="206">
        <v>0</v>
      </c>
      <c r="AR94" s="206">
        <v>0</v>
      </c>
      <c r="AS94" s="206">
        <v>0</v>
      </c>
      <c r="AT94" s="206">
        <v>0</v>
      </c>
      <c r="AU94" s="206">
        <v>0</v>
      </c>
      <c r="AV94" s="206">
        <v>0</v>
      </c>
      <c r="AW94" s="206">
        <v>0</v>
      </c>
      <c r="AX94" s="206">
        <v>0</v>
      </c>
      <c r="AY94" s="206">
        <v>0</v>
      </c>
      <c r="AZ94" s="206">
        <v>0</v>
      </c>
      <c r="BA94" s="206">
        <v>0</v>
      </c>
      <c r="BB94" s="206">
        <v>0</v>
      </c>
    </row>
    <row r="95" spans="1:54" ht="46.5" customHeight="1">
      <c r="A95" s="8"/>
      <c r="B95" s="86" t="s">
        <v>35</v>
      </c>
      <c r="C95" s="86" t="s">
        <v>35</v>
      </c>
      <c r="D95" s="216" t="s">
        <v>1181</v>
      </c>
      <c r="E95" s="202" t="s">
        <v>1182</v>
      </c>
      <c r="F95" s="65"/>
      <c r="G95" s="250"/>
      <c r="H95" s="208">
        <v>2008</v>
      </c>
      <c r="I95" s="208" t="s">
        <v>155</v>
      </c>
      <c r="J95" s="208" t="s">
        <v>155</v>
      </c>
      <c r="K95" s="208" t="s">
        <v>155</v>
      </c>
      <c r="L95" s="208" t="s">
        <v>155</v>
      </c>
      <c r="M95" s="208" t="s">
        <v>155</v>
      </c>
      <c r="N95" s="208" t="s">
        <v>155</v>
      </c>
      <c r="O95" s="208" t="s">
        <v>155</v>
      </c>
      <c r="P95" s="208" t="s">
        <v>155</v>
      </c>
      <c r="Q95" s="208" t="s">
        <v>155</v>
      </c>
      <c r="R95" s="217"/>
      <c r="S95" s="65"/>
      <c r="T95" s="206">
        <v>0</v>
      </c>
      <c r="U95" s="206">
        <v>0</v>
      </c>
      <c r="V95" s="206">
        <v>0</v>
      </c>
      <c r="W95" s="206">
        <v>0</v>
      </c>
      <c r="X95" s="206">
        <v>0</v>
      </c>
      <c r="Y95" s="206">
        <v>0</v>
      </c>
      <c r="Z95" s="206">
        <v>0</v>
      </c>
      <c r="AA95" s="206">
        <v>0</v>
      </c>
      <c r="AB95" s="206">
        <v>0</v>
      </c>
      <c r="AC95" s="206">
        <v>0</v>
      </c>
      <c r="AD95" s="206">
        <v>0</v>
      </c>
      <c r="AE95" s="206">
        <v>0</v>
      </c>
      <c r="AF95" s="206">
        <v>0</v>
      </c>
      <c r="AG95" s="206">
        <v>0</v>
      </c>
      <c r="AH95" s="206">
        <v>0</v>
      </c>
      <c r="AI95" s="206">
        <v>0</v>
      </c>
      <c r="AJ95" s="206">
        <v>0</v>
      </c>
      <c r="AK95" s="206">
        <v>0</v>
      </c>
      <c r="AL95" s="206">
        <v>0</v>
      </c>
      <c r="AM95" s="206">
        <v>0</v>
      </c>
      <c r="AN95" s="206">
        <v>0</v>
      </c>
      <c r="AO95" s="206">
        <v>0</v>
      </c>
      <c r="AP95" s="206">
        <v>0</v>
      </c>
      <c r="AQ95" s="206">
        <v>0</v>
      </c>
      <c r="AR95" s="206">
        <v>0</v>
      </c>
      <c r="AS95" s="206">
        <v>0</v>
      </c>
      <c r="AT95" s="206">
        <v>0</v>
      </c>
      <c r="AU95" s="206">
        <v>0</v>
      </c>
      <c r="AV95" s="206">
        <v>0</v>
      </c>
      <c r="AW95" s="206">
        <v>0</v>
      </c>
      <c r="AX95" s="206">
        <v>0</v>
      </c>
      <c r="AY95" s="206">
        <v>0</v>
      </c>
      <c r="AZ95" s="206">
        <v>0</v>
      </c>
      <c r="BA95" s="206">
        <v>0</v>
      </c>
      <c r="BB95" s="206">
        <v>0</v>
      </c>
    </row>
    <row r="96" spans="1:54" ht="46.5" customHeight="1">
      <c r="A96" s="8"/>
      <c r="B96" s="86" t="s">
        <v>35</v>
      </c>
      <c r="C96" s="86" t="s">
        <v>35</v>
      </c>
      <c r="D96" s="216" t="s">
        <v>1183</v>
      </c>
      <c r="E96" s="202" t="s">
        <v>1184</v>
      </c>
      <c r="F96" s="65" t="s">
        <v>25</v>
      </c>
      <c r="G96" s="65" t="s">
        <v>21</v>
      </c>
      <c r="H96" s="207">
        <v>2009</v>
      </c>
      <c r="I96" s="207" t="s">
        <v>155</v>
      </c>
      <c r="J96" s="207">
        <v>0.3</v>
      </c>
      <c r="K96" s="207" t="s">
        <v>155</v>
      </c>
      <c r="L96" s="207">
        <v>32.03</v>
      </c>
      <c r="M96" s="207">
        <v>123.4</v>
      </c>
      <c r="N96" s="207" t="s">
        <v>1008</v>
      </c>
      <c r="O96" s="207" t="s">
        <v>155</v>
      </c>
      <c r="P96" s="207" t="s">
        <v>1009</v>
      </c>
      <c r="Q96" s="207" t="s">
        <v>1010</v>
      </c>
      <c r="R96" s="217"/>
      <c r="S96" s="65"/>
      <c r="T96" s="206">
        <v>0</v>
      </c>
      <c r="U96" s="206">
        <v>0</v>
      </c>
      <c r="V96" s="206">
        <v>1790.46101</v>
      </c>
      <c r="W96" s="206">
        <v>1790.46101</v>
      </c>
      <c r="X96" s="206">
        <v>0</v>
      </c>
      <c r="Y96" s="206">
        <v>0</v>
      </c>
      <c r="Z96" s="206">
        <v>0</v>
      </c>
      <c r="AA96" s="206">
        <v>0</v>
      </c>
      <c r="AB96" s="206">
        <v>0</v>
      </c>
      <c r="AC96" s="206">
        <v>2588</v>
      </c>
      <c r="AD96" s="206">
        <v>2588</v>
      </c>
      <c r="AE96" s="206">
        <v>0</v>
      </c>
      <c r="AF96" s="206">
        <v>0</v>
      </c>
      <c r="AG96" s="206">
        <v>0</v>
      </c>
      <c r="AH96" s="206">
        <v>0</v>
      </c>
      <c r="AI96" s="206">
        <v>0</v>
      </c>
      <c r="AJ96" s="206">
        <v>3071.2439100000001</v>
      </c>
      <c r="AK96" s="206">
        <v>3071.2439100000001</v>
      </c>
      <c r="AL96" s="206">
        <v>0</v>
      </c>
      <c r="AM96" s="206">
        <v>0</v>
      </c>
      <c r="AN96" s="206">
        <v>0</v>
      </c>
      <c r="AO96" s="206">
        <v>0</v>
      </c>
      <c r="AP96" s="206">
        <v>0</v>
      </c>
      <c r="AQ96" s="206">
        <v>3229.6</v>
      </c>
      <c r="AR96" s="206">
        <v>3229.6</v>
      </c>
      <c r="AS96" s="206">
        <v>0</v>
      </c>
      <c r="AT96" s="206">
        <v>0</v>
      </c>
      <c r="AU96" s="206">
        <v>0</v>
      </c>
      <c r="AV96" s="206">
        <v>0</v>
      </c>
      <c r="AW96" s="206">
        <v>0</v>
      </c>
      <c r="AX96" s="206">
        <v>3229.6</v>
      </c>
      <c r="AY96" s="206">
        <v>3229.6</v>
      </c>
      <c r="AZ96" s="206">
        <v>0</v>
      </c>
      <c r="BA96" s="206">
        <v>0</v>
      </c>
      <c r="BB96" s="206">
        <v>0</v>
      </c>
    </row>
    <row r="97" spans="1:54" ht="46.5" customHeight="1">
      <c r="A97" s="8"/>
      <c r="B97" s="86" t="s">
        <v>35</v>
      </c>
      <c r="C97" s="86" t="s">
        <v>35</v>
      </c>
      <c r="D97" s="216" t="s">
        <v>1185</v>
      </c>
      <c r="E97" s="202" t="s">
        <v>1186</v>
      </c>
      <c r="F97" s="65" t="s">
        <v>25</v>
      </c>
      <c r="G97" s="65" t="s">
        <v>21</v>
      </c>
      <c r="H97" s="207">
        <v>2008</v>
      </c>
      <c r="I97" s="207" t="s">
        <v>155</v>
      </c>
      <c r="J97" s="207" t="s">
        <v>155</v>
      </c>
      <c r="K97" s="207" t="s">
        <v>155</v>
      </c>
      <c r="L97" s="207">
        <v>118.3</v>
      </c>
      <c r="M97" s="207">
        <v>135.33000000000001</v>
      </c>
      <c r="N97" s="207" t="s">
        <v>1008</v>
      </c>
      <c r="O97" s="207" t="s">
        <v>155</v>
      </c>
      <c r="P97" s="207" t="s">
        <v>1009</v>
      </c>
      <c r="Q97" s="207" t="s">
        <v>1010</v>
      </c>
      <c r="R97" s="217"/>
      <c r="S97" s="65"/>
      <c r="T97" s="206">
        <v>11.32294718</v>
      </c>
      <c r="U97" s="206">
        <v>11.32294718</v>
      </c>
      <c r="V97" s="206">
        <v>0</v>
      </c>
      <c r="W97" s="206">
        <v>0</v>
      </c>
      <c r="X97" s="206">
        <v>0</v>
      </c>
      <c r="Y97" s="206">
        <v>0</v>
      </c>
      <c r="Z97" s="206">
        <v>0</v>
      </c>
      <c r="AA97" s="206">
        <v>663.17934219999995</v>
      </c>
      <c r="AB97" s="206">
        <v>663.17934219999995</v>
      </c>
      <c r="AC97" s="206">
        <v>0</v>
      </c>
      <c r="AD97" s="206">
        <v>0</v>
      </c>
      <c r="AE97" s="206">
        <v>0</v>
      </c>
      <c r="AF97" s="206">
        <v>0</v>
      </c>
      <c r="AG97" s="206">
        <v>0</v>
      </c>
      <c r="AH97" s="206">
        <v>175.10290879999999</v>
      </c>
      <c r="AI97" s="206">
        <v>175.10290879999999</v>
      </c>
      <c r="AJ97" s="206">
        <v>0</v>
      </c>
      <c r="AK97" s="206">
        <v>0</v>
      </c>
      <c r="AL97" s="206">
        <v>0</v>
      </c>
      <c r="AM97" s="206">
        <v>0</v>
      </c>
      <c r="AN97" s="206">
        <v>0</v>
      </c>
      <c r="AO97" s="206">
        <v>0</v>
      </c>
      <c r="AP97" s="206">
        <v>0</v>
      </c>
      <c r="AQ97" s="206">
        <v>0</v>
      </c>
      <c r="AR97" s="206">
        <v>0</v>
      </c>
      <c r="AS97" s="206">
        <v>0</v>
      </c>
      <c r="AT97" s="206">
        <v>0</v>
      </c>
      <c r="AU97" s="206">
        <v>0</v>
      </c>
      <c r="AV97" s="206">
        <v>0</v>
      </c>
      <c r="AW97" s="206">
        <v>0</v>
      </c>
      <c r="AX97" s="206">
        <v>0</v>
      </c>
      <c r="AY97" s="206">
        <v>0</v>
      </c>
      <c r="AZ97" s="206">
        <v>0</v>
      </c>
      <c r="BA97" s="206">
        <v>0</v>
      </c>
      <c r="BB97" s="206">
        <v>0</v>
      </c>
    </row>
    <row r="98" spans="1:54" ht="46.5" customHeight="1">
      <c r="A98" s="8"/>
      <c r="B98" s="86" t="s">
        <v>35</v>
      </c>
      <c r="C98" s="86" t="s">
        <v>35</v>
      </c>
      <c r="D98" s="216" t="s">
        <v>1187</v>
      </c>
      <c r="E98" s="202" t="s">
        <v>1188</v>
      </c>
      <c r="F98" s="65" t="s">
        <v>21</v>
      </c>
      <c r="G98" s="65" t="s">
        <v>25</v>
      </c>
      <c r="H98" s="207">
        <v>2013</v>
      </c>
      <c r="I98" s="207" t="s">
        <v>155</v>
      </c>
      <c r="J98" s="207" t="s">
        <v>155</v>
      </c>
      <c r="K98" s="207" t="s">
        <v>155</v>
      </c>
      <c r="L98" s="207" t="s">
        <v>155</v>
      </c>
      <c r="M98" s="207" t="s">
        <v>155</v>
      </c>
      <c r="N98" s="207" t="s">
        <v>155</v>
      </c>
      <c r="O98" s="204" t="s">
        <v>1021</v>
      </c>
      <c r="P98" s="207" t="s">
        <v>1009</v>
      </c>
      <c r="Q98" s="207" t="s">
        <v>1010</v>
      </c>
      <c r="R98" s="217"/>
      <c r="S98" s="65"/>
      <c r="T98" s="206">
        <v>0</v>
      </c>
      <c r="U98" s="206">
        <v>0</v>
      </c>
      <c r="V98" s="206">
        <v>0</v>
      </c>
      <c r="W98" s="206">
        <v>0</v>
      </c>
      <c r="X98" s="206">
        <v>0</v>
      </c>
      <c r="Y98" s="206">
        <v>0</v>
      </c>
      <c r="Z98" s="206">
        <v>0</v>
      </c>
      <c r="AA98" s="206">
        <v>0</v>
      </c>
      <c r="AB98" s="206">
        <v>0</v>
      </c>
      <c r="AC98" s="206">
        <v>0</v>
      </c>
      <c r="AD98" s="206">
        <v>0</v>
      </c>
      <c r="AE98" s="206">
        <v>0</v>
      </c>
      <c r="AF98" s="206">
        <v>0</v>
      </c>
      <c r="AG98" s="206">
        <v>0</v>
      </c>
      <c r="AH98" s="206">
        <v>0</v>
      </c>
      <c r="AI98" s="206">
        <v>0</v>
      </c>
      <c r="AJ98" s="206">
        <v>0</v>
      </c>
      <c r="AK98" s="206">
        <v>0</v>
      </c>
      <c r="AL98" s="206">
        <v>0</v>
      </c>
      <c r="AM98" s="206">
        <v>0</v>
      </c>
      <c r="AN98" s="206">
        <v>0</v>
      </c>
      <c r="AO98" s="206">
        <v>0</v>
      </c>
      <c r="AP98" s="206">
        <v>0</v>
      </c>
      <c r="AQ98" s="206">
        <v>0</v>
      </c>
      <c r="AR98" s="206">
        <v>0</v>
      </c>
      <c r="AS98" s="206">
        <v>0</v>
      </c>
      <c r="AT98" s="206">
        <v>0</v>
      </c>
      <c r="AU98" s="206">
        <v>0</v>
      </c>
      <c r="AV98" s="206">
        <v>0</v>
      </c>
      <c r="AW98" s="206">
        <v>0</v>
      </c>
      <c r="AX98" s="206">
        <v>0</v>
      </c>
      <c r="AY98" s="206">
        <v>0</v>
      </c>
      <c r="AZ98" s="206">
        <v>0</v>
      </c>
      <c r="BA98" s="206">
        <v>0</v>
      </c>
      <c r="BB98" s="206">
        <v>0</v>
      </c>
    </row>
    <row r="99" spans="1:54" ht="46.5" customHeight="1">
      <c r="A99" s="8"/>
      <c r="B99" s="86" t="s">
        <v>35</v>
      </c>
      <c r="C99" s="86" t="s">
        <v>35</v>
      </c>
      <c r="D99" s="218" t="s">
        <v>1189</v>
      </c>
      <c r="E99" s="203" t="s">
        <v>1190</v>
      </c>
      <c r="F99" s="65" t="s">
        <v>21</v>
      </c>
      <c r="G99" s="65" t="s">
        <v>25</v>
      </c>
      <c r="H99" s="207">
        <v>2013</v>
      </c>
      <c r="I99" s="207" t="s">
        <v>155</v>
      </c>
      <c r="J99" s="207" t="s">
        <v>155</v>
      </c>
      <c r="K99" s="207" t="s">
        <v>155</v>
      </c>
      <c r="L99" s="207">
        <v>77.489999999999995</v>
      </c>
      <c r="M99" s="207">
        <v>82.86</v>
      </c>
      <c r="N99" s="207" t="s">
        <v>155</v>
      </c>
      <c r="O99" s="207" t="s">
        <v>155</v>
      </c>
      <c r="P99" s="207" t="s">
        <v>155</v>
      </c>
      <c r="Q99" s="207" t="s">
        <v>155</v>
      </c>
      <c r="R99" s="217"/>
      <c r="S99" s="65"/>
      <c r="T99" s="206">
        <v>0</v>
      </c>
      <c r="U99" s="206">
        <v>0</v>
      </c>
      <c r="V99" s="206">
        <v>0</v>
      </c>
      <c r="W99" s="206">
        <v>0</v>
      </c>
      <c r="X99" s="206">
        <v>0</v>
      </c>
      <c r="Y99" s="206">
        <v>0</v>
      </c>
      <c r="Z99" s="206">
        <v>0</v>
      </c>
      <c r="AA99" s="206">
        <v>0</v>
      </c>
      <c r="AB99" s="206">
        <v>0</v>
      </c>
      <c r="AC99" s="206">
        <v>0</v>
      </c>
      <c r="AD99" s="206">
        <v>0</v>
      </c>
      <c r="AE99" s="206">
        <v>0</v>
      </c>
      <c r="AF99" s="206">
        <v>0</v>
      </c>
      <c r="AG99" s="206">
        <v>0</v>
      </c>
      <c r="AH99" s="206">
        <v>0</v>
      </c>
      <c r="AI99" s="206">
        <v>0</v>
      </c>
      <c r="AJ99" s="206">
        <v>0</v>
      </c>
      <c r="AK99" s="206">
        <v>0</v>
      </c>
      <c r="AL99" s="206">
        <v>0</v>
      </c>
      <c r="AM99" s="206">
        <v>0</v>
      </c>
      <c r="AN99" s="206">
        <v>0</v>
      </c>
      <c r="AO99" s="206">
        <v>0</v>
      </c>
      <c r="AP99" s="206">
        <v>0</v>
      </c>
      <c r="AQ99" s="206">
        <v>0</v>
      </c>
      <c r="AR99" s="206">
        <v>0</v>
      </c>
      <c r="AS99" s="206">
        <v>0</v>
      </c>
      <c r="AT99" s="206">
        <v>0</v>
      </c>
      <c r="AU99" s="206">
        <v>0</v>
      </c>
      <c r="AV99" s="206">
        <v>0</v>
      </c>
      <c r="AW99" s="206">
        <v>0</v>
      </c>
      <c r="AX99" s="206">
        <v>0</v>
      </c>
      <c r="AY99" s="206">
        <v>0</v>
      </c>
      <c r="AZ99" s="206">
        <v>0</v>
      </c>
      <c r="BA99" s="206">
        <v>0</v>
      </c>
      <c r="BB99" s="206">
        <v>0</v>
      </c>
    </row>
    <row r="100" spans="1:54" ht="46.5" customHeight="1">
      <c r="A100" s="8"/>
      <c r="B100" s="86" t="s">
        <v>35</v>
      </c>
      <c r="C100" s="86" t="s">
        <v>35</v>
      </c>
      <c r="D100" s="219" t="s">
        <v>1191</v>
      </c>
      <c r="E100" s="202" t="s">
        <v>1192</v>
      </c>
      <c r="F100" s="65"/>
      <c r="G100" s="65"/>
      <c r="H100" s="208">
        <v>2013</v>
      </c>
      <c r="I100" s="207" t="s">
        <v>155</v>
      </c>
      <c r="J100" s="207" t="s">
        <v>155</v>
      </c>
      <c r="K100" s="207" t="s">
        <v>155</v>
      </c>
      <c r="L100" s="207" t="s">
        <v>155</v>
      </c>
      <c r="M100" s="207" t="s">
        <v>155</v>
      </c>
      <c r="N100" s="207" t="s">
        <v>155</v>
      </c>
      <c r="O100" s="207" t="s">
        <v>155</v>
      </c>
      <c r="P100" s="207" t="s">
        <v>155</v>
      </c>
      <c r="Q100" s="207" t="s">
        <v>155</v>
      </c>
      <c r="R100" s="217"/>
      <c r="S100" s="65"/>
      <c r="T100" s="206">
        <v>0</v>
      </c>
      <c r="U100" s="206">
        <v>0</v>
      </c>
      <c r="V100" s="206">
        <v>0</v>
      </c>
      <c r="W100" s="206">
        <v>0</v>
      </c>
      <c r="X100" s="206">
        <v>0</v>
      </c>
      <c r="Y100" s="206">
        <v>0</v>
      </c>
      <c r="Z100" s="206">
        <v>0</v>
      </c>
      <c r="AA100" s="206">
        <v>0</v>
      </c>
      <c r="AB100" s="206">
        <v>0</v>
      </c>
      <c r="AC100" s="206">
        <v>0</v>
      </c>
      <c r="AD100" s="206">
        <v>0</v>
      </c>
      <c r="AE100" s="206">
        <v>0</v>
      </c>
      <c r="AF100" s="206">
        <v>0</v>
      </c>
      <c r="AG100" s="206">
        <v>0</v>
      </c>
      <c r="AH100" s="206">
        <v>0</v>
      </c>
      <c r="AI100" s="206">
        <v>0</v>
      </c>
      <c r="AJ100" s="206">
        <v>0</v>
      </c>
      <c r="AK100" s="206">
        <v>0</v>
      </c>
      <c r="AL100" s="206">
        <v>0</v>
      </c>
      <c r="AM100" s="206">
        <v>0</v>
      </c>
      <c r="AN100" s="206">
        <v>0</v>
      </c>
      <c r="AO100" s="206">
        <v>0</v>
      </c>
      <c r="AP100" s="206">
        <v>0</v>
      </c>
      <c r="AQ100" s="206">
        <v>0</v>
      </c>
      <c r="AR100" s="206">
        <v>0</v>
      </c>
      <c r="AS100" s="206">
        <v>0</v>
      </c>
      <c r="AT100" s="206">
        <v>0</v>
      </c>
      <c r="AU100" s="206">
        <v>0</v>
      </c>
      <c r="AV100" s="206">
        <v>0</v>
      </c>
      <c r="AW100" s="206">
        <v>0</v>
      </c>
      <c r="AX100" s="206">
        <v>0</v>
      </c>
      <c r="AY100" s="206">
        <v>0</v>
      </c>
      <c r="AZ100" s="206">
        <v>0</v>
      </c>
      <c r="BA100" s="206">
        <v>0</v>
      </c>
      <c r="BB100" s="206">
        <v>0</v>
      </c>
    </row>
    <row r="101" spans="1:54" ht="46.5" customHeight="1">
      <c r="A101" s="8"/>
      <c r="B101" s="86" t="s">
        <v>35</v>
      </c>
      <c r="C101" s="276" t="s">
        <v>31</v>
      </c>
      <c r="D101" s="216" t="s">
        <v>1193</v>
      </c>
      <c r="E101" s="202" t="s">
        <v>1194</v>
      </c>
      <c r="F101" s="65" t="s">
        <v>25</v>
      </c>
      <c r="G101" s="65" t="s">
        <v>21</v>
      </c>
      <c r="H101" s="207">
        <v>2008</v>
      </c>
      <c r="I101" s="207" t="s">
        <v>155</v>
      </c>
      <c r="J101" s="207" t="s">
        <v>155</v>
      </c>
      <c r="K101" s="207" t="s">
        <v>155</v>
      </c>
      <c r="L101" s="207">
        <v>54.11</v>
      </c>
      <c r="M101" s="207">
        <v>61.21</v>
      </c>
      <c r="N101" s="207" t="s">
        <v>1008</v>
      </c>
      <c r="O101" s="207" t="s">
        <v>155</v>
      </c>
      <c r="P101" s="207" t="s">
        <v>1009</v>
      </c>
      <c r="Q101" s="207" t="s">
        <v>1010</v>
      </c>
      <c r="R101" s="217"/>
      <c r="S101" s="65"/>
      <c r="T101" s="206">
        <v>0</v>
      </c>
      <c r="U101" s="206">
        <v>0</v>
      </c>
      <c r="V101" s="206">
        <v>5166.44146</v>
      </c>
      <c r="W101" s="206">
        <v>5166.44146</v>
      </c>
      <c r="X101" s="206">
        <v>0</v>
      </c>
      <c r="Y101" s="206">
        <v>0</v>
      </c>
      <c r="Z101" s="206">
        <v>0</v>
      </c>
      <c r="AA101" s="206">
        <v>7092.4023139999999</v>
      </c>
      <c r="AB101" s="206">
        <v>7092.4023139999999</v>
      </c>
      <c r="AC101" s="257">
        <v>6766</v>
      </c>
      <c r="AD101" s="257">
        <v>6766</v>
      </c>
      <c r="AE101" s="206">
        <v>0</v>
      </c>
      <c r="AF101" s="206">
        <v>0</v>
      </c>
      <c r="AG101" s="206">
        <v>0</v>
      </c>
      <c r="AH101" s="257">
        <v>13460.651610000001</v>
      </c>
      <c r="AI101" s="257">
        <v>13460.651610000001</v>
      </c>
      <c r="AJ101" s="206">
        <v>6850.0843699999996</v>
      </c>
      <c r="AK101" s="206">
        <v>6850.0843699999996</v>
      </c>
      <c r="AL101" s="206">
        <v>0</v>
      </c>
      <c r="AM101" s="206">
        <v>0</v>
      </c>
      <c r="AN101" s="206">
        <v>0</v>
      </c>
      <c r="AO101" s="206">
        <v>23672.11837</v>
      </c>
      <c r="AP101" s="206">
        <v>23672.11837</v>
      </c>
      <c r="AQ101" s="206">
        <v>9324.7999999999993</v>
      </c>
      <c r="AR101" s="206">
        <v>9324.7999999999993</v>
      </c>
      <c r="AS101" s="206">
        <v>0</v>
      </c>
      <c r="AT101" s="206">
        <v>0</v>
      </c>
      <c r="AU101" s="206">
        <v>0</v>
      </c>
      <c r="AV101" s="206">
        <v>4802.7479999999996</v>
      </c>
      <c r="AW101" s="206">
        <v>4802.7479999999996</v>
      </c>
      <c r="AX101" s="206">
        <v>10562.68</v>
      </c>
      <c r="AY101" s="206">
        <v>10562.68</v>
      </c>
      <c r="AZ101" s="206">
        <v>0</v>
      </c>
      <c r="BA101" s="206">
        <v>0</v>
      </c>
      <c r="BB101" s="206">
        <v>0</v>
      </c>
    </row>
    <row r="102" spans="1:54" ht="46.5" customHeight="1">
      <c r="A102" s="8"/>
      <c r="B102" s="8" t="s">
        <v>31</v>
      </c>
      <c r="C102" s="8" t="s">
        <v>38</v>
      </c>
      <c r="D102" s="216" t="s">
        <v>1195</v>
      </c>
      <c r="E102" s="202" t="s">
        <v>1196</v>
      </c>
      <c r="F102" s="65"/>
      <c r="G102" s="65"/>
      <c r="H102" s="207">
        <v>2019</v>
      </c>
      <c r="I102" s="207" t="s">
        <v>155</v>
      </c>
      <c r="J102" s="207" t="s">
        <v>155</v>
      </c>
      <c r="K102" s="207" t="s">
        <v>155</v>
      </c>
      <c r="L102" s="207" t="s">
        <v>155</v>
      </c>
      <c r="M102" s="207" t="s">
        <v>155</v>
      </c>
      <c r="N102" s="207" t="s">
        <v>155</v>
      </c>
      <c r="O102" s="204" t="s">
        <v>1021</v>
      </c>
      <c r="P102" s="207" t="s">
        <v>1009</v>
      </c>
      <c r="Q102" s="207" t="s">
        <v>1010</v>
      </c>
      <c r="R102" s="217"/>
      <c r="S102" s="65"/>
      <c r="T102" s="206">
        <v>18.95822652</v>
      </c>
      <c r="U102" s="206">
        <v>18.95822652</v>
      </c>
      <c r="V102" s="206">
        <v>0</v>
      </c>
      <c r="W102" s="206">
        <v>0</v>
      </c>
      <c r="X102" s="206">
        <v>0</v>
      </c>
      <c r="Y102" s="206">
        <v>0</v>
      </c>
      <c r="Z102" s="206">
        <v>0</v>
      </c>
      <c r="AA102" s="257">
        <v>6895.2201830000004</v>
      </c>
      <c r="AB102" s="257">
        <v>6895.2201830000004</v>
      </c>
      <c r="AC102" s="206">
        <v>0</v>
      </c>
      <c r="AD102" s="206">
        <v>0</v>
      </c>
      <c r="AE102" s="206">
        <v>0</v>
      </c>
      <c r="AF102" s="206">
        <v>0</v>
      </c>
      <c r="AG102" s="206">
        <v>0</v>
      </c>
      <c r="AH102" s="257">
        <v>7813.5082430000002</v>
      </c>
      <c r="AI102" s="257">
        <v>7813.5082430000002</v>
      </c>
      <c r="AJ102" s="206">
        <v>0</v>
      </c>
      <c r="AK102" s="206">
        <v>0</v>
      </c>
      <c r="AL102" s="206">
        <v>0</v>
      </c>
      <c r="AM102" s="206">
        <v>0</v>
      </c>
      <c r="AN102" s="206">
        <v>0</v>
      </c>
      <c r="AO102" s="206">
        <v>16776.16646</v>
      </c>
      <c r="AP102" s="206">
        <v>16776.16646</v>
      </c>
      <c r="AQ102" s="206">
        <v>1490.259</v>
      </c>
      <c r="AR102" s="206">
        <v>1490.259</v>
      </c>
      <c r="AS102" s="206">
        <v>0</v>
      </c>
      <c r="AT102" s="206">
        <v>0</v>
      </c>
      <c r="AU102" s="206">
        <v>0</v>
      </c>
      <c r="AV102" s="206">
        <v>16610.691780000001</v>
      </c>
      <c r="AW102" s="206">
        <v>16610.691780000001</v>
      </c>
      <c r="AX102" s="206">
        <v>1664.645</v>
      </c>
      <c r="AY102" s="206">
        <v>1664.645</v>
      </c>
      <c r="AZ102" s="206">
        <v>0</v>
      </c>
      <c r="BA102" s="206">
        <v>0</v>
      </c>
      <c r="BB102" s="206">
        <v>0</v>
      </c>
    </row>
    <row r="103" spans="1:54" ht="46.5" customHeight="1">
      <c r="A103" s="8"/>
      <c r="B103" s="8" t="s">
        <v>31</v>
      </c>
      <c r="C103" s="8" t="s">
        <v>38</v>
      </c>
      <c r="D103" s="216" t="s">
        <v>1197</v>
      </c>
      <c r="E103" s="202" t="s">
        <v>1198</v>
      </c>
      <c r="F103" s="65"/>
      <c r="G103" s="65"/>
      <c r="H103" s="207">
        <v>2012</v>
      </c>
      <c r="I103" s="207" t="s">
        <v>155</v>
      </c>
      <c r="J103" s="207" t="s">
        <v>155</v>
      </c>
      <c r="K103" s="207" t="s">
        <v>155</v>
      </c>
      <c r="L103" s="207" t="s">
        <v>155</v>
      </c>
      <c r="M103" s="207" t="s">
        <v>155</v>
      </c>
      <c r="N103" s="207" t="s">
        <v>155</v>
      </c>
      <c r="O103" s="207" t="s">
        <v>155</v>
      </c>
      <c r="P103" s="207" t="s">
        <v>155</v>
      </c>
      <c r="Q103" s="207" t="s">
        <v>155</v>
      </c>
      <c r="R103" s="217"/>
      <c r="S103" s="65"/>
      <c r="T103" s="206">
        <v>0</v>
      </c>
      <c r="U103" s="206">
        <v>0</v>
      </c>
      <c r="V103" s="206">
        <v>0</v>
      </c>
      <c r="W103" s="206">
        <v>0</v>
      </c>
      <c r="X103" s="206">
        <v>0</v>
      </c>
      <c r="Y103" s="206">
        <v>0</v>
      </c>
      <c r="Z103" s="206">
        <v>0</v>
      </c>
      <c r="AA103" s="206">
        <v>0</v>
      </c>
      <c r="AB103" s="206">
        <v>0</v>
      </c>
      <c r="AC103" s="206">
        <v>0</v>
      </c>
      <c r="AD103" s="206">
        <v>0</v>
      </c>
      <c r="AE103" s="206">
        <v>0</v>
      </c>
      <c r="AF103" s="206">
        <v>0</v>
      </c>
      <c r="AG103" s="206">
        <v>0</v>
      </c>
      <c r="AH103" s="206">
        <v>0</v>
      </c>
      <c r="AI103" s="206">
        <v>0</v>
      </c>
      <c r="AJ103" s="206">
        <v>0</v>
      </c>
      <c r="AK103" s="206">
        <v>0</v>
      </c>
      <c r="AL103" s="206">
        <v>0</v>
      </c>
      <c r="AM103" s="206">
        <v>0</v>
      </c>
      <c r="AN103" s="206">
        <v>0</v>
      </c>
      <c r="AO103" s="206">
        <v>0</v>
      </c>
      <c r="AP103" s="206">
        <v>0</v>
      </c>
      <c r="AQ103" s="206">
        <v>0</v>
      </c>
      <c r="AR103" s="206">
        <v>0</v>
      </c>
      <c r="AS103" s="206">
        <v>0</v>
      </c>
      <c r="AT103" s="206">
        <v>0</v>
      </c>
      <c r="AU103" s="206">
        <v>0</v>
      </c>
      <c r="AV103" s="206">
        <v>0</v>
      </c>
      <c r="AW103" s="206">
        <v>0</v>
      </c>
      <c r="AX103" s="206">
        <v>0</v>
      </c>
      <c r="AY103" s="206">
        <v>0</v>
      </c>
      <c r="AZ103" s="206">
        <v>0</v>
      </c>
      <c r="BA103" s="206">
        <v>0</v>
      </c>
      <c r="BB103" s="206">
        <v>0</v>
      </c>
    </row>
    <row r="104" spans="1:54" ht="46.5" customHeight="1">
      <c r="A104" s="8"/>
      <c r="B104" s="8" t="s">
        <v>31</v>
      </c>
      <c r="C104" s="8" t="s">
        <v>38</v>
      </c>
      <c r="D104" s="216" t="s">
        <v>1199</v>
      </c>
      <c r="E104" s="202" t="s">
        <v>1200</v>
      </c>
      <c r="F104" s="65"/>
      <c r="G104" s="65"/>
      <c r="H104" s="207">
        <v>2020</v>
      </c>
      <c r="I104" s="207" t="s">
        <v>155</v>
      </c>
      <c r="J104" s="207" t="s">
        <v>155</v>
      </c>
      <c r="K104" s="207" t="s">
        <v>155</v>
      </c>
      <c r="L104" s="207" t="s">
        <v>155</v>
      </c>
      <c r="M104" s="207" t="s">
        <v>155</v>
      </c>
      <c r="N104" s="207" t="s">
        <v>155</v>
      </c>
      <c r="O104" s="204" t="s">
        <v>1021</v>
      </c>
      <c r="P104" s="207" t="s">
        <v>1009</v>
      </c>
      <c r="Q104" s="207" t="s">
        <v>1010</v>
      </c>
      <c r="R104" s="217"/>
      <c r="S104" s="65"/>
      <c r="T104" s="206">
        <v>0</v>
      </c>
      <c r="U104" s="206">
        <v>0</v>
      </c>
      <c r="V104" s="206">
        <v>0</v>
      </c>
      <c r="W104" s="206">
        <v>0</v>
      </c>
      <c r="X104" s="206">
        <v>0</v>
      </c>
      <c r="Y104" s="206">
        <v>0</v>
      </c>
      <c r="Z104" s="206">
        <v>0</v>
      </c>
      <c r="AA104" s="257">
        <v>2208.027411</v>
      </c>
      <c r="AB104" s="257">
        <v>2208.027411</v>
      </c>
      <c r="AC104" s="206">
        <v>0</v>
      </c>
      <c r="AD104" s="206">
        <v>0</v>
      </c>
      <c r="AE104" s="206">
        <v>0</v>
      </c>
      <c r="AF104" s="206">
        <v>0</v>
      </c>
      <c r="AG104" s="206">
        <v>0</v>
      </c>
      <c r="AH104" s="257">
        <v>2800.259579</v>
      </c>
      <c r="AI104" s="257">
        <v>2800.259579</v>
      </c>
      <c r="AJ104" s="206">
        <v>0</v>
      </c>
      <c r="AK104" s="206">
        <v>0</v>
      </c>
      <c r="AL104" s="206">
        <v>0</v>
      </c>
      <c r="AM104" s="206">
        <v>0</v>
      </c>
      <c r="AN104" s="206">
        <v>0</v>
      </c>
      <c r="AO104" s="206">
        <v>3992.7319739999998</v>
      </c>
      <c r="AP104" s="206">
        <v>3992.7319739999998</v>
      </c>
      <c r="AQ104" s="206">
        <v>0</v>
      </c>
      <c r="AR104" s="206">
        <v>0</v>
      </c>
      <c r="AS104" s="206">
        <v>0</v>
      </c>
      <c r="AT104" s="206">
        <v>0</v>
      </c>
      <c r="AU104" s="206">
        <v>0</v>
      </c>
      <c r="AV104" s="206">
        <v>3372.17265</v>
      </c>
      <c r="AW104" s="206">
        <v>3372.17265</v>
      </c>
      <c r="AX104" s="206">
        <v>0</v>
      </c>
      <c r="AY104" s="206">
        <v>0</v>
      </c>
      <c r="AZ104" s="206">
        <v>0</v>
      </c>
      <c r="BA104" s="206">
        <v>0</v>
      </c>
      <c r="BB104" s="206">
        <v>0</v>
      </c>
    </row>
    <row r="105" spans="1:54" ht="46.5" customHeight="1">
      <c r="A105" s="8"/>
      <c r="B105" s="8" t="s">
        <v>31</v>
      </c>
      <c r="C105" s="8" t="s">
        <v>38</v>
      </c>
      <c r="D105" s="216" t="s">
        <v>1201</v>
      </c>
      <c r="E105" s="202" t="s">
        <v>1202</v>
      </c>
      <c r="F105" s="65"/>
      <c r="G105" s="65"/>
      <c r="H105" s="208">
        <v>2019</v>
      </c>
      <c r="I105" s="207" t="s">
        <v>155</v>
      </c>
      <c r="J105" s="207" t="s">
        <v>155</v>
      </c>
      <c r="K105" s="207" t="s">
        <v>155</v>
      </c>
      <c r="L105" s="207" t="s">
        <v>155</v>
      </c>
      <c r="M105" s="207" t="s">
        <v>155</v>
      </c>
      <c r="N105" s="207" t="s">
        <v>155</v>
      </c>
      <c r="O105" s="207" t="s">
        <v>155</v>
      </c>
      <c r="P105" s="207" t="s">
        <v>155</v>
      </c>
      <c r="Q105" s="207" t="s">
        <v>155</v>
      </c>
      <c r="R105" s="217"/>
      <c r="S105" s="65"/>
      <c r="T105" s="206">
        <v>0</v>
      </c>
      <c r="U105" s="206">
        <v>0</v>
      </c>
      <c r="V105" s="206">
        <v>0</v>
      </c>
      <c r="W105" s="206">
        <v>0</v>
      </c>
      <c r="X105" s="206">
        <v>0</v>
      </c>
      <c r="Y105" s="206">
        <v>0</v>
      </c>
      <c r="Z105" s="206">
        <v>0</v>
      </c>
      <c r="AA105" s="206">
        <v>0</v>
      </c>
      <c r="AB105" s="206">
        <v>0</v>
      </c>
      <c r="AC105" s="206">
        <v>0</v>
      </c>
      <c r="AD105" s="206">
        <v>0</v>
      </c>
      <c r="AE105" s="206">
        <v>0</v>
      </c>
      <c r="AF105" s="206">
        <v>0</v>
      </c>
      <c r="AG105" s="206">
        <v>0</v>
      </c>
      <c r="AH105" s="206">
        <v>0</v>
      </c>
      <c r="AI105" s="206">
        <v>0</v>
      </c>
      <c r="AJ105" s="206">
        <v>0</v>
      </c>
      <c r="AK105" s="206">
        <v>0</v>
      </c>
      <c r="AL105" s="206">
        <v>0</v>
      </c>
      <c r="AM105" s="206">
        <v>0</v>
      </c>
      <c r="AN105" s="206">
        <v>0</v>
      </c>
      <c r="AO105" s="206">
        <v>0</v>
      </c>
      <c r="AP105" s="206">
        <v>0</v>
      </c>
      <c r="AQ105" s="206">
        <v>0</v>
      </c>
      <c r="AR105" s="206">
        <v>0</v>
      </c>
      <c r="AS105" s="206">
        <v>0</v>
      </c>
      <c r="AT105" s="206">
        <v>0</v>
      </c>
      <c r="AU105" s="206">
        <v>0</v>
      </c>
      <c r="AV105" s="206">
        <v>0</v>
      </c>
      <c r="AW105" s="206">
        <v>0</v>
      </c>
      <c r="AX105" s="206">
        <v>0</v>
      </c>
      <c r="AY105" s="206">
        <v>0</v>
      </c>
      <c r="AZ105" s="206">
        <v>0</v>
      </c>
      <c r="BA105" s="206">
        <v>0</v>
      </c>
      <c r="BB105" s="206">
        <v>0</v>
      </c>
    </row>
    <row r="106" spans="1:54" ht="46.5" customHeight="1">
      <c r="A106" s="8"/>
      <c r="B106" s="8" t="s">
        <v>31</v>
      </c>
      <c r="C106" s="8" t="s">
        <v>38</v>
      </c>
      <c r="D106" s="216" t="s">
        <v>1203</v>
      </c>
      <c r="E106" s="202" t="s">
        <v>1204</v>
      </c>
      <c r="F106" s="65"/>
      <c r="G106" s="65"/>
      <c r="H106" s="207">
        <v>2019</v>
      </c>
      <c r="I106" s="207" t="s">
        <v>155</v>
      </c>
      <c r="J106" s="207" t="s">
        <v>155</v>
      </c>
      <c r="K106" s="207" t="s">
        <v>155</v>
      </c>
      <c r="L106" s="207" t="s">
        <v>155</v>
      </c>
      <c r="M106" s="207" t="s">
        <v>155</v>
      </c>
      <c r="N106" s="207" t="s">
        <v>155</v>
      </c>
      <c r="O106" s="207" t="s">
        <v>155</v>
      </c>
      <c r="P106" s="207" t="s">
        <v>155</v>
      </c>
      <c r="Q106" s="207" t="s">
        <v>155</v>
      </c>
      <c r="R106" s="217"/>
      <c r="S106" s="65"/>
      <c r="T106" s="206">
        <v>0</v>
      </c>
      <c r="U106" s="206">
        <v>0</v>
      </c>
      <c r="V106" s="206">
        <v>0</v>
      </c>
      <c r="W106" s="206">
        <v>0</v>
      </c>
      <c r="X106" s="206">
        <v>0</v>
      </c>
      <c r="Y106" s="206">
        <v>0</v>
      </c>
      <c r="Z106" s="206">
        <v>0</v>
      </c>
      <c r="AA106" s="206">
        <v>0</v>
      </c>
      <c r="AB106" s="206">
        <v>0</v>
      </c>
      <c r="AC106" s="206">
        <v>0</v>
      </c>
      <c r="AD106" s="206">
        <v>0</v>
      </c>
      <c r="AE106" s="206">
        <v>0</v>
      </c>
      <c r="AF106" s="206">
        <v>0</v>
      </c>
      <c r="AG106" s="206">
        <v>0</v>
      </c>
      <c r="AH106" s="206">
        <v>0</v>
      </c>
      <c r="AI106" s="206">
        <v>0</v>
      </c>
      <c r="AJ106" s="206">
        <v>0</v>
      </c>
      <c r="AK106" s="206">
        <v>0</v>
      </c>
      <c r="AL106" s="206">
        <v>0</v>
      </c>
      <c r="AM106" s="206">
        <v>0</v>
      </c>
      <c r="AN106" s="206">
        <v>0</v>
      </c>
      <c r="AO106" s="206">
        <v>0</v>
      </c>
      <c r="AP106" s="206">
        <v>0</v>
      </c>
      <c r="AQ106" s="206">
        <v>0</v>
      </c>
      <c r="AR106" s="206">
        <v>0</v>
      </c>
      <c r="AS106" s="206">
        <v>0</v>
      </c>
      <c r="AT106" s="206">
        <v>0</v>
      </c>
      <c r="AU106" s="206">
        <v>0</v>
      </c>
      <c r="AV106" s="206">
        <v>0</v>
      </c>
      <c r="AW106" s="206">
        <v>0</v>
      </c>
      <c r="AX106" s="206">
        <v>0</v>
      </c>
      <c r="AY106" s="206">
        <v>0</v>
      </c>
      <c r="AZ106" s="206">
        <v>0</v>
      </c>
      <c r="BA106" s="206">
        <v>0</v>
      </c>
      <c r="BB106" s="206">
        <v>0</v>
      </c>
    </row>
    <row r="107" spans="1:54" ht="46.5" customHeight="1">
      <c r="A107" s="8"/>
      <c r="B107" s="8" t="s">
        <v>31</v>
      </c>
      <c r="C107" s="8" t="s">
        <v>38</v>
      </c>
      <c r="D107" s="216" t="s">
        <v>1205</v>
      </c>
      <c r="E107" s="202" t="s">
        <v>1206</v>
      </c>
      <c r="F107" s="65"/>
      <c r="G107" s="65"/>
      <c r="H107" s="207">
        <v>2020</v>
      </c>
      <c r="I107" s="207" t="s">
        <v>155</v>
      </c>
      <c r="J107" s="207" t="s">
        <v>155</v>
      </c>
      <c r="K107" s="207" t="s">
        <v>155</v>
      </c>
      <c r="L107" s="207" t="s">
        <v>155</v>
      </c>
      <c r="M107" s="207" t="s">
        <v>155</v>
      </c>
      <c r="N107" s="207" t="s">
        <v>155</v>
      </c>
      <c r="O107" s="207" t="s">
        <v>155</v>
      </c>
      <c r="P107" s="207" t="s">
        <v>155</v>
      </c>
      <c r="Q107" s="207" t="s">
        <v>155</v>
      </c>
      <c r="R107" s="217"/>
      <c r="S107" s="65"/>
      <c r="T107" s="206">
        <v>0</v>
      </c>
      <c r="U107" s="206">
        <v>0</v>
      </c>
      <c r="V107" s="206">
        <v>0</v>
      </c>
      <c r="W107" s="206">
        <v>0</v>
      </c>
      <c r="X107" s="206">
        <v>0</v>
      </c>
      <c r="Y107" s="206">
        <v>0</v>
      </c>
      <c r="Z107" s="206">
        <v>0</v>
      </c>
      <c r="AA107" s="206">
        <v>0</v>
      </c>
      <c r="AB107" s="206">
        <v>0</v>
      </c>
      <c r="AC107" s="206">
        <v>0</v>
      </c>
      <c r="AD107" s="206">
        <v>0</v>
      </c>
      <c r="AE107" s="206">
        <v>0</v>
      </c>
      <c r="AF107" s="206">
        <v>0</v>
      </c>
      <c r="AG107" s="206">
        <v>0</v>
      </c>
      <c r="AH107" s="206">
        <v>0</v>
      </c>
      <c r="AI107" s="206">
        <v>0</v>
      </c>
      <c r="AJ107" s="206">
        <v>0</v>
      </c>
      <c r="AK107" s="206">
        <v>0</v>
      </c>
      <c r="AL107" s="206">
        <v>0</v>
      </c>
      <c r="AM107" s="206">
        <v>0</v>
      </c>
      <c r="AN107" s="206">
        <v>0</v>
      </c>
      <c r="AO107" s="206">
        <v>0</v>
      </c>
      <c r="AP107" s="206">
        <v>0</v>
      </c>
      <c r="AQ107" s="206">
        <v>0</v>
      </c>
      <c r="AR107" s="206">
        <v>0</v>
      </c>
      <c r="AS107" s="206">
        <v>0</v>
      </c>
      <c r="AT107" s="206">
        <v>0</v>
      </c>
      <c r="AU107" s="206">
        <v>0</v>
      </c>
      <c r="AV107" s="206">
        <v>0</v>
      </c>
      <c r="AW107" s="206">
        <v>0</v>
      </c>
      <c r="AX107" s="206">
        <v>0</v>
      </c>
      <c r="AY107" s="206">
        <v>0</v>
      </c>
      <c r="AZ107" s="206">
        <v>0</v>
      </c>
      <c r="BA107" s="206">
        <v>0</v>
      </c>
      <c r="BB107" s="206">
        <v>0</v>
      </c>
    </row>
    <row r="108" spans="1:54" ht="46.5" customHeight="1">
      <c r="A108" s="8"/>
      <c r="B108" s="8" t="s">
        <v>31</v>
      </c>
      <c r="C108" s="8" t="s">
        <v>43</v>
      </c>
      <c r="D108" s="216" t="s">
        <v>1207</v>
      </c>
      <c r="E108" s="202" t="s">
        <v>1208</v>
      </c>
      <c r="F108" s="65"/>
      <c r="G108" s="65"/>
      <c r="H108" s="207">
        <v>2019</v>
      </c>
      <c r="I108" s="207" t="s">
        <v>155</v>
      </c>
      <c r="J108" s="207" t="s">
        <v>155</v>
      </c>
      <c r="K108" s="207" t="s">
        <v>155</v>
      </c>
      <c r="L108" s="207" t="s">
        <v>155</v>
      </c>
      <c r="M108" s="207" t="s">
        <v>155</v>
      </c>
      <c r="N108" s="207" t="s">
        <v>1008</v>
      </c>
      <c r="O108" s="207" t="s">
        <v>155</v>
      </c>
      <c r="P108" s="207" t="s">
        <v>1009</v>
      </c>
      <c r="Q108" s="207" t="s">
        <v>1010</v>
      </c>
      <c r="R108" s="65"/>
      <c r="S108" s="65"/>
      <c r="T108" s="206">
        <v>0</v>
      </c>
      <c r="U108" s="206">
        <v>0</v>
      </c>
      <c r="V108" s="206">
        <v>369.32704000000001</v>
      </c>
      <c r="W108" s="206">
        <v>369.32704000000001</v>
      </c>
      <c r="X108" s="206">
        <v>0</v>
      </c>
      <c r="Y108" s="206">
        <v>0</v>
      </c>
      <c r="Z108" s="206">
        <v>0</v>
      </c>
      <c r="AA108" s="206">
        <v>0</v>
      </c>
      <c r="AB108" s="206">
        <v>0</v>
      </c>
      <c r="AC108" s="206">
        <v>3718</v>
      </c>
      <c r="AD108" s="206">
        <v>3718</v>
      </c>
      <c r="AE108" s="206">
        <v>0</v>
      </c>
      <c r="AF108" s="206">
        <v>0</v>
      </c>
      <c r="AG108" s="206">
        <v>0</v>
      </c>
      <c r="AH108" s="206">
        <v>0</v>
      </c>
      <c r="AI108" s="206">
        <v>0</v>
      </c>
      <c r="AJ108" s="257">
        <v>5299.0614599999999</v>
      </c>
      <c r="AK108" s="257">
        <v>5299.0614599999999</v>
      </c>
      <c r="AL108" s="206">
        <v>0</v>
      </c>
      <c r="AM108" s="206">
        <v>0</v>
      </c>
      <c r="AN108" s="206">
        <v>0</v>
      </c>
      <c r="AO108" s="206">
        <v>0</v>
      </c>
      <c r="AP108" s="206">
        <v>0</v>
      </c>
      <c r="AQ108" s="206">
        <v>4785.8796149999998</v>
      </c>
      <c r="AR108" s="206">
        <v>4785.8796149999998</v>
      </c>
      <c r="AS108" s="206">
        <v>0</v>
      </c>
      <c r="AT108" s="206">
        <v>0</v>
      </c>
      <c r="AU108" s="206">
        <v>0</v>
      </c>
      <c r="AV108" s="206">
        <v>0</v>
      </c>
      <c r="AW108" s="206">
        <v>0</v>
      </c>
      <c r="AX108" s="206">
        <v>6091.9171679999999</v>
      </c>
      <c r="AY108" s="206">
        <v>6091.9171679999999</v>
      </c>
      <c r="AZ108" s="206">
        <v>0</v>
      </c>
      <c r="BA108" s="206">
        <v>0</v>
      </c>
      <c r="BB108" s="206">
        <v>0</v>
      </c>
    </row>
    <row r="109" spans="1:54" ht="46.5" customHeight="1">
      <c r="A109" s="8"/>
      <c r="B109" s="8" t="s">
        <v>31</v>
      </c>
      <c r="C109" s="8" t="s">
        <v>43</v>
      </c>
      <c r="D109" s="216" t="s">
        <v>1209</v>
      </c>
      <c r="E109" s="203" t="s">
        <v>1210</v>
      </c>
      <c r="F109" s="65"/>
      <c r="G109" s="65"/>
      <c r="H109" s="207">
        <v>2019</v>
      </c>
      <c r="I109" s="207" t="s">
        <v>155</v>
      </c>
      <c r="J109" s="207" t="s">
        <v>155</v>
      </c>
      <c r="K109" s="207" t="s">
        <v>155</v>
      </c>
      <c r="L109" s="207" t="s">
        <v>155</v>
      </c>
      <c r="M109" s="207" t="s">
        <v>155</v>
      </c>
      <c r="N109" s="207" t="s">
        <v>155</v>
      </c>
      <c r="O109" s="207" t="s">
        <v>155</v>
      </c>
      <c r="P109" s="207" t="s">
        <v>155</v>
      </c>
      <c r="Q109" s="207" t="s">
        <v>155</v>
      </c>
      <c r="R109" s="65"/>
      <c r="S109" s="65"/>
      <c r="T109" s="206">
        <v>0</v>
      </c>
      <c r="U109" s="206">
        <v>0</v>
      </c>
      <c r="V109" s="206">
        <v>0</v>
      </c>
      <c r="W109" s="206">
        <v>0</v>
      </c>
      <c r="X109" s="206">
        <v>0</v>
      </c>
      <c r="Y109" s="206">
        <v>0</v>
      </c>
      <c r="Z109" s="206">
        <v>0</v>
      </c>
      <c r="AA109" s="206">
        <v>0</v>
      </c>
      <c r="AB109" s="206">
        <v>0</v>
      </c>
      <c r="AC109" s="206">
        <v>0</v>
      </c>
      <c r="AD109" s="206">
        <v>0</v>
      </c>
      <c r="AE109" s="206">
        <v>0</v>
      </c>
      <c r="AF109" s="206">
        <v>0</v>
      </c>
      <c r="AG109" s="206">
        <v>0</v>
      </c>
      <c r="AH109" s="206">
        <v>0</v>
      </c>
      <c r="AI109" s="206">
        <v>0</v>
      </c>
      <c r="AJ109" s="206">
        <v>0</v>
      </c>
      <c r="AK109" s="206">
        <v>0</v>
      </c>
      <c r="AL109" s="206">
        <v>0</v>
      </c>
      <c r="AM109" s="206">
        <v>0</v>
      </c>
      <c r="AN109" s="206">
        <v>0</v>
      </c>
      <c r="AO109" s="206">
        <v>0</v>
      </c>
      <c r="AP109" s="206">
        <v>0</v>
      </c>
      <c r="AQ109" s="206">
        <v>0</v>
      </c>
      <c r="AR109" s="206">
        <v>0</v>
      </c>
      <c r="AS109" s="206">
        <v>0</v>
      </c>
      <c r="AT109" s="206">
        <v>0</v>
      </c>
      <c r="AU109" s="206">
        <v>0</v>
      </c>
      <c r="AV109" s="206">
        <v>0</v>
      </c>
      <c r="AW109" s="206">
        <v>0</v>
      </c>
      <c r="AX109" s="206">
        <v>0</v>
      </c>
      <c r="AY109" s="206">
        <v>0</v>
      </c>
      <c r="AZ109" s="206">
        <v>0</v>
      </c>
      <c r="BA109" s="206">
        <v>0</v>
      </c>
      <c r="BB109" s="206">
        <v>0</v>
      </c>
    </row>
    <row r="110" spans="1:54" ht="46.5" customHeight="1">
      <c r="A110" s="8"/>
      <c r="B110" s="8" t="s">
        <v>31</v>
      </c>
      <c r="C110" s="8" t="s">
        <v>43</v>
      </c>
      <c r="D110" s="216" t="s">
        <v>1211</v>
      </c>
      <c r="E110" s="203" t="s">
        <v>1212</v>
      </c>
      <c r="F110" s="65"/>
      <c r="G110" s="65"/>
      <c r="H110" s="207">
        <v>2019</v>
      </c>
      <c r="I110" s="207" t="s">
        <v>155</v>
      </c>
      <c r="J110" s="207" t="s">
        <v>155</v>
      </c>
      <c r="K110" s="207" t="s">
        <v>155</v>
      </c>
      <c r="L110" s="207" t="s">
        <v>155</v>
      </c>
      <c r="M110" s="207" t="s">
        <v>155</v>
      </c>
      <c r="N110" s="207" t="s">
        <v>155</v>
      </c>
      <c r="O110" s="207" t="s">
        <v>155</v>
      </c>
      <c r="P110" s="207" t="s">
        <v>155</v>
      </c>
      <c r="Q110" s="207" t="s">
        <v>155</v>
      </c>
      <c r="R110" s="65"/>
      <c r="S110" s="65"/>
      <c r="T110" s="206">
        <v>0</v>
      </c>
      <c r="U110" s="206">
        <v>0</v>
      </c>
      <c r="V110" s="206">
        <v>0</v>
      </c>
      <c r="W110" s="206">
        <v>0</v>
      </c>
      <c r="X110" s="206">
        <v>0</v>
      </c>
      <c r="Y110" s="206">
        <v>0</v>
      </c>
      <c r="Z110" s="206">
        <v>0</v>
      </c>
      <c r="AA110" s="206">
        <v>0</v>
      </c>
      <c r="AB110" s="206">
        <v>0</v>
      </c>
      <c r="AC110" s="206">
        <v>0</v>
      </c>
      <c r="AD110" s="206">
        <v>0</v>
      </c>
      <c r="AE110" s="206">
        <v>0</v>
      </c>
      <c r="AF110" s="206">
        <v>0</v>
      </c>
      <c r="AG110" s="206">
        <v>0</v>
      </c>
      <c r="AH110" s="206">
        <v>0</v>
      </c>
      <c r="AI110" s="206">
        <v>0</v>
      </c>
      <c r="AJ110" s="206">
        <v>0</v>
      </c>
      <c r="AK110" s="206">
        <v>0</v>
      </c>
      <c r="AL110" s="206">
        <v>0</v>
      </c>
      <c r="AM110" s="206">
        <v>0</v>
      </c>
      <c r="AN110" s="206">
        <v>0</v>
      </c>
      <c r="AO110" s="206">
        <v>0</v>
      </c>
      <c r="AP110" s="206">
        <v>0</v>
      </c>
      <c r="AQ110" s="206">
        <v>0</v>
      </c>
      <c r="AR110" s="206">
        <v>0</v>
      </c>
      <c r="AS110" s="206">
        <v>0</v>
      </c>
      <c r="AT110" s="206">
        <v>0</v>
      </c>
      <c r="AU110" s="206">
        <v>0</v>
      </c>
      <c r="AV110" s="206">
        <v>0</v>
      </c>
      <c r="AW110" s="206">
        <v>0</v>
      </c>
      <c r="AX110" s="206">
        <v>0</v>
      </c>
      <c r="AY110" s="206">
        <v>0</v>
      </c>
      <c r="AZ110" s="206">
        <v>0</v>
      </c>
      <c r="BA110" s="206">
        <v>0</v>
      </c>
      <c r="BB110" s="206">
        <v>0</v>
      </c>
    </row>
    <row r="111" spans="1:54" ht="46.5" customHeight="1">
      <c r="A111" s="8"/>
      <c r="B111" s="8" t="s">
        <v>31</v>
      </c>
      <c r="C111" s="8" t="s">
        <v>44</v>
      </c>
      <c r="D111" s="216" t="s">
        <v>1213</v>
      </c>
      <c r="E111" s="203" t="s">
        <v>1214</v>
      </c>
      <c r="F111" s="65"/>
      <c r="G111" s="65"/>
      <c r="H111" s="207">
        <v>2013</v>
      </c>
      <c r="I111" s="207" t="s">
        <v>155</v>
      </c>
      <c r="J111" s="207" t="s">
        <v>155</v>
      </c>
      <c r="K111" s="207" t="s">
        <v>155</v>
      </c>
      <c r="L111" s="207" t="s">
        <v>155</v>
      </c>
      <c r="M111" s="207" t="s">
        <v>155</v>
      </c>
      <c r="N111" s="207" t="s">
        <v>155</v>
      </c>
      <c r="O111" s="207" t="s">
        <v>155</v>
      </c>
      <c r="P111" s="207" t="s">
        <v>155</v>
      </c>
      <c r="Q111" s="207" t="s">
        <v>155</v>
      </c>
      <c r="R111" s="65"/>
      <c r="S111" s="65"/>
      <c r="T111" s="206">
        <v>0</v>
      </c>
      <c r="U111" s="206">
        <v>0</v>
      </c>
      <c r="V111" s="206">
        <v>0</v>
      </c>
      <c r="W111" s="206">
        <v>0</v>
      </c>
      <c r="X111" s="206">
        <v>0</v>
      </c>
      <c r="Y111" s="206">
        <v>0</v>
      </c>
      <c r="Z111" s="206">
        <v>0</v>
      </c>
      <c r="AA111" s="206">
        <v>0</v>
      </c>
      <c r="AB111" s="206">
        <v>0</v>
      </c>
      <c r="AC111" s="206">
        <v>0</v>
      </c>
      <c r="AD111" s="206">
        <v>0</v>
      </c>
      <c r="AE111" s="206">
        <v>0</v>
      </c>
      <c r="AF111" s="206">
        <v>0</v>
      </c>
      <c r="AG111" s="206">
        <v>0</v>
      </c>
      <c r="AH111" s="206">
        <v>5950.0399509999997</v>
      </c>
      <c r="AI111" s="206">
        <v>5950.0399509999997</v>
      </c>
      <c r="AJ111" s="206">
        <v>0</v>
      </c>
      <c r="AK111" s="206">
        <v>0</v>
      </c>
      <c r="AL111" s="206">
        <v>0</v>
      </c>
      <c r="AM111" s="206">
        <v>0</v>
      </c>
      <c r="AN111" s="206">
        <v>0</v>
      </c>
      <c r="AO111" s="206">
        <v>10201.978880000001</v>
      </c>
      <c r="AP111" s="206">
        <v>10201.978880000001</v>
      </c>
      <c r="AQ111" s="206">
        <v>0</v>
      </c>
      <c r="AR111" s="206">
        <v>0</v>
      </c>
      <c r="AS111" s="206">
        <v>0</v>
      </c>
      <c r="AT111" s="206">
        <v>0</v>
      </c>
      <c r="AU111" s="206">
        <v>0</v>
      </c>
      <c r="AV111" s="206">
        <v>4214.7830489999997</v>
      </c>
      <c r="AW111" s="206">
        <v>4214.7830489999997</v>
      </c>
      <c r="AX111" s="206">
        <v>0</v>
      </c>
      <c r="AY111" s="206">
        <v>0</v>
      </c>
      <c r="AZ111" s="206">
        <v>0</v>
      </c>
      <c r="BA111" s="206">
        <v>0</v>
      </c>
      <c r="BB111" s="206">
        <v>0</v>
      </c>
    </row>
    <row r="112" spans="1:54" ht="46.5" customHeight="1">
      <c r="A112" s="8"/>
      <c r="B112" s="8" t="s">
        <v>31</v>
      </c>
      <c r="C112" s="8" t="s">
        <v>44</v>
      </c>
      <c r="D112" s="216" t="s">
        <v>1215</v>
      </c>
      <c r="E112" s="203" t="s">
        <v>1216</v>
      </c>
      <c r="F112" s="65"/>
      <c r="G112" s="65"/>
      <c r="H112" s="207">
        <v>2013</v>
      </c>
      <c r="I112" s="207" t="s">
        <v>155</v>
      </c>
      <c r="J112" s="207" t="s">
        <v>155</v>
      </c>
      <c r="K112" s="207" t="s">
        <v>155</v>
      </c>
      <c r="L112" s="207" t="s">
        <v>155</v>
      </c>
      <c r="M112" s="207" t="s">
        <v>155</v>
      </c>
      <c r="N112" s="207" t="s">
        <v>155</v>
      </c>
      <c r="O112" s="204" t="s">
        <v>1021</v>
      </c>
      <c r="P112" s="207" t="s">
        <v>155</v>
      </c>
      <c r="Q112" s="207" t="s">
        <v>155</v>
      </c>
      <c r="R112" s="65"/>
      <c r="S112" s="65"/>
      <c r="T112" s="206">
        <v>216.73846810000001</v>
      </c>
      <c r="U112" s="206">
        <v>216.73846810000001</v>
      </c>
      <c r="V112" s="206">
        <v>4726.8782799999999</v>
      </c>
      <c r="W112" s="206">
        <v>4726.8782799999999</v>
      </c>
      <c r="X112" s="206">
        <v>0</v>
      </c>
      <c r="Y112" s="206">
        <v>0</v>
      </c>
      <c r="Z112" s="206">
        <v>0</v>
      </c>
      <c r="AA112" s="257">
        <v>2404.9504040000002</v>
      </c>
      <c r="AB112" s="257">
        <v>2404.9504040000002</v>
      </c>
      <c r="AC112" s="257">
        <v>12214</v>
      </c>
      <c r="AD112" s="257">
        <v>12214</v>
      </c>
      <c r="AE112" s="206">
        <v>0</v>
      </c>
      <c r="AF112" s="206">
        <v>0</v>
      </c>
      <c r="AG112" s="206">
        <v>0</v>
      </c>
      <c r="AH112" s="257">
        <v>2981.324157</v>
      </c>
      <c r="AI112" s="257">
        <v>2981.324157</v>
      </c>
      <c r="AJ112" s="206">
        <v>12907.141310000001</v>
      </c>
      <c r="AK112" s="206">
        <v>12907.141310000001</v>
      </c>
      <c r="AL112" s="206">
        <v>0</v>
      </c>
      <c r="AM112" s="206">
        <v>0</v>
      </c>
      <c r="AN112" s="206">
        <v>0</v>
      </c>
      <c r="AO112" s="206">
        <v>8848.4424529999997</v>
      </c>
      <c r="AP112" s="206">
        <v>8848.4424529999997</v>
      </c>
      <c r="AQ112" s="206">
        <v>15170.397000000001</v>
      </c>
      <c r="AR112" s="206">
        <v>15170.397000000001</v>
      </c>
      <c r="AS112" s="206">
        <v>0</v>
      </c>
      <c r="AT112" s="206">
        <v>0</v>
      </c>
      <c r="AU112" s="206">
        <v>0</v>
      </c>
      <c r="AV112" s="206">
        <v>21156.787489999999</v>
      </c>
      <c r="AW112" s="206">
        <v>21156.787489999999</v>
      </c>
      <c r="AX112" s="206">
        <v>15843.397000000001</v>
      </c>
      <c r="AY112" s="206">
        <v>15843.397000000001</v>
      </c>
      <c r="AZ112" s="206">
        <v>0</v>
      </c>
      <c r="BA112" s="206">
        <v>0</v>
      </c>
      <c r="BB112" s="206">
        <v>0</v>
      </c>
    </row>
    <row r="113" spans="1:54" ht="46.5" customHeight="1">
      <c r="A113" s="8"/>
      <c r="B113" s="8" t="s">
        <v>31</v>
      </c>
      <c r="C113" s="8" t="s">
        <v>44</v>
      </c>
      <c r="D113" s="216" t="s">
        <v>1217</v>
      </c>
      <c r="E113" s="203" t="s">
        <v>1218</v>
      </c>
      <c r="F113" s="65"/>
      <c r="G113" s="65"/>
      <c r="H113" s="207">
        <v>2013</v>
      </c>
      <c r="I113" s="207" t="s">
        <v>155</v>
      </c>
      <c r="J113" s="207" t="s">
        <v>155</v>
      </c>
      <c r="K113" s="207" t="s">
        <v>155</v>
      </c>
      <c r="L113" s="207" t="s">
        <v>155</v>
      </c>
      <c r="M113" s="207" t="s">
        <v>155</v>
      </c>
      <c r="N113" s="207" t="s">
        <v>155</v>
      </c>
      <c r="O113" s="207" t="s">
        <v>155</v>
      </c>
      <c r="P113" s="207" t="s">
        <v>155</v>
      </c>
      <c r="Q113" s="207" t="s">
        <v>155</v>
      </c>
      <c r="R113" s="65"/>
      <c r="S113" s="65"/>
      <c r="T113" s="206">
        <v>0</v>
      </c>
      <c r="U113" s="206">
        <v>0</v>
      </c>
      <c r="V113" s="206">
        <v>0</v>
      </c>
      <c r="W113" s="206">
        <v>0</v>
      </c>
      <c r="X113" s="206">
        <v>0</v>
      </c>
      <c r="Y113" s="206">
        <v>0</v>
      </c>
      <c r="Z113" s="206">
        <v>0</v>
      </c>
      <c r="AA113" s="206">
        <v>0</v>
      </c>
      <c r="AB113" s="206">
        <v>0</v>
      </c>
      <c r="AC113" s="206">
        <v>0</v>
      </c>
      <c r="AD113" s="206">
        <v>0</v>
      </c>
      <c r="AE113" s="206">
        <v>0</v>
      </c>
      <c r="AF113" s="206">
        <v>0</v>
      </c>
      <c r="AG113" s="206">
        <v>0</v>
      </c>
      <c r="AH113" s="206">
        <v>0</v>
      </c>
      <c r="AI113" s="206">
        <v>0</v>
      </c>
      <c r="AJ113" s="206">
        <v>0</v>
      </c>
      <c r="AK113" s="206">
        <v>0</v>
      </c>
      <c r="AL113" s="206">
        <v>0</v>
      </c>
      <c r="AM113" s="206">
        <v>0</v>
      </c>
      <c r="AN113" s="206">
        <v>0</v>
      </c>
      <c r="AO113" s="206">
        <v>0</v>
      </c>
      <c r="AP113" s="206">
        <v>0</v>
      </c>
      <c r="AQ113" s="206">
        <v>0</v>
      </c>
      <c r="AR113" s="206">
        <v>0</v>
      </c>
      <c r="AS113" s="206">
        <v>0</v>
      </c>
      <c r="AT113" s="206">
        <v>0</v>
      </c>
      <c r="AU113" s="206">
        <v>0</v>
      </c>
      <c r="AV113" s="206">
        <v>0</v>
      </c>
      <c r="AW113" s="206">
        <v>0</v>
      </c>
      <c r="AX113" s="206">
        <v>0</v>
      </c>
      <c r="AY113" s="206">
        <v>0</v>
      </c>
      <c r="AZ113" s="206">
        <v>0</v>
      </c>
      <c r="BA113" s="206">
        <v>0</v>
      </c>
      <c r="BB113" s="206">
        <v>0</v>
      </c>
    </row>
    <row r="114" spans="1:54" ht="46.5" customHeight="1">
      <c r="A114" s="8"/>
      <c r="B114" s="8" t="s">
        <v>31</v>
      </c>
      <c r="C114" s="8" t="s">
        <v>44</v>
      </c>
      <c r="D114" s="216" t="s">
        <v>1219</v>
      </c>
      <c r="E114" s="203" t="s">
        <v>1220</v>
      </c>
      <c r="F114" s="65"/>
      <c r="G114" s="65"/>
      <c r="H114" s="207">
        <v>2013</v>
      </c>
      <c r="I114" s="207" t="s">
        <v>155</v>
      </c>
      <c r="J114" s="207" t="s">
        <v>155</v>
      </c>
      <c r="K114" s="207" t="s">
        <v>155</v>
      </c>
      <c r="L114" s="207" t="s">
        <v>155</v>
      </c>
      <c r="M114" s="207" t="s">
        <v>155</v>
      </c>
      <c r="N114" s="207" t="s">
        <v>155</v>
      </c>
      <c r="O114" s="207" t="s">
        <v>155</v>
      </c>
      <c r="P114" s="207" t="s">
        <v>155</v>
      </c>
      <c r="Q114" s="207" t="s">
        <v>155</v>
      </c>
      <c r="R114" s="65"/>
      <c r="S114" s="65"/>
      <c r="T114" s="206">
        <v>0</v>
      </c>
      <c r="U114" s="206">
        <v>0</v>
      </c>
      <c r="V114" s="206">
        <v>0</v>
      </c>
      <c r="W114" s="206">
        <v>0</v>
      </c>
      <c r="X114" s="206">
        <v>0</v>
      </c>
      <c r="Y114" s="206">
        <v>0</v>
      </c>
      <c r="Z114" s="206">
        <v>0</v>
      </c>
      <c r="AA114" s="206">
        <v>0</v>
      </c>
      <c r="AB114" s="206">
        <v>0</v>
      </c>
      <c r="AC114" s="206">
        <v>0</v>
      </c>
      <c r="AD114" s="206">
        <v>0</v>
      </c>
      <c r="AE114" s="206">
        <v>0</v>
      </c>
      <c r="AF114" s="206">
        <v>0</v>
      </c>
      <c r="AG114" s="206">
        <v>0</v>
      </c>
      <c r="AH114" s="206">
        <v>0</v>
      </c>
      <c r="AI114" s="206">
        <v>0</v>
      </c>
      <c r="AJ114" s="206">
        <v>0</v>
      </c>
      <c r="AK114" s="206">
        <v>0</v>
      </c>
      <c r="AL114" s="206">
        <v>0</v>
      </c>
      <c r="AM114" s="206">
        <v>0</v>
      </c>
      <c r="AN114" s="206">
        <v>0</v>
      </c>
      <c r="AO114" s="206">
        <v>0</v>
      </c>
      <c r="AP114" s="206">
        <v>0</v>
      </c>
      <c r="AQ114" s="206">
        <v>0</v>
      </c>
      <c r="AR114" s="206">
        <v>0</v>
      </c>
      <c r="AS114" s="206">
        <v>0</v>
      </c>
      <c r="AT114" s="206">
        <v>0</v>
      </c>
      <c r="AU114" s="206">
        <v>0</v>
      </c>
      <c r="AV114" s="206">
        <v>0</v>
      </c>
      <c r="AW114" s="206">
        <v>0</v>
      </c>
      <c r="AX114" s="206">
        <v>0</v>
      </c>
      <c r="AY114" s="206">
        <v>0</v>
      </c>
      <c r="AZ114" s="206">
        <v>0</v>
      </c>
      <c r="BA114" s="206">
        <v>0</v>
      </c>
      <c r="BB114" s="206">
        <v>0</v>
      </c>
    </row>
    <row r="115" spans="1:54" ht="46.5" customHeight="1">
      <c r="A115" s="8"/>
      <c r="B115" s="8" t="s">
        <v>31</v>
      </c>
      <c r="C115" s="8" t="s">
        <v>44</v>
      </c>
      <c r="D115" s="216" t="s">
        <v>1221</v>
      </c>
      <c r="E115" s="203" t="s">
        <v>1222</v>
      </c>
      <c r="F115" s="65"/>
      <c r="G115" s="65"/>
      <c r="H115" s="207">
        <v>2013</v>
      </c>
      <c r="I115" s="207" t="s">
        <v>155</v>
      </c>
      <c r="J115" s="207" t="s">
        <v>155</v>
      </c>
      <c r="K115" s="207" t="s">
        <v>155</v>
      </c>
      <c r="L115" s="207" t="s">
        <v>155</v>
      </c>
      <c r="M115" s="207" t="s">
        <v>155</v>
      </c>
      <c r="N115" s="207" t="s">
        <v>155</v>
      </c>
      <c r="O115" s="207" t="s">
        <v>155</v>
      </c>
      <c r="P115" s="207" t="s">
        <v>155</v>
      </c>
      <c r="Q115" s="207" t="s">
        <v>155</v>
      </c>
      <c r="R115" s="65"/>
      <c r="S115" s="65"/>
      <c r="T115" s="206">
        <v>0</v>
      </c>
      <c r="U115" s="206">
        <v>0</v>
      </c>
      <c r="V115" s="206">
        <v>0</v>
      </c>
      <c r="W115" s="206">
        <v>0</v>
      </c>
      <c r="X115" s="206">
        <v>0</v>
      </c>
      <c r="Y115" s="206">
        <v>0</v>
      </c>
      <c r="Z115" s="206">
        <v>0</v>
      </c>
      <c r="AA115" s="206">
        <v>0</v>
      </c>
      <c r="AB115" s="206">
        <v>0</v>
      </c>
      <c r="AC115" s="206">
        <v>0</v>
      </c>
      <c r="AD115" s="206">
        <v>0</v>
      </c>
      <c r="AE115" s="206">
        <v>0</v>
      </c>
      <c r="AF115" s="206">
        <v>0</v>
      </c>
      <c r="AG115" s="206">
        <v>0</v>
      </c>
      <c r="AH115" s="206">
        <v>0</v>
      </c>
      <c r="AI115" s="206">
        <v>0</v>
      </c>
      <c r="AJ115" s="206">
        <v>0</v>
      </c>
      <c r="AK115" s="206">
        <v>0</v>
      </c>
      <c r="AL115" s="206">
        <v>0</v>
      </c>
      <c r="AM115" s="206">
        <v>0</v>
      </c>
      <c r="AN115" s="206">
        <v>0</v>
      </c>
      <c r="AO115" s="206">
        <v>0</v>
      </c>
      <c r="AP115" s="206">
        <v>0</v>
      </c>
      <c r="AQ115" s="206">
        <v>0</v>
      </c>
      <c r="AR115" s="206">
        <v>0</v>
      </c>
      <c r="AS115" s="206">
        <v>0</v>
      </c>
      <c r="AT115" s="206">
        <v>0</v>
      </c>
      <c r="AU115" s="206">
        <v>0</v>
      </c>
      <c r="AV115" s="206">
        <v>0</v>
      </c>
      <c r="AW115" s="206">
        <v>0</v>
      </c>
      <c r="AX115" s="206">
        <v>0</v>
      </c>
      <c r="AY115" s="206">
        <v>0</v>
      </c>
      <c r="AZ115" s="206">
        <v>0</v>
      </c>
      <c r="BA115" s="206">
        <v>0</v>
      </c>
      <c r="BB115" s="206">
        <v>0</v>
      </c>
    </row>
    <row r="116" spans="1:54" ht="46.5" customHeight="1">
      <c r="A116" s="8"/>
      <c r="B116" s="8" t="s">
        <v>31</v>
      </c>
      <c r="C116" s="8" t="s">
        <v>44</v>
      </c>
      <c r="D116" s="216" t="s">
        <v>1223</v>
      </c>
      <c r="E116" s="203" t="s">
        <v>1224</v>
      </c>
      <c r="F116" s="65"/>
      <c r="G116" s="65"/>
      <c r="H116" s="207">
        <v>2013</v>
      </c>
      <c r="I116" s="207" t="s">
        <v>155</v>
      </c>
      <c r="J116" s="207" t="s">
        <v>155</v>
      </c>
      <c r="K116" s="207" t="s">
        <v>155</v>
      </c>
      <c r="L116" s="207" t="s">
        <v>155</v>
      </c>
      <c r="M116" s="207" t="s">
        <v>155</v>
      </c>
      <c r="N116" s="207" t="s">
        <v>155</v>
      </c>
      <c r="O116" s="207" t="s">
        <v>155</v>
      </c>
      <c r="P116" s="207" t="s">
        <v>155</v>
      </c>
      <c r="Q116" s="207" t="s">
        <v>155</v>
      </c>
      <c r="R116" s="65"/>
      <c r="S116" s="65"/>
      <c r="T116" s="206">
        <v>0</v>
      </c>
      <c r="U116" s="206">
        <v>0</v>
      </c>
      <c r="V116" s="206">
        <v>0</v>
      </c>
      <c r="W116" s="206">
        <v>0</v>
      </c>
      <c r="X116" s="206">
        <v>0</v>
      </c>
      <c r="Y116" s="206">
        <v>0</v>
      </c>
      <c r="Z116" s="206">
        <v>0</v>
      </c>
      <c r="AA116" s="206">
        <v>0</v>
      </c>
      <c r="AB116" s="206">
        <v>0</v>
      </c>
      <c r="AC116" s="206">
        <v>0</v>
      </c>
      <c r="AD116" s="206">
        <v>0</v>
      </c>
      <c r="AE116" s="206">
        <v>0</v>
      </c>
      <c r="AF116" s="206">
        <v>0</v>
      </c>
      <c r="AG116" s="206">
        <v>0</v>
      </c>
      <c r="AH116" s="206">
        <v>0</v>
      </c>
      <c r="AI116" s="206">
        <v>0</v>
      </c>
      <c r="AJ116" s="206">
        <v>0</v>
      </c>
      <c r="AK116" s="206">
        <v>0</v>
      </c>
      <c r="AL116" s="206">
        <v>0</v>
      </c>
      <c r="AM116" s="206">
        <v>0</v>
      </c>
      <c r="AN116" s="206">
        <v>0</v>
      </c>
      <c r="AO116" s="206">
        <v>0</v>
      </c>
      <c r="AP116" s="206">
        <v>0</v>
      </c>
      <c r="AQ116" s="206">
        <v>0</v>
      </c>
      <c r="AR116" s="206">
        <v>0</v>
      </c>
      <c r="AS116" s="206">
        <v>0</v>
      </c>
      <c r="AT116" s="206">
        <v>0</v>
      </c>
      <c r="AU116" s="206">
        <v>0</v>
      </c>
      <c r="AV116" s="206">
        <v>0</v>
      </c>
      <c r="AW116" s="206">
        <v>0</v>
      </c>
      <c r="AX116" s="206">
        <v>0</v>
      </c>
      <c r="AY116" s="206">
        <v>0</v>
      </c>
      <c r="AZ116" s="206">
        <v>0</v>
      </c>
      <c r="BA116" s="206">
        <v>0</v>
      </c>
      <c r="BB116" s="206">
        <v>0</v>
      </c>
    </row>
    <row r="117" spans="1:54" ht="46.5" customHeight="1">
      <c r="A117" s="8"/>
      <c r="B117" s="8" t="s">
        <v>31</v>
      </c>
      <c r="C117" s="8" t="s">
        <v>46</v>
      </c>
      <c r="D117" s="216" t="s">
        <v>1225</v>
      </c>
      <c r="E117" s="203" t="s">
        <v>1226</v>
      </c>
      <c r="F117" s="65"/>
      <c r="G117" s="65"/>
      <c r="H117" s="207">
        <v>2013</v>
      </c>
      <c r="I117" s="207" t="s">
        <v>155</v>
      </c>
      <c r="J117" s="207" t="s">
        <v>155</v>
      </c>
      <c r="K117" s="207" t="s">
        <v>155</v>
      </c>
      <c r="L117" s="207" t="s">
        <v>155</v>
      </c>
      <c r="M117" s="207" t="s">
        <v>155</v>
      </c>
      <c r="N117" s="207" t="s">
        <v>155</v>
      </c>
      <c r="O117" s="204" t="s">
        <v>1021</v>
      </c>
      <c r="P117" s="207" t="s">
        <v>1009</v>
      </c>
      <c r="Q117" s="207" t="s">
        <v>1010</v>
      </c>
      <c r="R117" s="65"/>
      <c r="S117" s="65"/>
      <c r="T117" s="206">
        <v>0</v>
      </c>
      <c r="U117" s="206">
        <v>0</v>
      </c>
      <c r="V117" s="206">
        <v>4.7180299999999997</v>
      </c>
      <c r="W117" s="206">
        <v>4.7180299999999997</v>
      </c>
      <c r="X117" s="206">
        <v>0</v>
      </c>
      <c r="Y117" s="206">
        <v>0</v>
      </c>
      <c r="Z117" s="206">
        <v>0</v>
      </c>
      <c r="AA117" s="206">
        <v>0</v>
      </c>
      <c r="AB117" s="206">
        <v>0</v>
      </c>
      <c r="AC117" s="257">
        <v>448</v>
      </c>
      <c r="AD117" s="257">
        <v>448</v>
      </c>
      <c r="AE117" s="206">
        <v>0</v>
      </c>
      <c r="AF117" s="206">
        <v>0</v>
      </c>
      <c r="AG117" s="206">
        <v>0</v>
      </c>
      <c r="AH117" s="206">
        <v>0</v>
      </c>
      <c r="AI117" s="206">
        <v>0</v>
      </c>
      <c r="AJ117" s="257">
        <v>579.43717000000004</v>
      </c>
      <c r="AK117" s="257">
        <v>579.43717000000004</v>
      </c>
      <c r="AL117" s="206">
        <v>0</v>
      </c>
      <c r="AM117" s="206">
        <v>0</v>
      </c>
      <c r="AN117" s="206">
        <v>0</v>
      </c>
      <c r="AO117" s="206">
        <v>0</v>
      </c>
      <c r="AP117" s="206">
        <v>0</v>
      </c>
      <c r="AQ117" s="206">
        <v>600</v>
      </c>
      <c r="AR117" s="206">
        <v>600</v>
      </c>
      <c r="AS117" s="206">
        <v>0</v>
      </c>
      <c r="AT117" s="206">
        <v>0</v>
      </c>
      <c r="AU117" s="206">
        <v>0</v>
      </c>
      <c r="AV117" s="206">
        <v>0</v>
      </c>
      <c r="AW117" s="206">
        <v>0</v>
      </c>
      <c r="AX117" s="206">
        <v>650</v>
      </c>
      <c r="AY117" s="206">
        <v>650</v>
      </c>
      <c r="AZ117" s="206">
        <v>0</v>
      </c>
      <c r="BA117" s="206">
        <v>0</v>
      </c>
      <c r="BB117" s="206">
        <v>0</v>
      </c>
    </row>
    <row r="118" spans="1:54" ht="46.5" customHeight="1">
      <c r="A118" s="8"/>
      <c r="B118" s="8" t="s">
        <v>31</v>
      </c>
      <c r="C118" s="8" t="s">
        <v>46</v>
      </c>
      <c r="D118" s="216" t="s">
        <v>1227</v>
      </c>
      <c r="E118" s="203" t="s">
        <v>1228</v>
      </c>
      <c r="F118" s="65"/>
      <c r="G118" s="65"/>
      <c r="H118" s="207">
        <v>2013</v>
      </c>
      <c r="I118" s="207" t="s">
        <v>155</v>
      </c>
      <c r="J118" s="207" t="s">
        <v>155</v>
      </c>
      <c r="K118" s="207" t="s">
        <v>155</v>
      </c>
      <c r="L118" s="207" t="s">
        <v>155</v>
      </c>
      <c r="M118" s="207" t="s">
        <v>155</v>
      </c>
      <c r="N118" s="207" t="s">
        <v>1008</v>
      </c>
      <c r="O118" s="207" t="s">
        <v>155</v>
      </c>
      <c r="P118" s="207" t="s">
        <v>1009</v>
      </c>
      <c r="Q118" s="207" t="s">
        <v>1010</v>
      </c>
      <c r="R118" s="65"/>
      <c r="S118" s="65"/>
      <c r="T118" s="206">
        <v>743.01936220000005</v>
      </c>
      <c r="U118" s="206">
        <v>743.01936220000005</v>
      </c>
      <c r="V118" s="206">
        <v>3839.5252099999998</v>
      </c>
      <c r="W118" s="206">
        <v>3839.5252099999998</v>
      </c>
      <c r="X118" s="206">
        <v>0</v>
      </c>
      <c r="Y118" s="206">
        <v>0</v>
      </c>
      <c r="Z118" s="206">
        <v>0</v>
      </c>
      <c r="AA118" s="206">
        <v>4473.8742309999998</v>
      </c>
      <c r="AB118" s="206">
        <v>4473.8742309999998</v>
      </c>
      <c r="AC118" s="257">
        <v>8313</v>
      </c>
      <c r="AD118" s="257">
        <v>8313</v>
      </c>
      <c r="AE118" s="206">
        <v>0</v>
      </c>
      <c r="AF118" s="206">
        <v>0</v>
      </c>
      <c r="AG118" s="206">
        <v>0</v>
      </c>
      <c r="AH118" s="257">
        <v>5185.6036569999997</v>
      </c>
      <c r="AI118" s="257">
        <v>5185.6036569999997</v>
      </c>
      <c r="AJ118" s="206">
        <v>10207.711950000001</v>
      </c>
      <c r="AK118" s="206">
        <v>10207.711950000001</v>
      </c>
      <c r="AL118" s="206">
        <v>0</v>
      </c>
      <c r="AM118" s="206">
        <v>0</v>
      </c>
      <c r="AN118" s="206">
        <v>0</v>
      </c>
      <c r="AO118" s="206">
        <v>5363.7385299999996</v>
      </c>
      <c r="AP118" s="206">
        <v>5363.7385299999996</v>
      </c>
      <c r="AQ118" s="206">
        <v>11062.257530000001</v>
      </c>
      <c r="AR118" s="206">
        <v>11062.257530000001</v>
      </c>
      <c r="AS118" s="206">
        <v>0</v>
      </c>
      <c r="AT118" s="206">
        <v>0</v>
      </c>
      <c r="AU118" s="206">
        <v>0</v>
      </c>
      <c r="AV118" s="206">
        <v>0</v>
      </c>
      <c r="AW118" s="206">
        <v>0</v>
      </c>
      <c r="AX118" s="206">
        <v>11062.257530000001</v>
      </c>
      <c r="AY118" s="206">
        <v>11062.257530000001</v>
      </c>
      <c r="AZ118" s="206">
        <v>0</v>
      </c>
      <c r="BA118" s="206">
        <v>0</v>
      </c>
      <c r="BB118" s="206">
        <v>0</v>
      </c>
    </row>
    <row r="119" spans="1:54" ht="46.5" customHeight="1">
      <c r="A119" s="8"/>
      <c r="B119" s="8" t="s">
        <v>31</v>
      </c>
      <c r="C119" s="8" t="s">
        <v>46</v>
      </c>
      <c r="D119" s="216" t="s">
        <v>1229</v>
      </c>
      <c r="E119" s="203" t="s">
        <v>1230</v>
      </c>
      <c r="F119" s="65"/>
      <c r="G119" s="65"/>
      <c r="H119" s="207">
        <v>2013</v>
      </c>
      <c r="I119" s="207" t="s">
        <v>155</v>
      </c>
      <c r="J119" s="207" t="s">
        <v>155</v>
      </c>
      <c r="K119" s="207" t="s">
        <v>155</v>
      </c>
      <c r="L119" s="207" t="s">
        <v>155</v>
      </c>
      <c r="M119" s="207" t="s">
        <v>155</v>
      </c>
      <c r="N119" s="207" t="s">
        <v>155</v>
      </c>
      <c r="O119" s="207" t="s">
        <v>155</v>
      </c>
      <c r="P119" s="207" t="s">
        <v>155</v>
      </c>
      <c r="Q119" s="207" t="s">
        <v>155</v>
      </c>
      <c r="R119" s="65"/>
      <c r="S119" s="65"/>
      <c r="T119" s="206">
        <v>0</v>
      </c>
      <c r="U119" s="206">
        <v>0</v>
      </c>
      <c r="V119" s="206">
        <v>0</v>
      </c>
      <c r="W119" s="206">
        <v>0</v>
      </c>
      <c r="X119" s="206">
        <v>0</v>
      </c>
      <c r="Y119" s="206">
        <v>0</v>
      </c>
      <c r="Z119" s="206">
        <v>0</v>
      </c>
      <c r="AA119" s="206">
        <v>0</v>
      </c>
      <c r="AB119" s="206">
        <v>0</v>
      </c>
      <c r="AC119" s="206">
        <v>0</v>
      </c>
      <c r="AD119" s="206">
        <v>0</v>
      </c>
      <c r="AE119" s="206">
        <v>0</v>
      </c>
      <c r="AF119" s="206">
        <v>0</v>
      </c>
      <c r="AG119" s="206">
        <v>0</v>
      </c>
      <c r="AH119" s="206">
        <v>0</v>
      </c>
      <c r="AI119" s="206">
        <v>0</v>
      </c>
      <c r="AJ119" s="206">
        <v>0</v>
      </c>
      <c r="AK119" s="206">
        <v>0</v>
      </c>
      <c r="AL119" s="206">
        <v>0</v>
      </c>
      <c r="AM119" s="206">
        <v>0</v>
      </c>
      <c r="AN119" s="206">
        <v>0</v>
      </c>
      <c r="AO119" s="206">
        <v>0</v>
      </c>
      <c r="AP119" s="206">
        <v>0</v>
      </c>
      <c r="AQ119" s="206">
        <v>0</v>
      </c>
      <c r="AR119" s="206">
        <v>0</v>
      </c>
      <c r="AS119" s="206">
        <v>0</v>
      </c>
      <c r="AT119" s="206">
        <v>0</v>
      </c>
      <c r="AU119" s="206">
        <v>0</v>
      </c>
      <c r="AV119" s="206">
        <v>0</v>
      </c>
      <c r="AW119" s="206">
        <v>0</v>
      </c>
      <c r="AX119" s="206">
        <v>0</v>
      </c>
      <c r="AY119" s="206">
        <v>0</v>
      </c>
      <c r="AZ119" s="206">
        <v>0</v>
      </c>
      <c r="BA119" s="206">
        <v>0</v>
      </c>
      <c r="BB119" s="206">
        <v>0</v>
      </c>
    </row>
    <row r="120" spans="1:54" ht="46.5" customHeight="1">
      <c r="A120" s="8"/>
      <c r="B120" s="8" t="s">
        <v>31</v>
      </c>
      <c r="C120" s="8" t="s">
        <v>46</v>
      </c>
      <c r="D120" s="216" t="s">
        <v>1231</v>
      </c>
      <c r="E120" s="203" t="s">
        <v>1232</v>
      </c>
      <c r="F120" s="65"/>
      <c r="G120" s="65"/>
      <c r="H120" s="207">
        <v>2019</v>
      </c>
      <c r="I120" s="207" t="s">
        <v>155</v>
      </c>
      <c r="J120" s="207" t="s">
        <v>155</v>
      </c>
      <c r="K120" s="207" t="s">
        <v>155</v>
      </c>
      <c r="L120" s="207" t="s">
        <v>155</v>
      </c>
      <c r="M120" s="207" t="s">
        <v>155</v>
      </c>
      <c r="N120" s="207" t="s">
        <v>155</v>
      </c>
      <c r="O120" s="207" t="s">
        <v>155</v>
      </c>
      <c r="P120" s="207" t="s">
        <v>155</v>
      </c>
      <c r="Q120" s="207" t="s">
        <v>155</v>
      </c>
      <c r="R120" s="65"/>
      <c r="S120" s="65"/>
      <c r="T120" s="206">
        <v>0</v>
      </c>
      <c r="U120" s="206">
        <v>0</v>
      </c>
      <c r="V120" s="206">
        <v>0</v>
      </c>
      <c r="W120" s="206">
        <v>0</v>
      </c>
      <c r="X120" s="206">
        <v>0</v>
      </c>
      <c r="Y120" s="206">
        <v>0</v>
      </c>
      <c r="Z120" s="206">
        <v>0</v>
      </c>
      <c r="AA120" s="206">
        <v>0</v>
      </c>
      <c r="AB120" s="206">
        <v>0</v>
      </c>
      <c r="AC120" s="206">
        <v>0</v>
      </c>
      <c r="AD120" s="206">
        <v>0</v>
      </c>
      <c r="AE120" s="206">
        <v>0</v>
      </c>
      <c r="AF120" s="206">
        <v>0</v>
      </c>
      <c r="AG120" s="206">
        <v>0</v>
      </c>
      <c r="AH120" s="206">
        <v>0</v>
      </c>
      <c r="AI120" s="206">
        <v>0</v>
      </c>
      <c r="AJ120" s="206">
        <v>0</v>
      </c>
      <c r="AK120" s="206">
        <v>0</v>
      </c>
      <c r="AL120" s="206">
        <v>0</v>
      </c>
      <c r="AM120" s="206">
        <v>0</v>
      </c>
      <c r="AN120" s="206">
        <v>0</v>
      </c>
      <c r="AO120" s="206">
        <v>0</v>
      </c>
      <c r="AP120" s="206">
        <v>0</v>
      </c>
      <c r="AQ120" s="206">
        <v>0</v>
      </c>
      <c r="AR120" s="206">
        <v>0</v>
      </c>
      <c r="AS120" s="206">
        <v>0</v>
      </c>
      <c r="AT120" s="206">
        <v>0</v>
      </c>
      <c r="AU120" s="206">
        <v>0</v>
      </c>
      <c r="AV120" s="206">
        <v>0</v>
      </c>
      <c r="AW120" s="206">
        <v>0</v>
      </c>
      <c r="AX120" s="206">
        <v>0</v>
      </c>
      <c r="AY120" s="206">
        <v>0</v>
      </c>
      <c r="AZ120" s="206">
        <v>0</v>
      </c>
      <c r="BA120" s="206">
        <v>0</v>
      </c>
      <c r="BB120" s="206">
        <v>0</v>
      </c>
    </row>
    <row r="121" spans="1:54" ht="46.5" customHeight="1">
      <c r="B121" s="8" t="s">
        <v>31</v>
      </c>
      <c r="C121" s="8" t="s">
        <v>46</v>
      </c>
      <c r="D121" s="216" t="s">
        <v>1233</v>
      </c>
      <c r="E121" s="203" t="s">
        <v>1234</v>
      </c>
      <c r="F121" s="65"/>
      <c r="G121" s="65"/>
      <c r="H121" s="208">
        <v>2022</v>
      </c>
      <c r="I121" s="207" t="s">
        <v>155</v>
      </c>
      <c r="J121" s="207" t="s">
        <v>155</v>
      </c>
      <c r="K121" s="207" t="s">
        <v>155</v>
      </c>
      <c r="L121" s="207" t="s">
        <v>155</v>
      </c>
      <c r="M121" s="207" t="s">
        <v>155</v>
      </c>
      <c r="N121" s="207" t="s">
        <v>155</v>
      </c>
      <c r="O121" s="207" t="s">
        <v>155</v>
      </c>
      <c r="P121" s="207" t="s">
        <v>155</v>
      </c>
      <c r="Q121" s="207" t="s">
        <v>155</v>
      </c>
      <c r="R121" s="65"/>
      <c r="S121" s="65"/>
      <c r="T121" s="206">
        <v>0</v>
      </c>
      <c r="U121" s="206">
        <v>0</v>
      </c>
      <c r="V121" s="206">
        <v>0</v>
      </c>
      <c r="W121" s="206">
        <v>0</v>
      </c>
      <c r="X121" s="206">
        <v>0</v>
      </c>
      <c r="Y121" s="206">
        <v>0</v>
      </c>
      <c r="Z121" s="206">
        <v>0</v>
      </c>
      <c r="AA121" s="206">
        <v>0</v>
      </c>
      <c r="AB121" s="206">
        <v>0</v>
      </c>
      <c r="AC121" s="206">
        <v>0</v>
      </c>
      <c r="AD121" s="206">
        <v>0</v>
      </c>
      <c r="AE121" s="206">
        <v>0</v>
      </c>
      <c r="AF121" s="206">
        <v>0</v>
      </c>
      <c r="AG121" s="206">
        <v>0</v>
      </c>
      <c r="AH121" s="206">
        <v>0</v>
      </c>
      <c r="AI121" s="206">
        <v>0</v>
      </c>
      <c r="AJ121" s="206">
        <v>0</v>
      </c>
      <c r="AK121" s="206">
        <v>0</v>
      </c>
      <c r="AL121" s="206">
        <v>0</v>
      </c>
      <c r="AM121" s="206">
        <v>0</v>
      </c>
      <c r="AN121" s="206">
        <v>0</v>
      </c>
      <c r="AO121" s="206">
        <v>0</v>
      </c>
      <c r="AP121" s="206">
        <v>0</v>
      </c>
      <c r="AQ121" s="206">
        <v>0</v>
      </c>
      <c r="AR121" s="206">
        <v>0</v>
      </c>
      <c r="AS121" s="206">
        <v>0</v>
      </c>
      <c r="AT121" s="206">
        <v>0</v>
      </c>
      <c r="AU121" s="206">
        <v>0</v>
      </c>
      <c r="AV121" s="206">
        <v>0</v>
      </c>
      <c r="AW121" s="206">
        <v>0</v>
      </c>
      <c r="AX121" s="206">
        <v>0</v>
      </c>
      <c r="AY121" s="206">
        <v>0</v>
      </c>
      <c r="AZ121" s="206">
        <v>0</v>
      </c>
      <c r="BA121" s="206">
        <v>0</v>
      </c>
      <c r="BB121" s="206">
        <v>0</v>
      </c>
    </row>
    <row r="1048576" ht="15" customHeight="1"/>
  </sheetData>
  <autoFilter ref="A9:BB121" xr:uid="{73927C09-9F96-4A49-B06A-908B6844FBE9}">
    <filterColumn colId="1">
      <filters>
        <filter val="Asset inspection"/>
        <filter val="Asset Management &amp; Inspections"/>
        <filter val="Grid Design &amp; System Hardening"/>
        <filter val="Grid Operations &amp; Operating Protocols"/>
        <filter val="Other"/>
        <filter val="Situational Awareness &amp; Forecasting"/>
        <filter val="Vegetation inspection"/>
        <filter val="Vegetation management project"/>
      </filters>
    </filterColumn>
    <filterColumn colId="19"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7" showButton="0"/>
    <filterColumn colId="38" showButton="0"/>
    <filterColumn colId="40" showButton="0"/>
    <filterColumn colId="41" showButton="0"/>
    <filterColumn colId="42" showButton="0"/>
    <filterColumn colId="43" showButton="0"/>
    <filterColumn colId="44" showButton="0"/>
    <filterColumn colId="45" showButton="0"/>
    <filterColumn colId="47" showButton="0"/>
    <filterColumn colId="48" showButton="0"/>
    <filterColumn colId="49" showButton="0"/>
    <filterColumn colId="50" showButton="0"/>
    <filterColumn colId="51" showButton="0"/>
    <filterColumn colId="52" showButton="0"/>
  </autoFilter>
  <mergeCells count="28">
    <mergeCell ref="AQ7:AR7"/>
    <mergeCell ref="BB7:BB8"/>
    <mergeCell ref="AS7:AT7"/>
    <mergeCell ref="AU7:AU8"/>
    <mergeCell ref="AV7:AW7"/>
    <mergeCell ref="AX7:AY7"/>
    <mergeCell ref="AZ7:BA7"/>
    <mergeCell ref="D4:E4"/>
    <mergeCell ref="T5:AN5"/>
    <mergeCell ref="AO5:BB5"/>
    <mergeCell ref="T7:U7"/>
    <mergeCell ref="V7:W7"/>
    <mergeCell ref="X7:Y7"/>
    <mergeCell ref="Z7:Z8"/>
    <mergeCell ref="AA7:AB7"/>
    <mergeCell ref="AC7:AD7"/>
    <mergeCell ref="AE7:AF7"/>
    <mergeCell ref="AG7:AG8"/>
    <mergeCell ref="AH7:AI7"/>
    <mergeCell ref="AJ7:AK7"/>
    <mergeCell ref="AL7:AM7"/>
    <mergeCell ref="AN7:AN8"/>
    <mergeCell ref="AO7:AP7"/>
    <mergeCell ref="T9:Z9"/>
    <mergeCell ref="AA9:AG9"/>
    <mergeCell ref="AH9:AN9"/>
    <mergeCell ref="AO9:AU9"/>
    <mergeCell ref="AV9:BB9"/>
  </mergeCells>
  <dataValidations count="3">
    <dataValidation type="custom" operator="greaterThanOrEqual" allowBlank="1" showInputMessage="1" showErrorMessage="1" error="This cell only accepts a number of &quot;NA&quot;_x000a_" sqref="I11:M14 I16:P16 I19:M19 I25:M25 J27:M27 J28:Q30 J31:M38 J39:Q42 H38:H42 O59 O56:Q56 J43:M68 J69:Q69 O113:O116 H44:H80 N119:Q119 O118 T19:BA19 N105:Q105 X97:Z121 AE97:AG121 AV97:AY121 H85:H121 I27:I121 N109:N116 P109:Q116 O109:O111 J70:M121 O71:Q72 N72 AZ23:BA121 AL23:AN91 H16:H31 AL20:BA22 T20:AK96 AO23:AY96 T10:BB18 BB19:BB121" xr:uid="{24561FCF-790B-4513-805A-738A86F537B3}">
      <formula1>OR(AND(ISNUMBER(H10), H10&gt;=0), H10 ="NA")</formula1>
    </dataValidation>
    <dataValidation type="list" allowBlank="1" showInputMessage="1" showErrorMessage="1" sqref="R108:R121 R10:R90" xr:uid="{6F8E7281-BBC4-4A53-AEFF-D512795192CD}">
      <formula1>$E$10:$E$94</formula1>
    </dataValidation>
    <dataValidation type="list" allowBlank="1" showInputMessage="1" showErrorMessage="1" sqref="B102:C104" xr:uid="{430EBA37-D3DC-4FC9-8E08-7AA40221C2B3}">
      <formula1>#REF!</formula1>
    </dataValidation>
  </dataValidations>
  <pageMargins left="0.7" right="0.7" top="0.75" bottom="0.75" header="0.3" footer="0.3"/>
  <pageSetup scale="2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0802-907A-4D26-9A5D-45CD40D75804}">
  <dimension ref="A1:BB1048576"/>
  <sheetViews>
    <sheetView tabSelected="1" topLeftCell="A12" zoomScale="70" zoomScaleNormal="70" workbookViewId="0">
      <selection activeCell="I19" sqref="I19"/>
    </sheetView>
  </sheetViews>
  <sheetFormatPr defaultRowHeight="15"/>
  <cols>
    <col min="3" max="3" width="17" customWidth="1"/>
    <col min="5" max="5" width="30.5703125" customWidth="1"/>
    <col min="6" max="40" width="9.140625" customWidth="1"/>
    <col min="41" max="42" width="14.28515625" customWidth="1"/>
    <col min="43" max="44" width="9.140625" customWidth="1"/>
    <col min="48" max="54" width="9.140625" customWidth="1"/>
    <col min="16349" max="16349" width="9.140625" customWidth="1"/>
    <col min="16384" max="16384" width="9.140625" customWidth="1"/>
  </cols>
  <sheetData>
    <row r="1" spans="1:54">
      <c r="A1" s="259" t="s">
        <v>1235</v>
      </c>
      <c r="B1" s="259" t="s">
        <v>1235</v>
      </c>
      <c r="C1" s="259" t="s">
        <v>1235</v>
      </c>
      <c r="D1" s="259" t="s">
        <v>1235</v>
      </c>
      <c r="E1" s="260" t="s">
        <v>1235</v>
      </c>
      <c r="F1" s="259" t="s">
        <v>1235</v>
      </c>
      <c r="G1" s="259" t="s">
        <v>1235</v>
      </c>
      <c r="H1" s="259" t="s">
        <v>1235</v>
      </c>
      <c r="I1" s="259" t="s">
        <v>1235</v>
      </c>
      <c r="J1" s="259" t="s">
        <v>1235</v>
      </c>
      <c r="K1" s="259" t="s">
        <v>1235</v>
      </c>
      <c r="L1" s="259" t="s">
        <v>1235</v>
      </c>
      <c r="M1" s="259" t="s">
        <v>1235</v>
      </c>
      <c r="N1" s="259" t="s">
        <v>1235</v>
      </c>
      <c r="O1" s="259" t="s">
        <v>1235</v>
      </c>
      <c r="P1" s="259" t="s">
        <v>1235</v>
      </c>
      <c r="Q1" s="259" t="s">
        <v>1235</v>
      </c>
      <c r="R1" s="259" t="s">
        <v>1235</v>
      </c>
      <c r="S1" s="259" t="s">
        <v>1235</v>
      </c>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row>
    <row r="2" spans="1:54">
      <c r="A2" s="259" t="s">
        <v>1235</v>
      </c>
      <c r="B2" s="261" t="s">
        <v>47</v>
      </c>
      <c r="C2" s="262" t="s">
        <v>48</v>
      </c>
      <c r="D2" s="263" t="s">
        <v>54</v>
      </c>
      <c r="E2" s="260" t="s">
        <v>1235</v>
      </c>
      <c r="F2" s="259" t="s">
        <v>1235</v>
      </c>
      <c r="G2" s="259" t="s">
        <v>1235</v>
      </c>
      <c r="H2" s="259" t="s">
        <v>1235</v>
      </c>
      <c r="I2" s="259" t="s">
        <v>1235</v>
      </c>
      <c r="J2" s="259" t="s">
        <v>1235</v>
      </c>
      <c r="K2" s="259" t="s">
        <v>1235</v>
      </c>
      <c r="L2" s="259" t="s">
        <v>1235</v>
      </c>
      <c r="M2" s="259" t="s">
        <v>1235</v>
      </c>
      <c r="N2" s="259" t="s">
        <v>1235</v>
      </c>
      <c r="O2" s="259" t="s">
        <v>1235</v>
      </c>
      <c r="P2" s="259" t="s">
        <v>1235</v>
      </c>
      <c r="Q2" s="259" t="s">
        <v>1235</v>
      </c>
      <c r="R2" s="259" t="s">
        <v>1235</v>
      </c>
      <c r="S2" s="259" t="s">
        <v>1235</v>
      </c>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row>
    <row r="3" spans="1:54" ht="30">
      <c r="A3" s="259" t="s">
        <v>1235</v>
      </c>
      <c r="B3" s="264" t="s">
        <v>55</v>
      </c>
      <c r="C3" s="265">
        <v>12</v>
      </c>
      <c r="D3" s="259" t="s">
        <v>980</v>
      </c>
      <c r="E3" s="259" t="s">
        <v>1235</v>
      </c>
      <c r="F3" s="259" t="s">
        <v>1235</v>
      </c>
      <c r="G3" s="259" t="s">
        <v>1235</v>
      </c>
      <c r="H3" s="259" t="s">
        <v>1235</v>
      </c>
      <c r="I3" s="259" t="s">
        <v>1235</v>
      </c>
      <c r="J3" s="259" t="s">
        <v>1235</v>
      </c>
      <c r="K3" s="259" t="s">
        <v>1235</v>
      </c>
      <c r="L3" s="259" t="s">
        <v>1235</v>
      </c>
      <c r="M3" s="259" t="s">
        <v>1235</v>
      </c>
      <c r="N3" s="259" t="s">
        <v>1235</v>
      </c>
      <c r="O3" s="259" t="s">
        <v>1235</v>
      </c>
      <c r="P3" s="259" t="s">
        <v>1235</v>
      </c>
      <c r="Q3" s="259" t="s">
        <v>1235</v>
      </c>
      <c r="R3" s="259" t="s">
        <v>1235</v>
      </c>
      <c r="S3" s="259" t="s">
        <v>1235</v>
      </c>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ht="30.75" customHeight="1">
      <c r="A4" s="259" t="s">
        <v>1235</v>
      </c>
      <c r="B4" s="266" t="s">
        <v>53</v>
      </c>
      <c r="C4" s="275" t="s">
        <v>1236</v>
      </c>
      <c r="D4" s="320" t="s">
        <v>1237</v>
      </c>
      <c r="E4" s="320"/>
      <c r="F4" s="259" t="s">
        <v>1235</v>
      </c>
      <c r="G4" s="259" t="s">
        <v>1235</v>
      </c>
      <c r="H4" s="263" t="s">
        <v>1235</v>
      </c>
      <c r="I4" s="263" t="s">
        <v>1235</v>
      </c>
      <c r="J4" s="263" t="s">
        <v>1235</v>
      </c>
      <c r="K4" s="263" t="s">
        <v>1235</v>
      </c>
      <c r="L4" s="263" t="s">
        <v>1235</v>
      </c>
      <c r="M4" s="263" t="s">
        <v>1235</v>
      </c>
      <c r="N4" s="259" t="s">
        <v>1235</v>
      </c>
      <c r="O4" s="259" t="s">
        <v>1235</v>
      </c>
      <c r="P4" s="259" t="s">
        <v>1235</v>
      </c>
      <c r="Q4" s="259" t="s">
        <v>1235</v>
      </c>
      <c r="R4" s="259" t="s">
        <v>1235</v>
      </c>
      <c r="S4" s="259" t="s">
        <v>1235</v>
      </c>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row>
    <row r="5" spans="1:54" ht="18.75">
      <c r="A5" s="259" t="s">
        <v>1235</v>
      </c>
      <c r="B5" s="259" t="s">
        <v>1235</v>
      </c>
      <c r="C5" s="259" t="s">
        <v>1235</v>
      </c>
      <c r="D5" s="259" t="s">
        <v>1235</v>
      </c>
      <c r="E5" s="260" t="s">
        <v>1235</v>
      </c>
      <c r="F5" s="259" t="s">
        <v>1235</v>
      </c>
      <c r="G5" s="259" t="s">
        <v>1235</v>
      </c>
      <c r="H5" s="263" t="s">
        <v>1235</v>
      </c>
      <c r="I5" s="263" t="s">
        <v>1235</v>
      </c>
      <c r="J5" s="263" t="s">
        <v>1235</v>
      </c>
      <c r="K5" s="263" t="s">
        <v>1235</v>
      </c>
      <c r="L5" s="263" t="s">
        <v>1235</v>
      </c>
      <c r="M5" s="263" t="s">
        <v>1235</v>
      </c>
      <c r="N5" s="259" t="s">
        <v>1235</v>
      </c>
      <c r="O5" s="259" t="s">
        <v>1235</v>
      </c>
      <c r="P5" s="259" t="s">
        <v>1235</v>
      </c>
      <c r="Q5" s="259" t="s">
        <v>1235</v>
      </c>
      <c r="R5" s="259" t="s">
        <v>1235</v>
      </c>
      <c r="S5" s="259" t="s">
        <v>1235</v>
      </c>
      <c r="T5" s="314" t="s">
        <v>903</v>
      </c>
      <c r="U5" s="314"/>
      <c r="V5" s="314"/>
      <c r="W5" s="314"/>
      <c r="X5" s="314"/>
      <c r="Y5" s="314"/>
      <c r="Z5" s="314"/>
      <c r="AA5" s="314"/>
      <c r="AB5" s="314"/>
      <c r="AC5" s="314"/>
      <c r="AD5" s="314"/>
      <c r="AE5" s="314"/>
      <c r="AF5" s="314"/>
      <c r="AG5" s="314"/>
      <c r="AH5" s="314"/>
      <c r="AI5" s="314"/>
      <c r="AJ5" s="314"/>
      <c r="AK5" s="314"/>
      <c r="AL5" s="314"/>
      <c r="AM5" s="314"/>
      <c r="AN5" s="314"/>
      <c r="AO5" s="315" t="s">
        <v>904</v>
      </c>
      <c r="AP5" s="315"/>
      <c r="AQ5" s="315"/>
      <c r="AR5" s="315"/>
      <c r="AS5" s="315"/>
      <c r="AT5" s="315"/>
      <c r="AU5" s="315"/>
      <c r="AV5" s="315"/>
      <c r="AW5" s="315"/>
      <c r="AX5" s="315"/>
      <c r="AY5" s="315"/>
      <c r="AZ5" s="315"/>
      <c r="BA5" s="315"/>
      <c r="BB5" s="315"/>
    </row>
    <row r="6" spans="1:54">
      <c r="A6" s="259" t="s">
        <v>1235</v>
      </c>
      <c r="B6" s="259" t="s">
        <v>1235</v>
      </c>
      <c r="C6" s="259" t="s">
        <v>1235</v>
      </c>
      <c r="D6" s="259" t="s">
        <v>1235</v>
      </c>
      <c r="E6" s="260" t="s">
        <v>1235</v>
      </c>
      <c r="F6" s="259" t="s">
        <v>1235</v>
      </c>
      <c r="G6" s="259" t="s">
        <v>1235</v>
      </c>
      <c r="H6" s="263" t="s">
        <v>1235</v>
      </c>
      <c r="I6" s="263" t="s">
        <v>1235</v>
      </c>
      <c r="J6" s="263" t="s">
        <v>1235</v>
      </c>
      <c r="K6" s="263" t="s">
        <v>1235</v>
      </c>
      <c r="L6" s="263" t="s">
        <v>1235</v>
      </c>
      <c r="M6" s="263" t="s">
        <v>1235</v>
      </c>
      <c r="N6" s="259" t="s">
        <v>1235</v>
      </c>
      <c r="O6" s="259" t="s">
        <v>1235</v>
      </c>
      <c r="P6" s="259" t="s">
        <v>1235</v>
      </c>
      <c r="Q6" s="259" t="s">
        <v>1235</v>
      </c>
      <c r="R6" s="259" t="s">
        <v>1235</v>
      </c>
      <c r="S6" s="259"/>
      <c r="T6" s="194"/>
      <c r="U6" s="194"/>
      <c r="V6" s="194"/>
      <c r="W6" s="194"/>
      <c r="X6" s="194"/>
      <c r="Y6" s="194"/>
      <c r="Z6" s="194"/>
      <c r="AA6" s="194"/>
      <c r="AB6" s="194"/>
      <c r="AC6" s="194"/>
      <c r="AD6" s="194"/>
      <c r="AE6" s="194"/>
      <c r="AF6" s="194"/>
      <c r="AG6" s="194"/>
      <c r="AH6" s="8"/>
      <c r="AI6" s="8"/>
      <c r="AJ6" s="8"/>
      <c r="AK6" s="8"/>
      <c r="AL6" s="8"/>
      <c r="AM6" s="8"/>
      <c r="AN6" s="8"/>
      <c r="AO6" s="8"/>
      <c r="AP6" s="8"/>
      <c r="AQ6" s="8"/>
      <c r="AR6" s="8"/>
      <c r="AS6" s="8"/>
      <c r="AT6" s="8"/>
      <c r="AU6" s="8"/>
      <c r="AV6" s="8"/>
      <c r="AW6" s="8"/>
      <c r="AX6" s="8"/>
      <c r="AY6" s="8"/>
      <c r="AZ6" s="8"/>
      <c r="BA6" s="8"/>
      <c r="BB6" s="8"/>
    </row>
    <row r="7" spans="1:54" ht="29.25" customHeight="1">
      <c r="A7" s="259" t="s">
        <v>1235</v>
      </c>
      <c r="B7" s="267" t="s">
        <v>982</v>
      </c>
      <c r="C7" s="259" t="s">
        <v>1235</v>
      </c>
      <c r="D7" s="260" t="s">
        <v>1235</v>
      </c>
      <c r="E7" s="259" t="s">
        <v>1235</v>
      </c>
      <c r="F7" s="259" t="s">
        <v>1235</v>
      </c>
      <c r="G7" s="263" t="s">
        <v>1235</v>
      </c>
      <c r="H7" s="263" t="s">
        <v>1235</v>
      </c>
      <c r="I7" s="263" t="s">
        <v>1235</v>
      </c>
      <c r="J7" s="263" t="s">
        <v>1235</v>
      </c>
      <c r="K7" s="263" t="s">
        <v>1235</v>
      </c>
      <c r="L7" s="263" t="s">
        <v>1235</v>
      </c>
      <c r="M7" s="259" t="s">
        <v>1235</v>
      </c>
      <c r="N7" s="259" t="s">
        <v>1235</v>
      </c>
      <c r="O7" s="259" t="s">
        <v>1235</v>
      </c>
      <c r="P7" s="259" t="s">
        <v>1235</v>
      </c>
      <c r="Q7" s="259" t="s">
        <v>1235</v>
      </c>
      <c r="R7" s="259" t="s">
        <v>1235</v>
      </c>
      <c r="S7" s="8"/>
      <c r="T7" s="316" t="s">
        <v>983</v>
      </c>
      <c r="U7" s="317"/>
      <c r="V7" s="316" t="s">
        <v>984</v>
      </c>
      <c r="W7" s="317"/>
      <c r="X7" s="316" t="s">
        <v>985</v>
      </c>
      <c r="Y7" s="317"/>
      <c r="Z7" s="318" t="s">
        <v>986</v>
      </c>
      <c r="AA7" s="316" t="s">
        <v>983</v>
      </c>
      <c r="AB7" s="317"/>
      <c r="AC7" s="316" t="s">
        <v>984</v>
      </c>
      <c r="AD7" s="317"/>
      <c r="AE7" s="316" t="s">
        <v>985</v>
      </c>
      <c r="AF7" s="317"/>
      <c r="AG7" s="318" t="s">
        <v>986</v>
      </c>
      <c r="AH7" s="316" t="s">
        <v>983</v>
      </c>
      <c r="AI7" s="317"/>
      <c r="AJ7" s="316" t="s">
        <v>984</v>
      </c>
      <c r="AK7" s="317"/>
      <c r="AL7" s="316" t="s">
        <v>985</v>
      </c>
      <c r="AM7" s="317"/>
      <c r="AN7" s="318" t="s">
        <v>986</v>
      </c>
      <c r="AO7" s="316" t="s">
        <v>983</v>
      </c>
      <c r="AP7" s="317"/>
      <c r="AQ7" s="316" t="s">
        <v>984</v>
      </c>
      <c r="AR7" s="317"/>
      <c r="AS7" s="316" t="s">
        <v>987</v>
      </c>
      <c r="AT7" s="317"/>
      <c r="AU7" s="318" t="s">
        <v>986</v>
      </c>
      <c r="AV7" s="316" t="s">
        <v>983</v>
      </c>
      <c r="AW7" s="317"/>
      <c r="AX7" s="316" t="s">
        <v>984</v>
      </c>
      <c r="AY7" s="317"/>
      <c r="AZ7" s="316" t="s">
        <v>987</v>
      </c>
      <c r="BA7" s="317"/>
      <c r="BB7" s="318" t="s">
        <v>986</v>
      </c>
    </row>
    <row r="8" spans="1:54" ht="81.75" customHeight="1">
      <c r="A8" s="259" t="s">
        <v>1235</v>
      </c>
      <c r="B8" s="267" t="s">
        <v>1235</v>
      </c>
      <c r="C8" s="259" t="s">
        <v>1235</v>
      </c>
      <c r="D8" s="259" t="s">
        <v>1235</v>
      </c>
      <c r="E8" s="260" t="s">
        <v>1235</v>
      </c>
      <c r="F8" s="259" t="s">
        <v>1235</v>
      </c>
      <c r="G8" s="259" t="s">
        <v>1235</v>
      </c>
      <c r="H8" s="263" t="s">
        <v>1235</v>
      </c>
      <c r="I8" s="263" t="s">
        <v>1235</v>
      </c>
      <c r="J8" s="263" t="s">
        <v>1235</v>
      </c>
      <c r="K8" s="263" t="s">
        <v>1235</v>
      </c>
      <c r="L8" s="263" t="s">
        <v>1235</v>
      </c>
      <c r="M8" s="263" t="s">
        <v>1235</v>
      </c>
      <c r="N8" s="259" t="s">
        <v>1235</v>
      </c>
      <c r="O8" s="259" t="s">
        <v>1235</v>
      </c>
      <c r="P8" s="259" t="s">
        <v>1235</v>
      </c>
      <c r="Q8" s="259" t="s">
        <v>1235</v>
      </c>
      <c r="R8" s="259" t="s">
        <v>1235</v>
      </c>
      <c r="S8" s="8"/>
      <c r="T8" s="199" t="s">
        <v>988</v>
      </c>
      <c r="U8" s="199" t="s">
        <v>989</v>
      </c>
      <c r="V8" s="199" t="s">
        <v>988</v>
      </c>
      <c r="W8" s="199" t="s">
        <v>989</v>
      </c>
      <c r="X8" s="199" t="s">
        <v>988</v>
      </c>
      <c r="Y8" s="199" t="s">
        <v>989</v>
      </c>
      <c r="Z8" s="319"/>
      <c r="AA8" s="199" t="s">
        <v>988</v>
      </c>
      <c r="AB8" s="199" t="s">
        <v>989</v>
      </c>
      <c r="AC8" s="199" t="s">
        <v>988</v>
      </c>
      <c r="AD8" s="199" t="s">
        <v>989</v>
      </c>
      <c r="AE8" s="199" t="s">
        <v>988</v>
      </c>
      <c r="AF8" s="199" t="s">
        <v>989</v>
      </c>
      <c r="AG8" s="319"/>
      <c r="AH8" s="199" t="s">
        <v>988</v>
      </c>
      <c r="AI8" s="199" t="s">
        <v>989</v>
      </c>
      <c r="AJ8" s="199" t="s">
        <v>988</v>
      </c>
      <c r="AK8" s="199" t="s">
        <v>989</v>
      </c>
      <c r="AL8" s="199" t="s">
        <v>988</v>
      </c>
      <c r="AM8" s="199" t="s">
        <v>989</v>
      </c>
      <c r="AN8" s="319"/>
      <c r="AO8" s="199" t="s">
        <v>988</v>
      </c>
      <c r="AP8" s="199" t="s">
        <v>989</v>
      </c>
      <c r="AQ8" s="199" t="s">
        <v>988</v>
      </c>
      <c r="AR8" s="199" t="s">
        <v>989</v>
      </c>
      <c r="AS8" s="199" t="s">
        <v>988</v>
      </c>
      <c r="AT8" s="199" t="s">
        <v>989</v>
      </c>
      <c r="AU8" s="319"/>
      <c r="AV8" s="199" t="s">
        <v>988</v>
      </c>
      <c r="AW8" s="199" t="s">
        <v>989</v>
      </c>
      <c r="AX8" s="199" t="s">
        <v>988</v>
      </c>
      <c r="AY8" s="199" t="s">
        <v>989</v>
      </c>
      <c r="AZ8" s="199" t="s">
        <v>988</v>
      </c>
      <c r="BA8" s="199" t="s">
        <v>989</v>
      </c>
      <c r="BB8" s="319"/>
    </row>
    <row r="9" spans="1:54" ht="89.25" customHeight="1">
      <c r="A9" s="259" t="s">
        <v>1235</v>
      </c>
      <c r="B9" s="268" t="s">
        <v>59</v>
      </c>
      <c r="C9" s="268" t="s">
        <v>990</v>
      </c>
      <c r="D9" s="268" t="s">
        <v>991</v>
      </c>
      <c r="E9" s="268" t="s">
        <v>992</v>
      </c>
      <c r="F9" s="268" t="s">
        <v>993</v>
      </c>
      <c r="G9" s="268" t="s">
        <v>994</v>
      </c>
      <c r="H9" s="268" t="s">
        <v>995</v>
      </c>
      <c r="I9" s="268" t="s">
        <v>996</v>
      </c>
      <c r="J9" s="268" t="s">
        <v>997</v>
      </c>
      <c r="K9" s="268" t="s">
        <v>998</v>
      </c>
      <c r="L9" s="268" t="s">
        <v>999</v>
      </c>
      <c r="M9" s="268" t="s">
        <v>1000</v>
      </c>
      <c r="N9" s="268" t="s">
        <v>1001</v>
      </c>
      <c r="O9" s="268" t="s">
        <v>1002</v>
      </c>
      <c r="P9" s="268" t="s">
        <v>1238</v>
      </c>
      <c r="Q9" s="268" t="s">
        <v>1004</v>
      </c>
      <c r="R9" s="268" t="s">
        <v>1005</v>
      </c>
      <c r="S9" s="201" t="s">
        <v>63</v>
      </c>
      <c r="T9" s="309">
        <v>2019</v>
      </c>
      <c r="U9" s="310"/>
      <c r="V9" s="310"/>
      <c r="W9" s="310"/>
      <c r="X9" s="310"/>
      <c r="Y9" s="310"/>
      <c r="Z9" s="311"/>
      <c r="AA9" s="309">
        <v>2020</v>
      </c>
      <c r="AB9" s="310"/>
      <c r="AC9" s="310"/>
      <c r="AD9" s="310"/>
      <c r="AE9" s="310"/>
      <c r="AF9" s="310"/>
      <c r="AG9" s="311"/>
      <c r="AH9" s="309">
        <v>2021</v>
      </c>
      <c r="AI9" s="310"/>
      <c r="AJ9" s="310"/>
      <c r="AK9" s="310"/>
      <c r="AL9" s="310"/>
      <c r="AM9" s="310"/>
      <c r="AN9" s="311"/>
      <c r="AO9" s="309">
        <v>2022</v>
      </c>
      <c r="AP9" s="310"/>
      <c r="AQ9" s="310"/>
      <c r="AR9" s="310"/>
      <c r="AS9" s="310"/>
      <c r="AT9" s="310"/>
      <c r="AU9" s="311"/>
      <c r="AV9" s="309">
        <v>2023</v>
      </c>
      <c r="AW9" s="310"/>
      <c r="AX9" s="310"/>
      <c r="AY9" s="310"/>
      <c r="AZ9" s="310"/>
      <c r="BA9" s="310"/>
      <c r="BB9" s="311"/>
    </row>
    <row r="10" spans="1:54" ht="46.5" customHeight="1">
      <c r="A10" s="8"/>
      <c r="B10" s="36" t="s">
        <v>31</v>
      </c>
      <c r="C10" s="36" t="s">
        <v>15</v>
      </c>
      <c r="D10" s="202" t="s">
        <v>1006</v>
      </c>
      <c r="E10" s="203" t="s">
        <v>1007</v>
      </c>
      <c r="F10" s="65"/>
      <c r="G10" s="65"/>
      <c r="H10" s="204">
        <v>2012</v>
      </c>
      <c r="I10" s="204" t="s">
        <v>155</v>
      </c>
      <c r="J10" s="204" t="s">
        <v>155</v>
      </c>
      <c r="K10" s="204" t="s">
        <v>155</v>
      </c>
      <c r="L10" s="204" t="s">
        <v>155</v>
      </c>
      <c r="M10" s="204" t="s">
        <v>155</v>
      </c>
      <c r="N10" s="204" t="s">
        <v>1008</v>
      </c>
      <c r="O10" s="204" t="s">
        <v>155</v>
      </c>
      <c r="P10" s="204" t="s">
        <v>1009</v>
      </c>
      <c r="Q10" s="204" t="s">
        <v>1010</v>
      </c>
      <c r="R10" s="65"/>
      <c r="S10" s="205"/>
      <c r="T10" s="206">
        <v>270.38611600000002</v>
      </c>
      <c r="U10" s="206">
        <v>270.38611600000002</v>
      </c>
      <c r="V10" s="206">
        <v>0</v>
      </c>
      <c r="W10" s="206">
        <v>0</v>
      </c>
      <c r="X10" s="206">
        <v>0</v>
      </c>
      <c r="Y10" s="206">
        <v>0</v>
      </c>
      <c r="Z10" s="206">
        <v>0</v>
      </c>
      <c r="AA10" s="257">
        <v>1190.599281</v>
      </c>
      <c r="AB10" s="257">
        <v>1190.599281</v>
      </c>
      <c r="AC10" s="206">
        <v>0</v>
      </c>
      <c r="AD10" s="206">
        <v>0</v>
      </c>
      <c r="AE10" s="206">
        <v>0</v>
      </c>
      <c r="AF10" s="206">
        <v>0</v>
      </c>
      <c r="AG10" s="206">
        <v>0</v>
      </c>
      <c r="AH10" s="206">
        <v>1446.0223470000001</v>
      </c>
      <c r="AI10" s="206">
        <v>1446.0223470000001</v>
      </c>
      <c r="AJ10" s="206">
        <v>0</v>
      </c>
      <c r="AK10" s="206">
        <v>0</v>
      </c>
      <c r="AL10" s="206">
        <v>0</v>
      </c>
      <c r="AM10" s="206">
        <v>0</v>
      </c>
      <c r="AN10" s="206">
        <v>0</v>
      </c>
      <c r="AO10" s="206">
        <v>2200</v>
      </c>
      <c r="AP10" s="206">
        <v>2200</v>
      </c>
      <c r="AQ10" s="206">
        <v>2353.91</v>
      </c>
      <c r="AR10" s="206">
        <v>2353.91</v>
      </c>
      <c r="AS10" s="206">
        <v>0</v>
      </c>
      <c r="AT10" s="206">
        <v>0</v>
      </c>
      <c r="AU10" s="206">
        <v>0</v>
      </c>
      <c r="AV10" s="206">
        <v>2419.9920000000002</v>
      </c>
      <c r="AW10" s="206">
        <v>2419.9920000000002</v>
      </c>
      <c r="AX10" s="206">
        <v>2978.7429999999999</v>
      </c>
      <c r="AY10" s="206">
        <v>2978.7429999999999</v>
      </c>
      <c r="AZ10" s="206">
        <v>0</v>
      </c>
      <c r="BA10" s="206">
        <v>0</v>
      </c>
      <c r="BB10" s="206">
        <v>0</v>
      </c>
    </row>
    <row r="11" spans="1:54" ht="46.5" customHeight="1">
      <c r="A11" s="8"/>
      <c r="B11" s="36" t="s">
        <v>31</v>
      </c>
      <c r="C11" s="36" t="s">
        <v>15</v>
      </c>
      <c r="D11" s="202" t="s">
        <v>1011</v>
      </c>
      <c r="E11" s="203" t="s">
        <v>1012</v>
      </c>
      <c r="F11" s="65"/>
      <c r="G11" s="65"/>
      <c r="H11" s="204">
        <v>2012</v>
      </c>
      <c r="I11" s="207" t="s">
        <v>155</v>
      </c>
      <c r="J11" s="207" t="s">
        <v>155</v>
      </c>
      <c r="K11" s="207" t="s">
        <v>155</v>
      </c>
      <c r="L11" s="207" t="s">
        <v>155</v>
      </c>
      <c r="M11" s="207" t="s">
        <v>155</v>
      </c>
      <c r="N11" s="207" t="s">
        <v>155</v>
      </c>
      <c r="O11" s="207" t="s">
        <v>155</v>
      </c>
      <c r="P11" s="207" t="s">
        <v>155</v>
      </c>
      <c r="Q11" s="207" t="s">
        <v>155</v>
      </c>
      <c r="R11" s="65" t="s">
        <v>1007</v>
      </c>
      <c r="S11" s="65"/>
      <c r="T11" s="206">
        <v>0</v>
      </c>
      <c r="U11" s="206">
        <v>0</v>
      </c>
      <c r="V11" s="206">
        <v>0</v>
      </c>
      <c r="W11" s="206">
        <v>0</v>
      </c>
      <c r="X11" s="206">
        <v>0</v>
      </c>
      <c r="Y11" s="206">
        <v>0</v>
      </c>
      <c r="Z11" s="206">
        <v>0</v>
      </c>
      <c r="AA11" s="206">
        <v>0</v>
      </c>
      <c r="AB11" s="206">
        <v>0</v>
      </c>
      <c r="AC11" s="206">
        <v>0</v>
      </c>
      <c r="AD11" s="206">
        <v>0</v>
      </c>
      <c r="AE11" s="206">
        <v>0</v>
      </c>
      <c r="AF11" s="206">
        <v>0</v>
      </c>
      <c r="AG11" s="206">
        <v>0</v>
      </c>
      <c r="AH11" s="206">
        <v>0</v>
      </c>
      <c r="AI11" s="206">
        <v>0</v>
      </c>
      <c r="AJ11" s="206">
        <v>0</v>
      </c>
      <c r="AK11" s="206">
        <v>0</v>
      </c>
      <c r="AL11" s="206">
        <v>0</v>
      </c>
      <c r="AM11" s="206">
        <v>0</v>
      </c>
      <c r="AN11" s="206">
        <v>0</v>
      </c>
      <c r="AO11" s="206">
        <v>0</v>
      </c>
      <c r="AP11" s="206">
        <v>0</v>
      </c>
      <c r="AQ11" s="206">
        <v>0</v>
      </c>
      <c r="AR11" s="206">
        <v>0</v>
      </c>
      <c r="AS11" s="206">
        <v>0</v>
      </c>
      <c r="AT11" s="206">
        <v>0</v>
      </c>
      <c r="AU11" s="206">
        <v>0</v>
      </c>
      <c r="AV11" s="206">
        <v>0</v>
      </c>
      <c r="AW11" s="206">
        <v>0</v>
      </c>
      <c r="AX11" s="206">
        <v>0</v>
      </c>
      <c r="AY11" s="206">
        <v>0</v>
      </c>
      <c r="AZ11" s="206">
        <v>0</v>
      </c>
      <c r="BA11" s="206">
        <v>0</v>
      </c>
      <c r="BB11" s="206">
        <v>0</v>
      </c>
    </row>
    <row r="12" spans="1:54" ht="46.5" customHeight="1">
      <c r="A12" s="8"/>
      <c r="B12" s="36" t="s">
        <v>31</v>
      </c>
      <c r="C12" s="36" t="s">
        <v>15</v>
      </c>
      <c r="D12" s="202" t="s">
        <v>1013</v>
      </c>
      <c r="E12" s="203" t="s">
        <v>1014</v>
      </c>
      <c r="F12" s="65"/>
      <c r="G12" s="65"/>
      <c r="H12" s="204">
        <v>2012</v>
      </c>
      <c r="I12" s="207" t="s">
        <v>155</v>
      </c>
      <c r="J12" s="207" t="s">
        <v>155</v>
      </c>
      <c r="K12" s="207" t="s">
        <v>155</v>
      </c>
      <c r="L12" s="207" t="s">
        <v>155</v>
      </c>
      <c r="M12" s="207" t="s">
        <v>155</v>
      </c>
      <c r="N12" s="207" t="s">
        <v>155</v>
      </c>
      <c r="O12" s="207" t="s">
        <v>155</v>
      </c>
      <c r="P12" s="207" t="s">
        <v>155</v>
      </c>
      <c r="Q12" s="207" t="s">
        <v>155</v>
      </c>
      <c r="R12" s="65" t="s">
        <v>1007</v>
      </c>
      <c r="S12" s="65"/>
      <c r="T12" s="206">
        <v>0</v>
      </c>
      <c r="U12" s="206">
        <v>0</v>
      </c>
      <c r="V12" s="206">
        <v>0</v>
      </c>
      <c r="W12" s="206">
        <v>0</v>
      </c>
      <c r="X12" s="206">
        <v>0</v>
      </c>
      <c r="Y12" s="206">
        <v>0</v>
      </c>
      <c r="Z12" s="206">
        <v>0</v>
      </c>
      <c r="AA12" s="206">
        <v>0</v>
      </c>
      <c r="AB12" s="206">
        <v>0</v>
      </c>
      <c r="AC12" s="206">
        <v>0</v>
      </c>
      <c r="AD12" s="206">
        <v>0</v>
      </c>
      <c r="AE12" s="206">
        <v>0</v>
      </c>
      <c r="AF12" s="206">
        <v>0</v>
      </c>
      <c r="AG12" s="206">
        <v>0</v>
      </c>
      <c r="AH12" s="206">
        <v>0</v>
      </c>
      <c r="AI12" s="206">
        <v>0</v>
      </c>
      <c r="AJ12" s="206">
        <v>0</v>
      </c>
      <c r="AK12" s="206">
        <v>0</v>
      </c>
      <c r="AL12" s="206">
        <v>0</v>
      </c>
      <c r="AM12" s="206">
        <v>0</v>
      </c>
      <c r="AN12" s="206">
        <v>0</v>
      </c>
      <c r="AO12" s="206">
        <v>0</v>
      </c>
      <c r="AP12" s="206">
        <v>0</v>
      </c>
      <c r="AQ12" s="206">
        <v>0</v>
      </c>
      <c r="AR12" s="206">
        <v>0</v>
      </c>
      <c r="AS12" s="206">
        <v>0</v>
      </c>
      <c r="AT12" s="206">
        <v>0</v>
      </c>
      <c r="AU12" s="206">
        <v>0</v>
      </c>
      <c r="AV12" s="206">
        <v>0</v>
      </c>
      <c r="AW12" s="206">
        <v>0</v>
      </c>
      <c r="AX12" s="206">
        <v>0</v>
      </c>
      <c r="AY12" s="206">
        <v>0</v>
      </c>
      <c r="AZ12" s="206">
        <v>0</v>
      </c>
      <c r="BA12" s="206">
        <v>0</v>
      </c>
      <c r="BB12" s="206">
        <v>0</v>
      </c>
    </row>
    <row r="13" spans="1:54" ht="46.5" customHeight="1">
      <c r="A13" s="8"/>
      <c r="B13" s="36" t="s">
        <v>31</v>
      </c>
      <c r="C13" s="36" t="s">
        <v>15</v>
      </c>
      <c r="D13" s="202" t="s">
        <v>1015</v>
      </c>
      <c r="E13" s="203" t="s">
        <v>1016</v>
      </c>
      <c r="F13" s="65"/>
      <c r="G13" s="65"/>
      <c r="H13" s="204">
        <v>2012</v>
      </c>
      <c r="I13" s="207" t="s">
        <v>155</v>
      </c>
      <c r="J13" s="207" t="s">
        <v>155</v>
      </c>
      <c r="K13" s="207" t="s">
        <v>155</v>
      </c>
      <c r="L13" s="207" t="s">
        <v>155</v>
      </c>
      <c r="M13" s="207" t="s">
        <v>155</v>
      </c>
      <c r="N13" s="207" t="s">
        <v>155</v>
      </c>
      <c r="O13" s="207" t="s">
        <v>155</v>
      </c>
      <c r="P13" s="207" t="s">
        <v>155</v>
      </c>
      <c r="Q13" s="207" t="s">
        <v>155</v>
      </c>
      <c r="R13" s="65" t="s">
        <v>1007</v>
      </c>
      <c r="S13" s="65"/>
      <c r="T13" s="206">
        <v>0</v>
      </c>
      <c r="U13" s="206">
        <v>0</v>
      </c>
      <c r="V13" s="206">
        <v>0</v>
      </c>
      <c r="W13" s="206">
        <v>0</v>
      </c>
      <c r="X13" s="206">
        <v>0</v>
      </c>
      <c r="Y13" s="206">
        <v>0</v>
      </c>
      <c r="Z13" s="206">
        <v>0</v>
      </c>
      <c r="AA13" s="206">
        <v>0</v>
      </c>
      <c r="AB13" s="206">
        <v>0</v>
      </c>
      <c r="AC13" s="206">
        <v>0</v>
      </c>
      <c r="AD13" s="206">
        <v>0</v>
      </c>
      <c r="AE13" s="206">
        <v>0</v>
      </c>
      <c r="AF13" s="206">
        <v>0</v>
      </c>
      <c r="AG13" s="206">
        <v>0</v>
      </c>
      <c r="AH13" s="206">
        <v>0</v>
      </c>
      <c r="AI13" s="206">
        <v>0</v>
      </c>
      <c r="AJ13" s="206">
        <v>0</v>
      </c>
      <c r="AK13" s="206">
        <v>0</v>
      </c>
      <c r="AL13" s="206">
        <v>0</v>
      </c>
      <c r="AM13" s="206">
        <v>0</v>
      </c>
      <c r="AN13" s="206">
        <v>0</v>
      </c>
      <c r="AO13" s="206">
        <v>0</v>
      </c>
      <c r="AP13" s="206">
        <v>0</v>
      </c>
      <c r="AQ13" s="206">
        <v>0</v>
      </c>
      <c r="AR13" s="206">
        <v>0</v>
      </c>
      <c r="AS13" s="206">
        <v>0</v>
      </c>
      <c r="AT13" s="206">
        <v>0</v>
      </c>
      <c r="AU13" s="206">
        <v>0</v>
      </c>
      <c r="AV13" s="206">
        <v>0</v>
      </c>
      <c r="AW13" s="206">
        <v>0</v>
      </c>
      <c r="AX13" s="206">
        <v>0</v>
      </c>
      <c r="AY13" s="206">
        <v>0</v>
      </c>
      <c r="AZ13" s="206">
        <v>0</v>
      </c>
      <c r="BA13" s="206">
        <v>0</v>
      </c>
      <c r="BB13" s="206">
        <v>0</v>
      </c>
    </row>
    <row r="14" spans="1:54" ht="46.5" customHeight="1">
      <c r="A14" s="8"/>
      <c r="B14" s="36" t="s">
        <v>31</v>
      </c>
      <c r="C14" s="36" t="s">
        <v>15</v>
      </c>
      <c r="D14" s="202" t="s">
        <v>1017</v>
      </c>
      <c r="E14" s="203" t="s">
        <v>1018</v>
      </c>
      <c r="F14" s="65"/>
      <c r="G14" s="65"/>
      <c r="H14" s="204">
        <v>2012</v>
      </c>
      <c r="I14" s="207" t="s">
        <v>155</v>
      </c>
      <c r="J14" s="207" t="s">
        <v>155</v>
      </c>
      <c r="K14" s="207" t="s">
        <v>155</v>
      </c>
      <c r="L14" s="207" t="s">
        <v>155</v>
      </c>
      <c r="M14" s="207" t="s">
        <v>155</v>
      </c>
      <c r="N14" s="207" t="s">
        <v>155</v>
      </c>
      <c r="O14" s="207" t="s">
        <v>155</v>
      </c>
      <c r="P14" s="207" t="s">
        <v>155</v>
      </c>
      <c r="Q14" s="207" t="s">
        <v>155</v>
      </c>
      <c r="R14" s="65" t="s">
        <v>1007</v>
      </c>
      <c r="S14" s="65"/>
      <c r="T14" s="206">
        <v>0</v>
      </c>
      <c r="U14" s="206">
        <v>0</v>
      </c>
      <c r="V14" s="206">
        <v>0</v>
      </c>
      <c r="W14" s="206">
        <v>0</v>
      </c>
      <c r="X14" s="206">
        <v>0</v>
      </c>
      <c r="Y14" s="206">
        <v>0</v>
      </c>
      <c r="Z14" s="206">
        <v>0</v>
      </c>
      <c r="AA14" s="206">
        <v>0</v>
      </c>
      <c r="AB14" s="206">
        <v>0</v>
      </c>
      <c r="AC14" s="206">
        <v>0</v>
      </c>
      <c r="AD14" s="206">
        <v>0</v>
      </c>
      <c r="AE14" s="206">
        <v>0</v>
      </c>
      <c r="AF14" s="206">
        <v>0</v>
      </c>
      <c r="AG14" s="206">
        <v>0</v>
      </c>
      <c r="AH14" s="206">
        <v>0</v>
      </c>
      <c r="AI14" s="206">
        <v>0</v>
      </c>
      <c r="AJ14" s="206">
        <v>0</v>
      </c>
      <c r="AK14" s="206">
        <v>0</v>
      </c>
      <c r="AL14" s="206">
        <v>0</v>
      </c>
      <c r="AM14" s="206">
        <v>0</v>
      </c>
      <c r="AN14" s="206">
        <v>0</v>
      </c>
      <c r="AO14" s="206">
        <v>0</v>
      </c>
      <c r="AP14" s="206">
        <v>0</v>
      </c>
      <c r="AQ14" s="206">
        <v>0</v>
      </c>
      <c r="AR14" s="206">
        <v>0</v>
      </c>
      <c r="AS14" s="206">
        <v>0</v>
      </c>
      <c r="AT14" s="206">
        <v>0</v>
      </c>
      <c r="AU14" s="206">
        <v>0</v>
      </c>
      <c r="AV14" s="206">
        <v>0</v>
      </c>
      <c r="AW14" s="206">
        <v>0</v>
      </c>
      <c r="AX14" s="206">
        <v>0</v>
      </c>
      <c r="AY14" s="206">
        <v>0</v>
      </c>
      <c r="AZ14" s="206">
        <v>0</v>
      </c>
      <c r="BA14" s="206">
        <v>0</v>
      </c>
      <c r="BB14" s="206">
        <v>0</v>
      </c>
    </row>
    <row r="15" spans="1:54" ht="46.5" customHeight="1">
      <c r="A15" s="8"/>
      <c r="B15" s="36" t="s">
        <v>31</v>
      </c>
      <c r="C15" s="36" t="s">
        <v>20</v>
      </c>
      <c r="D15" s="202" t="s">
        <v>1019</v>
      </c>
      <c r="E15" s="203" t="s">
        <v>1020</v>
      </c>
      <c r="F15" s="65"/>
      <c r="G15" s="65"/>
      <c r="H15" s="204">
        <v>2010</v>
      </c>
      <c r="I15" s="204" t="s">
        <v>155</v>
      </c>
      <c r="J15" s="204" t="s">
        <v>155</v>
      </c>
      <c r="K15" s="204" t="s">
        <v>155</v>
      </c>
      <c r="L15" s="204" t="s">
        <v>155</v>
      </c>
      <c r="M15" s="204" t="s">
        <v>155</v>
      </c>
      <c r="N15" s="204" t="s">
        <v>155</v>
      </c>
      <c r="O15" s="207" t="s">
        <v>1021</v>
      </c>
      <c r="P15" s="204" t="s">
        <v>1009</v>
      </c>
      <c r="Q15" s="204" t="s">
        <v>1010</v>
      </c>
      <c r="R15" s="65"/>
      <c r="S15" s="65"/>
      <c r="T15" s="206">
        <v>564.3527891</v>
      </c>
      <c r="U15" s="206">
        <v>564.3527891</v>
      </c>
      <c r="V15" s="206">
        <v>0</v>
      </c>
      <c r="W15" s="206">
        <v>0</v>
      </c>
      <c r="X15" s="206">
        <v>0</v>
      </c>
      <c r="Y15" s="206">
        <v>0</v>
      </c>
      <c r="Z15" s="206">
        <v>13</v>
      </c>
      <c r="AA15" s="257">
        <v>1087.094713</v>
      </c>
      <c r="AB15" s="257">
        <v>1087.094713</v>
      </c>
      <c r="AC15" s="206">
        <v>0</v>
      </c>
      <c r="AD15" s="206">
        <v>0</v>
      </c>
      <c r="AE15" s="206">
        <v>0</v>
      </c>
      <c r="AF15" s="206">
        <v>0</v>
      </c>
      <c r="AG15" s="206">
        <v>30</v>
      </c>
      <c r="AH15" s="257">
        <v>391.43923380000001</v>
      </c>
      <c r="AI15" s="257">
        <v>391.43923380000001</v>
      </c>
      <c r="AJ15" s="206">
        <v>0</v>
      </c>
      <c r="AK15" s="206">
        <v>0</v>
      </c>
      <c r="AL15" s="206">
        <v>0</v>
      </c>
      <c r="AM15" s="206">
        <v>0</v>
      </c>
      <c r="AN15" s="257">
        <v>46</v>
      </c>
      <c r="AO15" s="206">
        <v>525.25586620000001</v>
      </c>
      <c r="AP15" s="206">
        <v>525.25586620000001</v>
      </c>
      <c r="AQ15" s="206">
        <v>0</v>
      </c>
      <c r="AR15" s="206">
        <v>0</v>
      </c>
      <c r="AS15" s="206">
        <v>0</v>
      </c>
      <c r="AT15" s="206">
        <v>0</v>
      </c>
      <c r="AU15" s="206">
        <v>20</v>
      </c>
      <c r="AV15" s="206">
        <v>382.86875750000002</v>
      </c>
      <c r="AW15" s="206">
        <v>382.86875750000002</v>
      </c>
      <c r="AX15" s="206">
        <v>0</v>
      </c>
      <c r="AY15" s="206">
        <v>0</v>
      </c>
      <c r="AZ15" s="206"/>
      <c r="BA15" s="206"/>
      <c r="BB15" s="253">
        <v>18</v>
      </c>
    </row>
    <row r="16" spans="1:54" ht="46.5" customHeight="1">
      <c r="A16" s="8"/>
      <c r="B16" s="36" t="s">
        <v>31</v>
      </c>
      <c r="C16" s="36" t="s">
        <v>20</v>
      </c>
      <c r="D16" s="202" t="s">
        <v>1022</v>
      </c>
      <c r="E16" s="203" t="s">
        <v>1023</v>
      </c>
      <c r="F16" s="65"/>
      <c r="G16" s="65"/>
      <c r="H16" s="207" t="s">
        <v>155</v>
      </c>
      <c r="I16" s="207" t="s">
        <v>155</v>
      </c>
      <c r="J16" s="207" t="s">
        <v>155</v>
      </c>
      <c r="K16" s="207" t="s">
        <v>155</v>
      </c>
      <c r="L16" s="207" t="s">
        <v>155</v>
      </c>
      <c r="M16" s="207" t="s">
        <v>155</v>
      </c>
      <c r="N16" s="207" t="s">
        <v>155</v>
      </c>
      <c r="O16" s="207" t="s">
        <v>155</v>
      </c>
      <c r="P16" s="207" t="s">
        <v>155</v>
      </c>
      <c r="Q16" s="207" t="s">
        <v>155</v>
      </c>
      <c r="R16" s="65"/>
      <c r="S16" s="65"/>
      <c r="T16" s="206">
        <v>0</v>
      </c>
      <c r="U16" s="206">
        <v>0</v>
      </c>
      <c r="V16" s="206">
        <v>0</v>
      </c>
      <c r="W16" s="206">
        <v>0</v>
      </c>
      <c r="X16" s="206">
        <v>0</v>
      </c>
      <c r="Y16" s="206">
        <v>0</v>
      </c>
      <c r="Z16" s="206">
        <v>0</v>
      </c>
      <c r="AA16" s="206">
        <v>0</v>
      </c>
      <c r="AB16" s="206">
        <v>0</v>
      </c>
      <c r="AC16" s="206">
        <v>0</v>
      </c>
      <c r="AD16" s="206">
        <v>0</v>
      </c>
      <c r="AE16" s="206">
        <v>0</v>
      </c>
      <c r="AF16" s="206">
        <v>0</v>
      </c>
      <c r="AG16" s="206">
        <v>0</v>
      </c>
      <c r="AH16" s="206">
        <v>0</v>
      </c>
      <c r="AI16" s="206">
        <v>0</v>
      </c>
      <c r="AJ16" s="206">
        <v>0</v>
      </c>
      <c r="AK16" s="206">
        <v>0</v>
      </c>
      <c r="AL16" s="206">
        <v>0</v>
      </c>
      <c r="AM16" s="206">
        <v>0</v>
      </c>
      <c r="AN16" s="206">
        <v>0</v>
      </c>
      <c r="AO16" s="206">
        <v>0</v>
      </c>
      <c r="AP16" s="206">
        <v>0</v>
      </c>
      <c r="AQ16" s="206">
        <v>0</v>
      </c>
      <c r="AR16" s="206">
        <v>0</v>
      </c>
      <c r="AS16" s="206">
        <v>0</v>
      </c>
      <c r="AT16" s="206">
        <v>0</v>
      </c>
      <c r="AU16" s="206">
        <v>0</v>
      </c>
      <c r="AV16" s="206">
        <v>0</v>
      </c>
      <c r="AW16" s="206">
        <v>0</v>
      </c>
      <c r="AX16" s="206">
        <v>0</v>
      </c>
      <c r="AY16" s="206">
        <v>0</v>
      </c>
      <c r="AZ16" s="206">
        <v>0</v>
      </c>
      <c r="BA16" s="206">
        <v>0</v>
      </c>
      <c r="BB16" s="206">
        <v>8</v>
      </c>
    </row>
    <row r="17" spans="1:54" ht="46.5" customHeight="1">
      <c r="A17" s="8"/>
      <c r="B17" s="36" t="s">
        <v>31</v>
      </c>
      <c r="C17" s="36" t="s">
        <v>20</v>
      </c>
      <c r="D17" s="202" t="s">
        <v>1028</v>
      </c>
      <c r="E17" s="203" t="s">
        <v>1029</v>
      </c>
      <c r="F17" s="65" t="s">
        <v>40</v>
      </c>
      <c r="G17" s="65"/>
      <c r="H17" s="207">
        <v>2011</v>
      </c>
      <c r="I17" s="207" t="s">
        <v>155</v>
      </c>
      <c r="J17" s="207">
        <v>371.78</v>
      </c>
      <c r="K17" s="207" t="s">
        <v>155</v>
      </c>
      <c r="L17" s="207">
        <v>263.75</v>
      </c>
      <c r="M17" s="207">
        <v>247.08</v>
      </c>
      <c r="N17" s="204" t="s">
        <v>1008</v>
      </c>
      <c r="O17" s="204" t="s">
        <v>155</v>
      </c>
      <c r="P17" s="204" t="s">
        <v>1009</v>
      </c>
      <c r="Q17" s="204" t="s">
        <v>1010</v>
      </c>
      <c r="R17" s="65"/>
      <c r="S17" s="65"/>
      <c r="T17" s="206">
        <v>796.86202760000003</v>
      </c>
      <c r="U17" s="206">
        <v>796.86202760000003</v>
      </c>
      <c r="V17" s="206">
        <v>0</v>
      </c>
      <c r="W17" s="206">
        <v>0</v>
      </c>
      <c r="X17" s="206">
        <v>0</v>
      </c>
      <c r="Y17" s="206">
        <v>0</v>
      </c>
      <c r="Z17" s="206">
        <v>594</v>
      </c>
      <c r="AA17" s="257">
        <v>835.29799760000003</v>
      </c>
      <c r="AB17" s="257">
        <v>835.29799760000003</v>
      </c>
      <c r="AC17" s="206">
        <v>0</v>
      </c>
      <c r="AD17" s="206">
        <v>0</v>
      </c>
      <c r="AE17" s="206">
        <v>0</v>
      </c>
      <c r="AF17" s="206">
        <v>0</v>
      </c>
      <c r="AG17" s="206">
        <v>0</v>
      </c>
      <c r="AH17" s="257">
        <v>1104.0533640000001</v>
      </c>
      <c r="AI17" s="257">
        <v>1104.0533640000001</v>
      </c>
      <c r="AJ17" s="206">
        <v>0</v>
      </c>
      <c r="AK17" s="206">
        <v>0</v>
      </c>
      <c r="AL17" s="206">
        <v>0</v>
      </c>
      <c r="AM17" s="206">
        <v>0</v>
      </c>
      <c r="AN17" s="206">
        <v>544</v>
      </c>
      <c r="AO17" s="206">
        <v>686.75170800000001</v>
      </c>
      <c r="AP17" s="206">
        <v>686.75170800000001</v>
      </c>
      <c r="AQ17" s="206">
        <v>0</v>
      </c>
      <c r="AR17" s="206">
        <v>0</v>
      </c>
      <c r="AS17" s="206">
        <v>0</v>
      </c>
      <c r="AT17" s="206">
        <v>0</v>
      </c>
      <c r="AU17" s="206">
        <v>500</v>
      </c>
      <c r="AV17" s="206">
        <v>0</v>
      </c>
      <c r="AW17" s="206">
        <v>0</v>
      </c>
      <c r="AX17" s="206">
        <v>0</v>
      </c>
      <c r="AY17" s="206">
        <v>0</v>
      </c>
      <c r="AZ17" s="206">
        <v>0</v>
      </c>
      <c r="BA17" s="206">
        <v>0</v>
      </c>
      <c r="BB17" s="206">
        <v>0</v>
      </c>
    </row>
    <row r="18" spans="1:54" ht="45.75">
      <c r="A18" s="259" t="s">
        <v>1235</v>
      </c>
      <c r="B18" s="269" t="s">
        <v>31</v>
      </c>
      <c r="C18" s="269" t="s">
        <v>20</v>
      </c>
      <c r="D18" s="272" t="s">
        <v>1239</v>
      </c>
      <c r="E18" s="269" t="s">
        <v>1034</v>
      </c>
      <c r="F18" s="271" t="s">
        <v>1235</v>
      </c>
      <c r="G18" s="271"/>
      <c r="H18" s="271" t="s">
        <v>1235</v>
      </c>
      <c r="I18" s="271" t="s">
        <v>1235</v>
      </c>
      <c r="J18" s="271" t="s">
        <v>1235</v>
      </c>
      <c r="K18" s="271" t="s">
        <v>1235</v>
      </c>
      <c r="L18" s="271" t="s">
        <v>1235</v>
      </c>
      <c r="M18" s="271" t="s">
        <v>1235</v>
      </c>
      <c r="N18" s="271" t="s">
        <v>1235</v>
      </c>
      <c r="O18" s="271" t="s">
        <v>1235</v>
      </c>
      <c r="P18" s="271" t="s">
        <v>1235</v>
      </c>
      <c r="Q18" s="271" t="s">
        <v>1235</v>
      </c>
      <c r="R18" s="271" t="s">
        <v>1235</v>
      </c>
      <c r="S18" s="271" t="s">
        <v>1235</v>
      </c>
      <c r="T18" s="270" t="s">
        <v>1235</v>
      </c>
      <c r="U18" s="270" t="s">
        <v>1235</v>
      </c>
      <c r="V18" s="270" t="s">
        <v>1235</v>
      </c>
      <c r="W18" s="270" t="s">
        <v>1235</v>
      </c>
      <c r="X18" s="270" t="s">
        <v>1235</v>
      </c>
      <c r="Y18" s="270" t="s">
        <v>1235</v>
      </c>
      <c r="Z18" s="270" t="s">
        <v>1235</v>
      </c>
      <c r="AA18" s="270" t="s">
        <v>1235</v>
      </c>
      <c r="AB18" s="270" t="s">
        <v>1235</v>
      </c>
      <c r="AC18" s="270" t="s">
        <v>1235</v>
      </c>
      <c r="AD18" s="270" t="s">
        <v>1235</v>
      </c>
      <c r="AE18" s="270" t="s">
        <v>1235</v>
      </c>
      <c r="AF18" s="270" t="s">
        <v>1235</v>
      </c>
      <c r="AG18" s="270" t="s">
        <v>1235</v>
      </c>
      <c r="AH18" s="270" t="s">
        <v>1235</v>
      </c>
      <c r="AI18" s="270" t="s">
        <v>1235</v>
      </c>
      <c r="AJ18" s="270" t="s">
        <v>1235</v>
      </c>
      <c r="AK18" s="270" t="s">
        <v>1235</v>
      </c>
      <c r="AL18" s="270" t="s">
        <v>1235</v>
      </c>
      <c r="AM18" s="270" t="s">
        <v>1235</v>
      </c>
      <c r="AN18" s="270" t="s">
        <v>1235</v>
      </c>
      <c r="AO18" s="270" t="s">
        <v>1235</v>
      </c>
      <c r="AP18" s="270" t="s">
        <v>1235</v>
      </c>
      <c r="AQ18" s="270" t="s">
        <v>1235</v>
      </c>
      <c r="AR18" s="270" t="s">
        <v>1235</v>
      </c>
      <c r="AS18" s="270" t="s">
        <v>1235</v>
      </c>
      <c r="AT18" s="270" t="s">
        <v>1235</v>
      </c>
      <c r="AU18" s="270" t="s">
        <v>1235</v>
      </c>
      <c r="AV18" s="270" t="s">
        <v>1235</v>
      </c>
      <c r="AW18" s="270" t="s">
        <v>1235</v>
      </c>
      <c r="AX18" s="270" t="s">
        <v>1235</v>
      </c>
      <c r="AY18" s="270" t="s">
        <v>1235</v>
      </c>
      <c r="AZ18" s="270" t="s">
        <v>1235</v>
      </c>
      <c r="BA18" s="270" t="s">
        <v>1235</v>
      </c>
      <c r="BB18" s="270" t="s">
        <v>1235</v>
      </c>
    </row>
    <row r="19" spans="1:54" ht="46.5" customHeight="1">
      <c r="A19" s="8"/>
      <c r="B19" s="36" t="s">
        <v>31</v>
      </c>
      <c r="C19" s="36" t="s">
        <v>20</v>
      </c>
      <c r="D19" s="202" t="s">
        <v>1037</v>
      </c>
      <c r="E19" s="203" t="s">
        <v>1038</v>
      </c>
      <c r="F19" s="65" t="s">
        <v>25</v>
      </c>
      <c r="G19" s="65" t="s">
        <v>21</v>
      </c>
      <c r="H19" s="207">
        <v>2008</v>
      </c>
      <c r="I19" s="204" t="s">
        <v>155</v>
      </c>
      <c r="J19" s="204" t="s">
        <v>155</v>
      </c>
      <c r="K19" s="204" t="s">
        <v>155</v>
      </c>
      <c r="L19" s="204" t="s">
        <v>155</v>
      </c>
      <c r="M19" s="204" t="s">
        <v>155</v>
      </c>
      <c r="N19" s="204" t="s">
        <v>155</v>
      </c>
      <c r="O19" s="204" t="s">
        <v>155</v>
      </c>
      <c r="P19" s="204" t="s">
        <v>155</v>
      </c>
      <c r="Q19" s="204" t="s">
        <v>155</v>
      </c>
      <c r="R19" s="65"/>
      <c r="S19" s="65"/>
      <c r="T19" s="206">
        <v>0</v>
      </c>
      <c r="U19" s="206">
        <v>0</v>
      </c>
      <c r="V19" s="206">
        <v>0</v>
      </c>
      <c r="W19" s="206">
        <v>0</v>
      </c>
      <c r="X19" s="206">
        <v>0</v>
      </c>
      <c r="Y19" s="206">
        <v>0</v>
      </c>
      <c r="Z19" s="206">
        <v>0</v>
      </c>
      <c r="AA19" s="206">
        <v>0</v>
      </c>
      <c r="AB19" s="206">
        <v>0</v>
      </c>
      <c r="AC19" s="206">
        <v>0</v>
      </c>
      <c r="AD19" s="206">
        <v>0</v>
      </c>
      <c r="AE19" s="206">
        <v>0</v>
      </c>
      <c r="AF19" s="206">
        <v>0</v>
      </c>
      <c r="AG19" s="206">
        <v>0</v>
      </c>
      <c r="AH19" s="206">
        <v>0</v>
      </c>
      <c r="AI19" s="206">
        <v>0</v>
      </c>
      <c r="AJ19" s="206">
        <v>0</v>
      </c>
      <c r="AK19" s="206">
        <v>0</v>
      </c>
      <c r="AL19" s="206">
        <v>0</v>
      </c>
      <c r="AM19" s="206">
        <v>0</v>
      </c>
      <c r="AN19" s="206">
        <v>0</v>
      </c>
      <c r="AO19" s="206">
        <v>0</v>
      </c>
      <c r="AP19" s="206">
        <v>0</v>
      </c>
      <c r="AQ19" s="206">
        <v>0</v>
      </c>
      <c r="AR19" s="206">
        <v>0</v>
      </c>
      <c r="AS19" s="206">
        <v>0</v>
      </c>
      <c r="AT19" s="206">
        <v>0</v>
      </c>
      <c r="AU19" s="206">
        <v>0</v>
      </c>
      <c r="AV19" s="206">
        <v>0</v>
      </c>
      <c r="AW19" s="206">
        <v>0</v>
      </c>
      <c r="AX19" s="206">
        <v>0</v>
      </c>
      <c r="AY19" s="206">
        <v>0</v>
      </c>
      <c r="AZ19" s="206">
        <v>0</v>
      </c>
      <c r="BA19" s="206">
        <v>0</v>
      </c>
      <c r="BB19" s="206">
        <v>0</v>
      </c>
    </row>
    <row r="20" spans="1:54" ht="46.5" customHeight="1">
      <c r="A20" s="8"/>
      <c r="B20" s="36" t="s">
        <v>31</v>
      </c>
      <c r="C20" s="36" t="s">
        <v>20</v>
      </c>
      <c r="D20" s="202" t="s">
        <v>1039</v>
      </c>
      <c r="E20" s="203" t="s">
        <v>1040</v>
      </c>
      <c r="F20" s="65"/>
      <c r="G20" s="65"/>
      <c r="H20" s="207">
        <v>2009</v>
      </c>
      <c r="I20" s="204" t="s">
        <v>155</v>
      </c>
      <c r="J20" s="204" t="s">
        <v>155</v>
      </c>
      <c r="K20" s="204" t="s">
        <v>155</v>
      </c>
      <c r="L20" s="204" t="s">
        <v>155</v>
      </c>
      <c r="M20" s="204" t="s">
        <v>155</v>
      </c>
      <c r="N20" s="204" t="s">
        <v>155</v>
      </c>
      <c r="O20" s="204" t="s">
        <v>155</v>
      </c>
      <c r="P20" s="204" t="s">
        <v>155</v>
      </c>
      <c r="Q20" s="204" t="s">
        <v>155</v>
      </c>
      <c r="R20" s="65"/>
      <c r="S20" s="65"/>
      <c r="T20" s="206">
        <v>0</v>
      </c>
      <c r="U20" s="206">
        <v>0</v>
      </c>
      <c r="V20" s="206">
        <v>0</v>
      </c>
      <c r="W20" s="206">
        <v>0</v>
      </c>
      <c r="X20" s="206">
        <v>0</v>
      </c>
      <c r="Y20" s="206">
        <v>0</v>
      </c>
      <c r="Z20" s="206">
        <v>0</v>
      </c>
      <c r="AA20" s="206">
        <v>0</v>
      </c>
      <c r="AB20" s="206">
        <v>0</v>
      </c>
      <c r="AC20" s="206">
        <v>0</v>
      </c>
      <c r="AD20" s="206">
        <v>0</v>
      </c>
      <c r="AE20" s="206">
        <v>0</v>
      </c>
      <c r="AF20" s="206">
        <v>0</v>
      </c>
      <c r="AG20" s="206">
        <v>0</v>
      </c>
      <c r="AH20" s="206">
        <v>0</v>
      </c>
      <c r="AI20" s="206">
        <v>0</v>
      </c>
      <c r="AJ20" s="206">
        <v>0</v>
      </c>
      <c r="AK20" s="206">
        <v>0</v>
      </c>
      <c r="AL20" s="206">
        <v>0</v>
      </c>
      <c r="AM20" s="206">
        <v>0</v>
      </c>
      <c r="AN20" s="206">
        <v>0</v>
      </c>
      <c r="AO20" s="206">
        <v>0</v>
      </c>
      <c r="AP20" s="206">
        <v>0</v>
      </c>
      <c r="AQ20" s="206">
        <v>0</v>
      </c>
      <c r="AR20" s="206">
        <v>0</v>
      </c>
      <c r="AS20" s="206">
        <v>0</v>
      </c>
      <c r="AT20" s="206">
        <v>0</v>
      </c>
      <c r="AU20" s="206">
        <v>0</v>
      </c>
      <c r="AV20" s="206">
        <v>0</v>
      </c>
      <c r="AW20" s="206">
        <v>0</v>
      </c>
      <c r="AX20" s="206">
        <v>0</v>
      </c>
      <c r="AY20" s="206">
        <v>0</v>
      </c>
      <c r="AZ20" s="206">
        <v>0</v>
      </c>
      <c r="BA20" s="206">
        <v>0</v>
      </c>
      <c r="BB20" s="206">
        <v>0</v>
      </c>
    </row>
    <row r="21" spans="1:54" ht="46.5" customHeight="1">
      <c r="A21" s="8"/>
      <c r="B21" s="36" t="s">
        <v>31</v>
      </c>
      <c r="C21" s="36" t="s">
        <v>20</v>
      </c>
      <c r="D21" s="202" t="s">
        <v>1024</v>
      </c>
      <c r="E21" s="203" t="s">
        <v>1025</v>
      </c>
      <c r="F21" s="65"/>
      <c r="G21" s="65"/>
      <c r="H21" s="208">
        <v>2022</v>
      </c>
      <c r="I21" s="204" t="s">
        <v>155</v>
      </c>
      <c r="J21" s="204" t="s">
        <v>155</v>
      </c>
      <c r="K21" s="204" t="s">
        <v>155</v>
      </c>
      <c r="L21" s="204" t="s">
        <v>155</v>
      </c>
      <c r="M21" s="204" t="s">
        <v>155</v>
      </c>
      <c r="N21" s="204" t="s">
        <v>155</v>
      </c>
      <c r="O21" s="204" t="s">
        <v>155</v>
      </c>
      <c r="P21" s="204" t="s">
        <v>155</v>
      </c>
      <c r="Q21" s="204" t="s">
        <v>155</v>
      </c>
      <c r="R21" s="65"/>
      <c r="S21" s="65"/>
      <c r="T21" s="206">
        <v>0</v>
      </c>
      <c r="U21" s="206">
        <v>0</v>
      </c>
      <c r="V21" s="206">
        <v>0</v>
      </c>
      <c r="W21" s="206">
        <v>0</v>
      </c>
      <c r="X21" s="206">
        <v>0</v>
      </c>
      <c r="Y21" s="206">
        <v>0</v>
      </c>
      <c r="Z21" s="206">
        <v>0</v>
      </c>
      <c r="AA21" s="206">
        <v>0</v>
      </c>
      <c r="AB21" s="206">
        <v>0</v>
      </c>
      <c r="AC21" s="206">
        <v>0</v>
      </c>
      <c r="AD21" s="206">
        <v>0</v>
      </c>
      <c r="AE21" s="206">
        <v>0</v>
      </c>
      <c r="AF21" s="206">
        <v>0</v>
      </c>
      <c r="AG21" s="206">
        <v>0</v>
      </c>
      <c r="AH21" s="206">
        <v>0</v>
      </c>
      <c r="AI21" s="206">
        <v>0</v>
      </c>
      <c r="AJ21" s="206">
        <v>0</v>
      </c>
      <c r="AK21" s="206">
        <v>0</v>
      </c>
      <c r="AL21" s="206">
        <v>0</v>
      </c>
      <c r="AM21" s="206">
        <v>0</v>
      </c>
      <c r="AN21" s="206">
        <v>0</v>
      </c>
      <c r="AO21" s="206">
        <v>0</v>
      </c>
      <c r="AP21" s="206">
        <v>0</v>
      </c>
      <c r="AQ21" s="206">
        <v>0</v>
      </c>
      <c r="AR21" s="206">
        <v>0</v>
      </c>
      <c r="AS21" s="206">
        <v>0</v>
      </c>
      <c r="AT21" s="206">
        <v>0</v>
      </c>
      <c r="AU21" s="206">
        <v>6</v>
      </c>
      <c r="AV21" s="206">
        <v>0</v>
      </c>
      <c r="AW21" s="206">
        <v>0</v>
      </c>
      <c r="AX21" s="206">
        <v>0</v>
      </c>
      <c r="AY21" s="206">
        <v>0</v>
      </c>
      <c r="AZ21" s="206"/>
      <c r="BA21" s="206"/>
      <c r="BB21" s="253">
        <v>8</v>
      </c>
    </row>
    <row r="22" spans="1:54" ht="46.5" customHeight="1">
      <c r="A22" s="8"/>
      <c r="B22" s="36" t="s">
        <v>31</v>
      </c>
      <c r="C22" s="36" t="s">
        <v>20</v>
      </c>
      <c r="D22" s="202" t="s">
        <v>1026</v>
      </c>
      <c r="E22" s="203" t="s">
        <v>1027</v>
      </c>
      <c r="F22" s="65"/>
      <c r="G22" s="65"/>
      <c r="H22" s="208">
        <v>2022</v>
      </c>
      <c r="I22" s="204" t="s">
        <v>155</v>
      </c>
      <c r="J22" s="204" t="s">
        <v>155</v>
      </c>
      <c r="K22" s="204" t="s">
        <v>155</v>
      </c>
      <c r="L22" s="204" t="s">
        <v>155</v>
      </c>
      <c r="M22" s="204" t="s">
        <v>155</v>
      </c>
      <c r="N22" s="204" t="s">
        <v>155</v>
      </c>
      <c r="O22" s="204" t="s">
        <v>155</v>
      </c>
      <c r="P22" s="204" t="s">
        <v>155</v>
      </c>
      <c r="Q22" s="204" t="s">
        <v>155</v>
      </c>
      <c r="R22" s="65"/>
      <c r="S22" s="65"/>
      <c r="T22" s="206">
        <v>0</v>
      </c>
      <c r="U22" s="206">
        <v>0</v>
      </c>
      <c r="V22" s="206">
        <v>0</v>
      </c>
      <c r="W22" s="206">
        <v>0</v>
      </c>
      <c r="X22" s="206">
        <v>0</v>
      </c>
      <c r="Y22" s="206">
        <v>0</v>
      </c>
      <c r="Z22" s="206">
        <v>0</v>
      </c>
      <c r="AA22" s="206">
        <v>0</v>
      </c>
      <c r="AB22" s="206">
        <v>0</v>
      </c>
      <c r="AC22" s="206">
        <v>0</v>
      </c>
      <c r="AD22" s="206">
        <v>0</v>
      </c>
      <c r="AE22" s="206">
        <v>0</v>
      </c>
      <c r="AF22" s="206">
        <v>0</v>
      </c>
      <c r="AG22" s="206">
        <v>0</v>
      </c>
      <c r="AH22" s="206">
        <v>0</v>
      </c>
      <c r="AI22" s="206">
        <v>0</v>
      </c>
      <c r="AJ22" s="206">
        <v>0</v>
      </c>
      <c r="AK22" s="206">
        <v>0</v>
      </c>
      <c r="AL22" s="206">
        <v>0</v>
      </c>
      <c r="AM22" s="206">
        <v>0</v>
      </c>
      <c r="AN22" s="206">
        <v>0</v>
      </c>
      <c r="AO22" s="206">
        <v>0</v>
      </c>
      <c r="AP22" s="206">
        <v>0</v>
      </c>
      <c r="AQ22" s="206">
        <v>0</v>
      </c>
      <c r="AR22" s="206">
        <v>0</v>
      </c>
      <c r="AS22" s="206">
        <v>0</v>
      </c>
      <c r="AT22" s="206">
        <v>0</v>
      </c>
      <c r="AU22" s="206">
        <v>0</v>
      </c>
      <c r="AV22" s="206">
        <v>0</v>
      </c>
      <c r="AW22" s="206">
        <v>0</v>
      </c>
      <c r="AX22" s="206">
        <v>0</v>
      </c>
      <c r="AY22" s="206">
        <v>0</v>
      </c>
      <c r="AZ22" s="206">
        <v>0</v>
      </c>
      <c r="BA22" s="206">
        <v>0</v>
      </c>
      <c r="BB22" s="206">
        <v>0</v>
      </c>
    </row>
    <row r="23" spans="1:54" ht="46.5" customHeight="1">
      <c r="A23" s="8"/>
      <c r="B23" s="36" t="s">
        <v>31</v>
      </c>
      <c r="C23" s="36" t="s">
        <v>20</v>
      </c>
      <c r="D23" s="202" t="s">
        <v>1030</v>
      </c>
      <c r="E23" s="202" t="s">
        <v>1031</v>
      </c>
      <c r="F23" s="65"/>
      <c r="G23" s="65"/>
      <c r="H23" s="207">
        <v>2012</v>
      </c>
      <c r="I23" s="204" t="s">
        <v>155</v>
      </c>
      <c r="J23" s="204" t="s">
        <v>155</v>
      </c>
      <c r="K23" s="204" t="s">
        <v>155</v>
      </c>
      <c r="L23" s="204" t="s">
        <v>155</v>
      </c>
      <c r="M23" s="204" t="s">
        <v>155</v>
      </c>
      <c r="N23" s="204" t="s">
        <v>1008</v>
      </c>
      <c r="O23" s="204" t="s">
        <v>155</v>
      </c>
      <c r="P23" s="204" t="s">
        <v>155</v>
      </c>
      <c r="Q23" s="204" t="s">
        <v>155</v>
      </c>
      <c r="R23" s="65" t="s">
        <v>1031</v>
      </c>
      <c r="S23" s="65"/>
      <c r="T23" s="206">
        <v>2.6259261600000001</v>
      </c>
      <c r="U23" s="206">
        <v>2.6259261600000001</v>
      </c>
      <c r="V23" s="206">
        <v>1727.5827899999999</v>
      </c>
      <c r="W23" s="206">
        <v>1727.5827899999999</v>
      </c>
      <c r="X23" s="206">
        <v>0</v>
      </c>
      <c r="Y23" s="206">
        <v>0</v>
      </c>
      <c r="Z23" s="206">
        <v>0</v>
      </c>
      <c r="AA23" s="257">
        <v>342.97535349999998</v>
      </c>
      <c r="AB23" s="257">
        <v>342.97535349999998</v>
      </c>
      <c r="AC23" s="257">
        <v>3363</v>
      </c>
      <c r="AD23" s="257">
        <v>3363</v>
      </c>
      <c r="AE23" s="206">
        <v>0</v>
      </c>
      <c r="AF23" s="206">
        <v>0</v>
      </c>
      <c r="AG23" s="206">
        <v>0</v>
      </c>
      <c r="AH23" s="206">
        <v>37.760208259999999</v>
      </c>
      <c r="AI23" s="206">
        <v>37.760208259999999</v>
      </c>
      <c r="AJ23" s="206">
        <v>2811.5345600000001</v>
      </c>
      <c r="AK23" s="206">
        <v>2811.5345600000001</v>
      </c>
      <c r="AL23" s="206">
        <v>0</v>
      </c>
      <c r="AM23" s="206">
        <v>0</v>
      </c>
      <c r="AN23" s="206">
        <v>0</v>
      </c>
      <c r="AO23" s="206">
        <v>242.55</v>
      </c>
      <c r="AP23" s="206">
        <v>242.55</v>
      </c>
      <c r="AQ23" s="206">
        <v>3697.2</v>
      </c>
      <c r="AR23" s="206">
        <v>3697.2</v>
      </c>
      <c r="AS23" s="206">
        <v>0</v>
      </c>
      <c r="AT23" s="206">
        <v>0</v>
      </c>
      <c r="AU23" s="206">
        <v>0</v>
      </c>
      <c r="AV23" s="206">
        <v>323.39999999999998</v>
      </c>
      <c r="AW23" s="206">
        <v>323.39999999999998</v>
      </c>
      <c r="AX23" s="206">
        <v>4066.192</v>
      </c>
      <c r="AY23" s="206">
        <v>4066.192</v>
      </c>
      <c r="AZ23" s="206">
        <v>0</v>
      </c>
      <c r="BA23" s="206">
        <v>0</v>
      </c>
      <c r="BB23" s="206">
        <v>0</v>
      </c>
    </row>
    <row r="24" spans="1:54" ht="46.5" customHeight="1">
      <c r="A24" s="8"/>
      <c r="B24" s="36" t="s">
        <v>31</v>
      </c>
      <c r="C24" s="36" t="s">
        <v>20</v>
      </c>
      <c r="D24" s="202" t="s">
        <v>1032</v>
      </c>
      <c r="E24" s="203" t="s">
        <v>1033</v>
      </c>
      <c r="F24" s="65"/>
      <c r="G24" s="65"/>
      <c r="H24" s="207">
        <v>2014</v>
      </c>
      <c r="I24" s="204" t="s">
        <v>155</v>
      </c>
      <c r="J24" s="204" t="s">
        <v>155</v>
      </c>
      <c r="K24" s="204" t="s">
        <v>155</v>
      </c>
      <c r="L24" s="204" t="s">
        <v>155</v>
      </c>
      <c r="M24" s="204" t="s">
        <v>155</v>
      </c>
      <c r="N24" s="204" t="s">
        <v>155</v>
      </c>
      <c r="O24" s="204" t="s">
        <v>155</v>
      </c>
      <c r="P24" s="204" t="s">
        <v>155</v>
      </c>
      <c r="Q24" s="204" t="s">
        <v>155</v>
      </c>
      <c r="R24" s="65" t="s">
        <v>1034</v>
      </c>
      <c r="S24" s="65"/>
      <c r="T24" s="206">
        <v>0</v>
      </c>
      <c r="U24" s="206">
        <v>0</v>
      </c>
      <c r="V24" s="206">
        <v>0</v>
      </c>
      <c r="W24" s="206">
        <v>0</v>
      </c>
      <c r="X24" s="206">
        <v>0</v>
      </c>
      <c r="Y24" s="206">
        <v>0</v>
      </c>
      <c r="Z24" s="206">
        <v>0</v>
      </c>
      <c r="AA24" s="206">
        <v>0</v>
      </c>
      <c r="AB24" s="206">
        <v>0</v>
      </c>
      <c r="AC24" s="206">
        <v>0</v>
      </c>
      <c r="AD24" s="206">
        <v>0</v>
      </c>
      <c r="AE24" s="206">
        <v>0</v>
      </c>
      <c r="AF24" s="206">
        <v>0</v>
      </c>
      <c r="AG24" s="206">
        <v>0</v>
      </c>
      <c r="AH24" s="206">
        <v>0</v>
      </c>
      <c r="AI24" s="206">
        <v>0</v>
      </c>
      <c r="AJ24" s="206">
        <v>0</v>
      </c>
      <c r="AK24" s="206">
        <v>0</v>
      </c>
      <c r="AL24" s="206">
        <v>0</v>
      </c>
      <c r="AM24" s="206">
        <v>0</v>
      </c>
      <c r="AN24" s="206">
        <v>0</v>
      </c>
      <c r="AO24" s="206">
        <v>0</v>
      </c>
      <c r="AP24" s="206">
        <v>0</v>
      </c>
      <c r="AQ24" s="206">
        <v>0</v>
      </c>
      <c r="AR24" s="206">
        <v>0</v>
      </c>
      <c r="AS24" s="206">
        <v>0</v>
      </c>
      <c r="AT24" s="206">
        <v>0</v>
      </c>
      <c r="AU24" s="206">
        <v>0</v>
      </c>
      <c r="AV24" s="206">
        <v>0</v>
      </c>
      <c r="AW24" s="206">
        <v>0</v>
      </c>
      <c r="AX24" s="206">
        <v>0</v>
      </c>
      <c r="AY24" s="206">
        <v>0</v>
      </c>
      <c r="AZ24" s="206">
        <v>0</v>
      </c>
      <c r="BA24" s="206">
        <v>0</v>
      </c>
      <c r="BB24" s="206">
        <v>0</v>
      </c>
    </row>
    <row r="25" spans="1:54" ht="46.5" customHeight="1">
      <c r="A25" s="8"/>
      <c r="B25" s="36" t="s">
        <v>31</v>
      </c>
      <c r="C25" s="36" t="s">
        <v>20</v>
      </c>
      <c r="D25" s="202" t="s">
        <v>1035</v>
      </c>
      <c r="E25" s="203" t="s">
        <v>1036</v>
      </c>
      <c r="F25" s="65"/>
      <c r="G25" s="65"/>
      <c r="H25" s="207">
        <v>2012</v>
      </c>
      <c r="I25" s="204" t="s">
        <v>155</v>
      </c>
      <c r="J25" s="204" t="s">
        <v>155</v>
      </c>
      <c r="K25" s="204" t="s">
        <v>155</v>
      </c>
      <c r="L25" s="204" t="s">
        <v>155</v>
      </c>
      <c r="M25" s="204" t="s">
        <v>155</v>
      </c>
      <c r="N25" s="207" t="s">
        <v>155</v>
      </c>
      <c r="O25" s="207" t="s">
        <v>1021</v>
      </c>
      <c r="P25" s="207" t="s">
        <v>1009</v>
      </c>
      <c r="Q25" s="207" t="s">
        <v>1010</v>
      </c>
      <c r="R25" s="65"/>
      <c r="S25" s="65"/>
      <c r="T25" s="206">
        <v>0</v>
      </c>
      <c r="U25" s="206">
        <v>0</v>
      </c>
      <c r="V25" s="206">
        <v>0</v>
      </c>
      <c r="W25" s="206">
        <v>0</v>
      </c>
      <c r="X25" s="206">
        <v>0</v>
      </c>
      <c r="Y25" s="206">
        <v>0</v>
      </c>
      <c r="Z25" s="206">
        <v>0</v>
      </c>
      <c r="AA25" s="206">
        <v>0</v>
      </c>
      <c r="AB25" s="206">
        <v>0</v>
      </c>
      <c r="AC25" s="206">
        <v>0</v>
      </c>
      <c r="AD25" s="206">
        <v>0</v>
      </c>
      <c r="AE25" s="206">
        <v>0</v>
      </c>
      <c r="AF25" s="206">
        <v>0</v>
      </c>
      <c r="AG25" s="206">
        <v>0</v>
      </c>
      <c r="AH25" s="206">
        <v>0</v>
      </c>
      <c r="AI25" s="206">
        <v>0</v>
      </c>
      <c r="AJ25" s="206">
        <v>0</v>
      </c>
      <c r="AK25" s="206">
        <v>0</v>
      </c>
      <c r="AL25" s="206">
        <v>0</v>
      </c>
      <c r="AM25" s="206">
        <v>0</v>
      </c>
      <c r="AN25" s="206">
        <v>0</v>
      </c>
      <c r="AO25" s="206">
        <v>5500</v>
      </c>
      <c r="AP25" s="206">
        <v>5500</v>
      </c>
      <c r="AQ25" s="206">
        <v>0</v>
      </c>
      <c r="AR25" s="206">
        <v>0</v>
      </c>
      <c r="AS25" s="206">
        <v>0</v>
      </c>
      <c r="AT25" s="206">
        <v>0</v>
      </c>
      <c r="AU25" s="206">
        <v>0</v>
      </c>
      <c r="AV25" s="206">
        <v>0</v>
      </c>
      <c r="AW25" s="206">
        <v>0</v>
      </c>
      <c r="AX25" s="206">
        <v>0</v>
      </c>
      <c r="AY25" s="206">
        <v>0</v>
      </c>
      <c r="AZ25" s="206">
        <v>0</v>
      </c>
      <c r="BA25" s="206">
        <v>0</v>
      </c>
      <c r="BB25" s="206">
        <v>0</v>
      </c>
    </row>
    <row r="26" spans="1:54" ht="46.5" customHeight="1">
      <c r="A26" s="8"/>
      <c r="B26" s="36" t="s">
        <v>27</v>
      </c>
      <c r="C26" s="36" t="s">
        <v>24</v>
      </c>
      <c r="D26" s="202" t="s">
        <v>1041</v>
      </c>
      <c r="E26" s="203" t="s">
        <v>1042</v>
      </c>
      <c r="F26" s="65" t="s">
        <v>25</v>
      </c>
      <c r="G26" s="65"/>
      <c r="H26" s="207">
        <v>2016</v>
      </c>
      <c r="I26" s="207" t="s">
        <v>155</v>
      </c>
      <c r="J26" s="207">
        <v>409.37</v>
      </c>
      <c r="K26" s="207" t="s">
        <v>155</v>
      </c>
      <c r="L26" s="207">
        <v>165.61</v>
      </c>
      <c r="M26" s="207">
        <v>31.62</v>
      </c>
      <c r="N26" s="204" t="s">
        <v>1008</v>
      </c>
      <c r="O26" s="204" t="s">
        <v>155</v>
      </c>
      <c r="P26" s="204" t="s">
        <v>1009</v>
      </c>
      <c r="Q26" s="204" t="s">
        <v>1043</v>
      </c>
      <c r="R26" s="65"/>
      <c r="S26" s="65"/>
      <c r="T26" s="206">
        <v>199.54199410000001</v>
      </c>
      <c r="U26" s="206">
        <v>199.54199410000001</v>
      </c>
      <c r="V26" s="206">
        <v>0</v>
      </c>
      <c r="W26" s="206">
        <v>0</v>
      </c>
      <c r="X26" s="206">
        <v>0</v>
      </c>
      <c r="Y26" s="206">
        <v>0</v>
      </c>
      <c r="Z26" s="206" t="s">
        <v>155</v>
      </c>
      <c r="AA26" s="257">
        <v>1038.157087</v>
      </c>
      <c r="AB26" s="257">
        <v>1038.157087</v>
      </c>
      <c r="AC26" s="206">
        <v>0</v>
      </c>
      <c r="AD26" s="206">
        <v>0</v>
      </c>
      <c r="AE26" s="206">
        <v>0</v>
      </c>
      <c r="AF26" s="206">
        <v>0</v>
      </c>
      <c r="AG26" s="206">
        <v>30</v>
      </c>
      <c r="AH26" s="257">
        <v>2805.7205640000002</v>
      </c>
      <c r="AI26" s="257">
        <v>2805.7205640000002</v>
      </c>
      <c r="AJ26" s="206">
        <v>0</v>
      </c>
      <c r="AK26" s="206">
        <v>0</v>
      </c>
      <c r="AL26" s="206">
        <v>0</v>
      </c>
      <c r="AM26" s="206">
        <v>0</v>
      </c>
      <c r="AN26" s="257">
        <v>35</v>
      </c>
      <c r="AO26" s="206">
        <v>3230.7507999999998</v>
      </c>
      <c r="AP26" s="206">
        <v>2132.2955280000001</v>
      </c>
      <c r="AQ26" s="206">
        <v>0</v>
      </c>
      <c r="AR26" s="206">
        <v>0</v>
      </c>
      <c r="AS26" s="206">
        <v>0</v>
      </c>
      <c r="AT26" s="206">
        <v>0</v>
      </c>
      <c r="AU26" s="206">
        <v>40</v>
      </c>
      <c r="AV26" s="206">
        <v>1815</v>
      </c>
      <c r="AW26" s="206">
        <v>1197.9000000000001</v>
      </c>
      <c r="AX26" s="206">
        <v>0</v>
      </c>
      <c r="AY26" s="206">
        <v>0</v>
      </c>
      <c r="AZ26" s="206">
        <v>0</v>
      </c>
      <c r="BA26" s="206">
        <v>0</v>
      </c>
      <c r="BB26" s="253">
        <v>33</v>
      </c>
    </row>
    <row r="27" spans="1:54" ht="46.5" customHeight="1">
      <c r="A27" s="8"/>
      <c r="B27" s="36" t="s">
        <v>27</v>
      </c>
      <c r="C27" s="36" t="s">
        <v>24</v>
      </c>
      <c r="D27" s="202" t="s">
        <v>1044</v>
      </c>
      <c r="E27" s="203" t="s">
        <v>1045</v>
      </c>
      <c r="F27" s="65"/>
      <c r="G27" s="65"/>
      <c r="H27" s="207">
        <v>1997</v>
      </c>
      <c r="I27" s="204" t="s">
        <v>155</v>
      </c>
      <c r="J27" s="204" t="s">
        <v>155</v>
      </c>
      <c r="K27" s="204" t="s">
        <v>155</v>
      </c>
      <c r="L27" s="204" t="s">
        <v>155</v>
      </c>
      <c r="M27" s="204" t="s">
        <v>155</v>
      </c>
      <c r="N27" s="204" t="s">
        <v>155</v>
      </c>
      <c r="O27" s="204" t="s">
        <v>155</v>
      </c>
      <c r="P27" s="204" t="s">
        <v>155</v>
      </c>
      <c r="Q27" s="204" t="s">
        <v>155</v>
      </c>
      <c r="R27" s="65"/>
      <c r="S27" s="65"/>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row>
    <row r="28" spans="1:54" ht="46.5" customHeight="1">
      <c r="A28" s="8"/>
      <c r="B28" s="36" t="s">
        <v>27</v>
      </c>
      <c r="C28" s="36" t="s">
        <v>24</v>
      </c>
      <c r="D28" s="202" t="s">
        <v>1046</v>
      </c>
      <c r="E28" s="203" t="s">
        <v>1047</v>
      </c>
      <c r="F28" s="65" t="s">
        <v>21</v>
      </c>
      <c r="G28" s="65" t="s">
        <v>25</v>
      </c>
      <c r="H28" s="207">
        <v>2020</v>
      </c>
      <c r="I28" s="207" t="s">
        <v>155</v>
      </c>
      <c r="J28" s="207" t="s">
        <v>155</v>
      </c>
      <c r="K28" s="207" t="s">
        <v>155</v>
      </c>
      <c r="L28" s="207">
        <v>10.66</v>
      </c>
      <c r="M28" s="207">
        <v>17.920000000000002</v>
      </c>
      <c r="N28" s="207" t="s">
        <v>155</v>
      </c>
      <c r="O28" s="204" t="s">
        <v>1021</v>
      </c>
      <c r="P28" s="204" t="s">
        <v>1009</v>
      </c>
      <c r="Q28" s="204" t="s">
        <v>1043</v>
      </c>
      <c r="R28" s="65"/>
      <c r="S28" s="65"/>
      <c r="T28" s="206">
        <v>1463.11106</v>
      </c>
      <c r="U28" s="206">
        <v>1463.11106</v>
      </c>
      <c r="V28" s="206">
        <v>0</v>
      </c>
      <c r="W28" s="206">
        <v>0</v>
      </c>
      <c r="X28" s="206">
        <v>0</v>
      </c>
      <c r="Y28" s="206">
        <v>0</v>
      </c>
      <c r="Z28" s="206">
        <v>0</v>
      </c>
      <c r="AA28" s="257">
        <v>2593.9719919999998</v>
      </c>
      <c r="AB28" s="257">
        <v>2593.9719919999998</v>
      </c>
      <c r="AC28" s="206">
        <v>0</v>
      </c>
      <c r="AD28" s="206">
        <v>0</v>
      </c>
      <c r="AE28" s="206">
        <v>0</v>
      </c>
      <c r="AF28" s="258">
        <v>1.9</v>
      </c>
      <c r="AG28" s="206">
        <v>0</v>
      </c>
      <c r="AH28" s="257">
        <v>39388.920449999998</v>
      </c>
      <c r="AI28" s="257">
        <v>39388.920449999998</v>
      </c>
      <c r="AJ28" s="257">
        <v>519.40938000000006</v>
      </c>
      <c r="AK28" s="257">
        <v>517</v>
      </c>
      <c r="AL28" s="206"/>
      <c r="AM28" s="206">
        <v>20</v>
      </c>
      <c r="AN28" s="206">
        <v>0</v>
      </c>
      <c r="AO28" s="206">
        <v>124643.193</v>
      </c>
      <c r="AP28" s="206">
        <v>124643.193</v>
      </c>
      <c r="AQ28" s="206">
        <v>594.29100000000005</v>
      </c>
      <c r="AR28" s="206">
        <v>594.29100000000005</v>
      </c>
      <c r="AS28" s="206">
        <v>0</v>
      </c>
      <c r="AT28" s="252">
        <v>60</v>
      </c>
      <c r="AU28" s="206">
        <v>0</v>
      </c>
      <c r="AV28" s="206">
        <v>150871.66320000001</v>
      </c>
      <c r="AW28" s="206">
        <v>150871.66320000001</v>
      </c>
      <c r="AX28" s="206">
        <v>754.35831499999995</v>
      </c>
      <c r="AY28" s="206">
        <v>754.35831499999995</v>
      </c>
      <c r="AZ28" s="206">
        <v>0</v>
      </c>
      <c r="BA28" s="206">
        <v>0</v>
      </c>
      <c r="BB28" s="253">
        <v>100</v>
      </c>
    </row>
    <row r="29" spans="1:54" ht="46.5" customHeight="1">
      <c r="A29" s="8"/>
      <c r="B29" s="36" t="s">
        <v>27</v>
      </c>
      <c r="C29" s="36" t="s">
        <v>24</v>
      </c>
      <c r="D29" s="202" t="s">
        <v>1048</v>
      </c>
      <c r="E29" s="203" t="s">
        <v>1049</v>
      </c>
      <c r="F29" s="65"/>
      <c r="G29" s="65"/>
      <c r="H29" s="207">
        <v>1997</v>
      </c>
      <c r="I29" s="207" t="s">
        <v>155</v>
      </c>
      <c r="J29" s="207" t="s">
        <v>155</v>
      </c>
      <c r="K29" s="207" t="s">
        <v>155</v>
      </c>
      <c r="L29" s="207" t="s">
        <v>155</v>
      </c>
      <c r="M29" s="207" t="s">
        <v>155</v>
      </c>
      <c r="N29" s="207" t="s">
        <v>155</v>
      </c>
      <c r="O29" s="207" t="s">
        <v>155</v>
      </c>
      <c r="P29" s="207" t="s">
        <v>155</v>
      </c>
      <c r="Q29" s="207" t="s">
        <v>155</v>
      </c>
      <c r="R29" s="65" t="s">
        <v>1050</v>
      </c>
      <c r="S29" s="65"/>
      <c r="T29" s="206">
        <v>0</v>
      </c>
      <c r="U29" s="206">
        <v>0</v>
      </c>
      <c r="V29" s="206">
        <v>0</v>
      </c>
      <c r="W29" s="206">
        <v>0</v>
      </c>
      <c r="X29" s="206">
        <v>0</v>
      </c>
      <c r="Y29" s="206">
        <v>0</v>
      </c>
      <c r="Z29" s="206">
        <v>0</v>
      </c>
      <c r="AA29" s="206">
        <v>0</v>
      </c>
      <c r="AB29" s="206">
        <v>0</v>
      </c>
      <c r="AC29" s="206">
        <v>0</v>
      </c>
      <c r="AD29" s="206">
        <v>0</v>
      </c>
      <c r="AE29" s="206">
        <v>0</v>
      </c>
      <c r="AF29" s="206">
        <v>0</v>
      </c>
      <c r="AG29" s="206">
        <v>0</v>
      </c>
      <c r="AH29" s="206">
        <v>0</v>
      </c>
      <c r="AI29" s="206">
        <v>0</v>
      </c>
      <c r="AJ29" s="206">
        <v>0</v>
      </c>
      <c r="AK29" s="206">
        <v>0</v>
      </c>
      <c r="AL29" s="206">
        <v>0</v>
      </c>
      <c r="AM29" s="206">
        <v>0</v>
      </c>
      <c r="AN29" s="206">
        <v>0</v>
      </c>
      <c r="AO29" s="206">
        <v>0</v>
      </c>
      <c r="AP29" s="206">
        <v>0</v>
      </c>
      <c r="AQ29" s="206">
        <v>0</v>
      </c>
      <c r="AR29" s="206">
        <v>0</v>
      </c>
      <c r="AS29" s="206">
        <v>0</v>
      </c>
      <c r="AT29" s="206">
        <v>0</v>
      </c>
      <c r="AU29" s="206">
        <v>0</v>
      </c>
      <c r="AV29" s="206">
        <v>0</v>
      </c>
      <c r="AW29" s="206">
        <v>0</v>
      </c>
      <c r="AX29" s="206">
        <v>0</v>
      </c>
      <c r="AY29" s="206">
        <v>0</v>
      </c>
      <c r="AZ29" s="206">
        <v>0</v>
      </c>
      <c r="BA29" s="206">
        <v>0</v>
      </c>
      <c r="BB29" s="206">
        <v>0</v>
      </c>
    </row>
    <row r="30" spans="1:54" ht="46.5" customHeight="1">
      <c r="A30" s="8"/>
      <c r="B30" s="36" t="s">
        <v>27</v>
      </c>
      <c r="C30" s="36" t="s">
        <v>24</v>
      </c>
      <c r="D30" s="202" t="s">
        <v>1051</v>
      </c>
      <c r="E30" s="203" t="s">
        <v>1052</v>
      </c>
      <c r="F30" s="65"/>
      <c r="G30" s="65"/>
      <c r="H30" s="207">
        <v>1997</v>
      </c>
      <c r="I30" s="207" t="s">
        <v>155</v>
      </c>
      <c r="J30" s="207" t="s">
        <v>155</v>
      </c>
      <c r="K30" s="207" t="s">
        <v>155</v>
      </c>
      <c r="L30" s="207" t="s">
        <v>155</v>
      </c>
      <c r="M30" s="207" t="s">
        <v>155</v>
      </c>
      <c r="N30" s="207" t="s">
        <v>155</v>
      </c>
      <c r="O30" s="207" t="s">
        <v>155</v>
      </c>
      <c r="P30" s="207" t="s">
        <v>155</v>
      </c>
      <c r="Q30" s="207" t="s">
        <v>155</v>
      </c>
      <c r="R30" s="65" t="s">
        <v>1050</v>
      </c>
      <c r="S30" s="65"/>
      <c r="T30" s="206">
        <v>0</v>
      </c>
      <c r="U30" s="206">
        <v>0</v>
      </c>
      <c r="V30" s="206">
        <v>0</v>
      </c>
      <c r="W30" s="206">
        <v>0</v>
      </c>
      <c r="X30" s="206">
        <v>0</v>
      </c>
      <c r="Y30" s="206">
        <v>0</v>
      </c>
      <c r="Z30" s="206">
        <v>0</v>
      </c>
      <c r="AA30" s="206">
        <v>0</v>
      </c>
      <c r="AB30" s="206">
        <v>0</v>
      </c>
      <c r="AC30" s="206">
        <v>0</v>
      </c>
      <c r="AD30" s="206">
        <v>0</v>
      </c>
      <c r="AE30" s="206">
        <v>0</v>
      </c>
      <c r="AF30" s="206">
        <v>0</v>
      </c>
      <c r="AG30" s="206">
        <v>0</v>
      </c>
      <c r="AH30" s="206">
        <v>0</v>
      </c>
      <c r="AI30" s="206">
        <v>0</v>
      </c>
      <c r="AJ30" s="206">
        <v>0</v>
      </c>
      <c r="AK30" s="206">
        <v>0</v>
      </c>
      <c r="AL30" s="206">
        <v>0</v>
      </c>
      <c r="AM30" s="206">
        <v>0</v>
      </c>
      <c r="AN30" s="206">
        <v>0</v>
      </c>
      <c r="AO30" s="206">
        <v>0</v>
      </c>
      <c r="AP30" s="206">
        <v>0</v>
      </c>
      <c r="AQ30" s="206">
        <v>0</v>
      </c>
      <c r="AR30" s="206">
        <v>0</v>
      </c>
      <c r="AS30" s="206"/>
      <c r="AT30" s="206">
        <v>0</v>
      </c>
      <c r="AU30" s="206">
        <v>0</v>
      </c>
      <c r="AV30" s="206">
        <v>0</v>
      </c>
      <c r="AW30" s="206">
        <v>0</v>
      </c>
      <c r="AX30" s="206">
        <v>0</v>
      </c>
      <c r="AY30" s="206">
        <v>0</v>
      </c>
      <c r="AZ30" s="206">
        <v>0</v>
      </c>
      <c r="BA30" s="206">
        <v>0</v>
      </c>
      <c r="BB30" s="206">
        <v>0</v>
      </c>
    </row>
    <row r="31" spans="1:54" ht="46.5" customHeight="1">
      <c r="A31" s="8"/>
      <c r="B31" s="36" t="s">
        <v>27</v>
      </c>
      <c r="C31" s="36" t="s">
        <v>24</v>
      </c>
      <c r="D31" s="202" t="s">
        <v>1053</v>
      </c>
      <c r="E31" s="203" t="s">
        <v>1054</v>
      </c>
      <c r="F31" s="65"/>
      <c r="G31" s="65"/>
      <c r="H31" s="207">
        <v>1997</v>
      </c>
      <c r="I31" s="207" t="s">
        <v>155</v>
      </c>
      <c r="J31" s="207" t="s">
        <v>155</v>
      </c>
      <c r="K31" s="207" t="s">
        <v>155</v>
      </c>
      <c r="L31" s="207" t="s">
        <v>155</v>
      </c>
      <c r="M31" s="207" t="s">
        <v>155</v>
      </c>
      <c r="N31" s="207" t="s">
        <v>155</v>
      </c>
      <c r="O31" s="207" t="s">
        <v>155</v>
      </c>
      <c r="P31" s="207" t="s">
        <v>155</v>
      </c>
      <c r="Q31" s="207" t="s">
        <v>155</v>
      </c>
      <c r="R31" s="65"/>
      <c r="S31" s="65"/>
      <c r="T31" s="206">
        <v>0</v>
      </c>
      <c r="U31" s="206">
        <v>0</v>
      </c>
      <c r="V31" s="206">
        <v>0</v>
      </c>
      <c r="W31" s="206">
        <v>0</v>
      </c>
      <c r="X31" s="206">
        <v>0</v>
      </c>
      <c r="Y31" s="206">
        <v>0</v>
      </c>
      <c r="Z31" s="206">
        <v>0</v>
      </c>
      <c r="AA31" s="206">
        <v>0</v>
      </c>
      <c r="AB31" s="206">
        <v>0</v>
      </c>
      <c r="AC31" s="206">
        <v>0</v>
      </c>
      <c r="AD31" s="206">
        <v>0</v>
      </c>
      <c r="AE31" s="206">
        <v>0</v>
      </c>
      <c r="AF31" s="206">
        <v>0</v>
      </c>
      <c r="AG31" s="206">
        <v>0</v>
      </c>
      <c r="AH31" s="206">
        <v>0</v>
      </c>
      <c r="AI31" s="206">
        <v>0</v>
      </c>
      <c r="AJ31" s="206">
        <v>0</v>
      </c>
      <c r="AK31" s="206">
        <v>0</v>
      </c>
      <c r="AL31" s="206">
        <v>0</v>
      </c>
      <c r="AM31" s="206">
        <v>0</v>
      </c>
      <c r="AN31" s="206">
        <v>0</v>
      </c>
      <c r="AO31" s="206">
        <v>0</v>
      </c>
      <c r="AP31" s="206">
        <v>0</v>
      </c>
      <c r="AQ31" s="206">
        <v>0</v>
      </c>
      <c r="AR31" s="206">
        <v>0</v>
      </c>
      <c r="AS31" s="206"/>
      <c r="AT31" s="206">
        <v>0</v>
      </c>
      <c r="AU31" s="206">
        <v>0</v>
      </c>
      <c r="AV31" s="206">
        <v>0</v>
      </c>
      <c r="AW31" s="206">
        <v>0</v>
      </c>
      <c r="AX31" s="206">
        <v>0</v>
      </c>
      <c r="AY31" s="206">
        <v>0</v>
      </c>
      <c r="AZ31" s="206">
        <v>0</v>
      </c>
      <c r="BA31" s="206">
        <v>0</v>
      </c>
      <c r="BB31" s="206">
        <v>0</v>
      </c>
    </row>
    <row r="32" spans="1:54" ht="46.5" customHeight="1">
      <c r="A32" s="8"/>
      <c r="B32" s="36" t="s">
        <v>27</v>
      </c>
      <c r="C32" s="36" t="s">
        <v>24</v>
      </c>
      <c r="D32" s="202" t="s">
        <v>1055</v>
      </c>
      <c r="E32" s="203" t="s">
        <v>1056</v>
      </c>
      <c r="F32" s="65" t="s">
        <v>25</v>
      </c>
      <c r="G32" s="65"/>
      <c r="H32" s="207">
        <v>2019</v>
      </c>
      <c r="I32" s="207" t="s">
        <v>155</v>
      </c>
      <c r="J32" s="207" t="s">
        <v>155</v>
      </c>
      <c r="K32" s="207" t="s">
        <v>155</v>
      </c>
      <c r="L32" s="207">
        <v>117.44</v>
      </c>
      <c r="M32" s="207">
        <v>411.11</v>
      </c>
      <c r="N32" s="207" t="s">
        <v>155</v>
      </c>
      <c r="O32" s="204" t="s">
        <v>1021</v>
      </c>
      <c r="P32" s="204" t="s">
        <v>1009</v>
      </c>
      <c r="Q32" s="204" t="s">
        <v>1043</v>
      </c>
      <c r="R32" s="65"/>
      <c r="S32" s="65"/>
      <c r="T32" s="206">
        <v>3716.2553200000002</v>
      </c>
      <c r="U32" s="206">
        <v>3716.2553200000002</v>
      </c>
      <c r="V32" s="206">
        <v>0</v>
      </c>
      <c r="W32" s="206">
        <v>0</v>
      </c>
      <c r="X32" s="206">
        <v>0</v>
      </c>
      <c r="Y32" s="206">
        <v>0</v>
      </c>
      <c r="Z32" s="206">
        <v>2490</v>
      </c>
      <c r="AA32" s="257">
        <v>6520.6375399999997</v>
      </c>
      <c r="AB32" s="257">
        <v>6520.6375399999997</v>
      </c>
      <c r="AC32" s="206">
        <v>0</v>
      </c>
      <c r="AD32" s="206">
        <v>0</v>
      </c>
      <c r="AE32" s="206">
        <v>0</v>
      </c>
      <c r="AF32" s="206">
        <v>0</v>
      </c>
      <c r="AG32" s="206">
        <v>3179</v>
      </c>
      <c r="AH32" s="257">
        <v>6488.6707699999997</v>
      </c>
      <c r="AI32" s="257">
        <v>6488.6707699999997</v>
      </c>
      <c r="AJ32" s="206">
        <v>0</v>
      </c>
      <c r="AK32" s="206">
        <v>0</v>
      </c>
      <c r="AL32" s="206">
        <v>0</v>
      </c>
      <c r="AM32" s="206">
        <v>0</v>
      </c>
      <c r="AN32" s="206">
        <v>3976</v>
      </c>
      <c r="AO32" s="206">
        <v>734.00137800000005</v>
      </c>
      <c r="AP32" s="206">
        <v>734.00137800000005</v>
      </c>
      <c r="AQ32" s="206">
        <v>0</v>
      </c>
      <c r="AR32" s="206">
        <v>0</v>
      </c>
      <c r="AS32" s="206"/>
      <c r="AT32" s="206">
        <v>0</v>
      </c>
      <c r="AU32" s="206">
        <v>227</v>
      </c>
      <c r="AV32" s="206">
        <v>0</v>
      </c>
      <c r="AW32" s="206">
        <v>0</v>
      </c>
      <c r="AX32" s="206">
        <v>0</v>
      </c>
      <c r="AY32" s="206">
        <v>0</v>
      </c>
      <c r="AZ32" s="206">
        <v>0</v>
      </c>
      <c r="BA32" s="206">
        <v>0</v>
      </c>
      <c r="BB32" s="206">
        <v>0</v>
      </c>
    </row>
    <row r="33" spans="1:54" ht="45.75">
      <c r="A33" s="259" t="s">
        <v>1235</v>
      </c>
      <c r="B33" s="269" t="s">
        <v>27</v>
      </c>
      <c r="C33" s="269" t="s">
        <v>24</v>
      </c>
      <c r="D33" s="272" t="s">
        <v>1240</v>
      </c>
      <c r="E33" s="269" t="s">
        <v>1241</v>
      </c>
      <c r="F33" s="271" t="s">
        <v>1235</v>
      </c>
      <c r="G33" s="271" t="s">
        <v>1235</v>
      </c>
      <c r="H33" s="271" t="s">
        <v>1235</v>
      </c>
      <c r="I33" s="271" t="s">
        <v>1235</v>
      </c>
      <c r="J33" s="271" t="s">
        <v>1235</v>
      </c>
      <c r="K33" s="271" t="s">
        <v>1235</v>
      </c>
      <c r="L33" s="271" t="s">
        <v>1235</v>
      </c>
      <c r="M33" s="271" t="s">
        <v>1235</v>
      </c>
      <c r="N33" s="271" t="s">
        <v>1235</v>
      </c>
      <c r="O33" s="271" t="s">
        <v>1235</v>
      </c>
      <c r="P33" s="271" t="s">
        <v>1235</v>
      </c>
      <c r="Q33" s="271" t="s">
        <v>1235</v>
      </c>
      <c r="R33" s="271" t="s">
        <v>1235</v>
      </c>
      <c r="S33" s="271" t="s">
        <v>1235</v>
      </c>
      <c r="T33" s="270" t="s">
        <v>1235</v>
      </c>
      <c r="U33" s="270" t="s">
        <v>1235</v>
      </c>
      <c r="V33" s="270" t="s">
        <v>1235</v>
      </c>
      <c r="W33" s="270" t="s">
        <v>1235</v>
      </c>
      <c r="X33" s="270" t="s">
        <v>1235</v>
      </c>
      <c r="Y33" s="270" t="s">
        <v>1235</v>
      </c>
      <c r="Z33" s="270" t="s">
        <v>1235</v>
      </c>
      <c r="AA33" s="270" t="s">
        <v>1235</v>
      </c>
      <c r="AB33" s="270" t="s">
        <v>1235</v>
      </c>
      <c r="AC33" s="270" t="s">
        <v>1235</v>
      </c>
      <c r="AD33" s="270" t="s">
        <v>1235</v>
      </c>
      <c r="AE33" s="270" t="s">
        <v>1235</v>
      </c>
      <c r="AF33" s="270" t="s">
        <v>1235</v>
      </c>
      <c r="AG33" s="270" t="s">
        <v>1235</v>
      </c>
      <c r="AH33" s="270" t="s">
        <v>1235</v>
      </c>
      <c r="AI33" s="270" t="s">
        <v>1235</v>
      </c>
      <c r="AJ33" s="270" t="s">
        <v>1235</v>
      </c>
      <c r="AK33" s="270" t="s">
        <v>1235</v>
      </c>
      <c r="AL33" s="270" t="s">
        <v>1235</v>
      </c>
      <c r="AM33" s="270" t="s">
        <v>1235</v>
      </c>
      <c r="AN33" s="270" t="s">
        <v>1235</v>
      </c>
      <c r="AO33" s="270" t="s">
        <v>1235</v>
      </c>
      <c r="AP33" s="270" t="s">
        <v>1235</v>
      </c>
      <c r="AQ33" s="270" t="s">
        <v>1235</v>
      </c>
      <c r="AR33" s="270" t="s">
        <v>1235</v>
      </c>
      <c r="AS33" s="270" t="s">
        <v>1235</v>
      </c>
      <c r="AT33" s="270" t="s">
        <v>1235</v>
      </c>
      <c r="AU33" s="270" t="s">
        <v>1235</v>
      </c>
      <c r="AV33" s="270" t="s">
        <v>1235</v>
      </c>
      <c r="AW33" s="270" t="s">
        <v>1235</v>
      </c>
      <c r="AX33" s="270" t="s">
        <v>1235</v>
      </c>
      <c r="AY33" s="270" t="s">
        <v>1235</v>
      </c>
      <c r="AZ33" s="270" t="s">
        <v>1235</v>
      </c>
      <c r="BA33" s="270" t="s">
        <v>1235</v>
      </c>
      <c r="BB33" s="270" t="s">
        <v>1235</v>
      </c>
    </row>
    <row r="34" spans="1:54" ht="46.5" customHeight="1">
      <c r="A34" s="8"/>
      <c r="B34" s="36" t="s">
        <v>27</v>
      </c>
      <c r="C34" s="36" t="s">
        <v>24</v>
      </c>
      <c r="D34" s="202" t="s">
        <v>1061</v>
      </c>
      <c r="E34" s="203" t="s">
        <v>1062</v>
      </c>
      <c r="F34" s="65" t="s">
        <v>40</v>
      </c>
      <c r="G34" s="65"/>
      <c r="H34" s="209">
        <v>2011</v>
      </c>
      <c r="I34" s="207" t="s">
        <v>155</v>
      </c>
      <c r="J34" s="207" t="s">
        <v>155</v>
      </c>
      <c r="K34" s="207" t="s">
        <v>155</v>
      </c>
      <c r="L34" s="207" t="s">
        <v>155</v>
      </c>
      <c r="M34" s="207">
        <v>178.31</v>
      </c>
      <c r="N34" s="207" t="s">
        <v>155</v>
      </c>
      <c r="O34" s="204" t="s">
        <v>1021</v>
      </c>
      <c r="P34" s="204" t="s">
        <v>1009</v>
      </c>
      <c r="Q34" s="207" t="s">
        <v>1010</v>
      </c>
      <c r="R34" s="65"/>
      <c r="S34" s="65"/>
      <c r="T34" s="206">
        <v>3479.8791030000002</v>
      </c>
      <c r="U34" s="206">
        <v>3479.8791030000002</v>
      </c>
      <c r="V34" s="206">
        <v>0</v>
      </c>
      <c r="W34" s="206">
        <v>0</v>
      </c>
      <c r="X34" s="206">
        <v>0</v>
      </c>
      <c r="Y34" s="206">
        <v>0</v>
      </c>
      <c r="Z34" s="206" t="s">
        <v>155</v>
      </c>
      <c r="AA34" s="257">
        <v>9116.5442559999992</v>
      </c>
      <c r="AB34" s="257">
        <v>9116.5442559999992</v>
      </c>
      <c r="AC34" s="206">
        <v>0</v>
      </c>
      <c r="AD34" s="206">
        <v>0</v>
      </c>
      <c r="AE34" s="206">
        <v>0</v>
      </c>
      <c r="AF34" s="206">
        <v>0</v>
      </c>
      <c r="AG34" s="206">
        <v>6</v>
      </c>
      <c r="AH34" s="206">
        <v>10825.422790000001</v>
      </c>
      <c r="AI34" s="206">
        <v>10825.422790000001</v>
      </c>
      <c r="AJ34" s="206">
        <v>0</v>
      </c>
      <c r="AK34" s="206">
        <v>0</v>
      </c>
      <c r="AL34" s="206">
        <v>0</v>
      </c>
      <c r="AM34" s="206">
        <v>0</v>
      </c>
      <c r="AN34" s="257">
        <v>4</v>
      </c>
      <c r="AO34" s="206">
        <v>12937.918960000001</v>
      </c>
      <c r="AP34" s="206">
        <v>12937.918960000001</v>
      </c>
      <c r="AQ34" s="206">
        <v>0</v>
      </c>
      <c r="AR34" s="206">
        <v>0</v>
      </c>
      <c r="AS34" s="206"/>
      <c r="AT34" s="206">
        <v>0</v>
      </c>
      <c r="AU34" s="206">
        <v>8</v>
      </c>
      <c r="AV34" s="206">
        <v>11668.75224</v>
      </c>
      <c r="AW34" s="206">
        <v>11668.75224</v>
      </c>
      <c r="AX34" s="206">
        <v>0</v>
      </c>
      <c r="AY34" s="206">
        <v>0</v>
      </c>
      <c r="AZ34" s="206">
        <v>0</v>
      </c>
      <c r="BA34" s="206">
        <v>0</v>
      </c>
      <c r="BB34" s="253">
        <v>8</v>
      </c>
    </row>
    <row r="35" spans="1:54" ht="46.5" customHeight="1">
      <c r="A35" s="8"/>
      <c r="B35" s="36" t="s">
        <v>27</v>
      </c>
      <c r="C35" s="36" t="s">
        <v>24</v>
      </c>
      <c r="D35" s="202" t="s">
        <v>1063</v>
      </c>
      <c r="E35" s="203" t="s">
        <v>1064</v>
      </c>
      <c r="F35" s="65" t="s">
        <v>40</v>
      </c>
      <c r="G35" s="65"/>
      <c r="H35" s="209">
        <v>2019</v>
      </c>
      <c r="I35" s="207" t="s">
        <v>155</v>
      </c>
      <c r="J35" s="207" t="s">
        <v>155</v>
      </c>
      <c r="K35" s="207" t="s">
        <v>155</v>
      </c>
      <c r="L35" s="207">
        <v>50.44</v>
      </c>
      <c r="M35" s="207">
        <v>149.57</v>
      </c>
      <c r="N35" s="207" t="s">
        <v>155</v>
      </c>
      <c r="O35" s="204" t="s">
        <v>1021</v>
      </c>
      <c r="P35" s="204" t="s">
        <v>1009</v>
      </c>
      <c r="Q35" s="204" t="s">
        <v>1043</v>
      </c>
      <c r="R35" s="65"/>
      <c r="S35" s="65"/>
      <c r="T35" s="206">
        <v>0</v>
      </c>
      <c r="U35" s="206">
        <v>0</v>
      </c>
      <c r="V35" s="206">
        <v>921.92141000000004</v>
      </c>
      <c r="W35" s="206">
        <v>921.92141000000004</v>
      </c>
      <c r="X35" s="206">
        <v>0</v>
      </c>
      <c r="Y35" s="206">
        <v>0</v>
      </c>
      <c r="Z35" s="206">
        <v>660</v>
      </c>
      <c r="AA35" s="206">
        <v>0</v>
      </c>
      <c r="AB35" s="206">
        <v>0</v>
      </c>
      <c r="AC35" s="206">
        <v>3298.5810200000001</v>
      </c>
      <c r="AD35" s="206">
        <v>3298.5810200000001</v>
      </c>
      <c r="AE35" s="206">
        <v>0</v>
      </c>
      <c r="AF35" s="206">
        <v>0</v>
      </c>
      <c r="AG35" s="206">
        <v>2061</v>
      </c>
      <c r="AH35" s="206">
        <v>0</v>
      </c>
      <c r="AI35" s="206">
        <v>0</v>
      </c>
      <c r="AJ35" s="257">
        <v>3714.0212999999999</v>
      </c>
      <c r="AK35" s="257">
        <v>3714.0212999999999</v>
      </c>
      <c r="AL35" s="206">
        <v>0</v>
      </c>
      <c r="AM35" s="206">
        <v>0</v>
      </c>
      <c r="AN35" s="257">
        <v>2743</v>
      </c>
      <c r="AO35" s="206">
        <v>0</v>
      </c>
      <c r="AP35" s="206">
        <v>0</v>
      </c>
      <c r="AQ35" s="206">
        <v>4320.558</v>
      </c>
      <c r="AR35" s="206">
        <v>4320.558</v>
      </c>
      <c r="AS35" s="206"/>
      <c r="AT35" s="206">
        <v>0</v>
      </c>
      <c r="AU35" s="206">
        <v>1650</v>
      </c>
      <c r="AV35" s="206">
        <v>0</v>
      </c>
      <c r="AW35" s="206">
        <v>0</v>
      </c>
      <c r="AX35" s="206">
        <v>4320.5577999999996</v>
      </c>
      <c r="AY35" s="206">
        <v>4320.5577999999996</v>
      </c>
      <c r="AZ35" s="206">
        <v>0</v>
      </c>
      <c r="BA35" s="206">
        <v>0</v>
      </c>
      <c r="BB35" s="206">
        <v>1200</v>
      </c>
    </row>
    <row r="36" spans="1:54" ht="45">
      <c r="A36" s="259" t="s">
        <v>1235</v>
      </c>
      <c r="B36" s="269" t="s">
        <v>27</v>
      </c>
      <c r="C36" s="269" t="s">
        <v>24</v>
      </c>
      <c r="D36" s="272" t="s">
        <v>1242</v>
      </c>
      <c r="E36" s="269" t="s">
        <v>1243</v>
      </c>
      <c r="F36" s="271" t="s">
        <v>1235</v>
      </c>
      <c r="G36" s="271" t="s">
        <v>1235</v>
      </c>
      <c r="H36" s="271" t="s">
        <v>1235</v>
      </c>
      <c r="I36" s="271" t="s">
        <v>1235</v>
      </c>
      <c r="J36" s="271" t="s">
        <v>1235</v>
      </c>
      <c r="K36" s="271" t="s">
        <v>1235</v>
      </c>
      <c r="L36" s="271" t="s">
        <v>1235</v>
      </c>
      <c r="M36" s="271" t="s">
        <v>1235</v>
      </c>
      <c r="N36" s="271" t="s">
        <v>1235</v>
      </c>
      <c r="O36" s="271" t="s">
        <v>1235</v>
      </c>
      <c r="P36" s="271" t="s">
        <v>1235</v>
      </c>
      <c r="Q36" s="271" t="s">
        <v>1235</v>
      </c>
      <c r="R36" s="271" t="s">
        <v>1235</v>
      </c>
      <c r="S36" s="271" t="s">
        <v>1235</v>
      </c>
      <c r="T36" s="270" t="s">
        <v>1235</v>
      </c>
      <c r="U36" s="270" t="s">
        <v>1235</v>
      </c>
      <c r="V36" s="270" t="s">
        <v>1235</v>
      </c>
      <c r="W36" s="270" t="s">
        <v>1235</v>
      </c>
      <c r="X36" s="270" t="s">
        <v>1235</v>
      </c>
      <c r="Y36" s="270" t="s">
        <v>1235</v>
      </c>
      <c r="Z36" s="270" t="s">
        <v>1235</v>
      </c>
      <c r="AA36" s="270" t="s">
        <v>1235</v>
      </c>
      <c r="AB36" s="270" t="s">
        <v>1235</v>
      </c>
      <c r="AC36" s="270" t="s">
        <v>1235</v>
      </c>
      <c r="AD36" s="270" t="s">
        <v>1235</v>
      </c>
      <c r="AE36" s="270" t="s">
        <v>1235</v>
      </c>
      <c r="AF36" s="270" t="s">
        <v>1235</v>
      </c>
      <c r="AG36" s="270" t="s">
        <v>1235</v>
      </c>
      <c r="AH36" s="270" t="s">
        <v>1235</v>
      </c>
      <c r="AI36" s="270" t="s">
        <v>1235</v>
      </c>
      <c r="AJ36" s="270" t="s">
        <v>1235</v>
      </c>
      <c r="AK36" s="270" t="s">
        <v>1235</v>
      </c>
      <c r="AL36" s="270" t="s">
        <v>1235</v>
      </c>
      <c r="AM36" s="270" t="s">
        <v>1235</v>
      </c>
      <c r="AN36" s="270" t="s">
        <v>1235</v>
      </c>
      <c r="AO36" s="270" t="s">
        <v>1235</v>
      </c>
      <c r="AP36" s="270" t="s">
        <v>1235</v>
      </c>
      <c r="AQ36" s="270" t="s">
        <v>1235</v>
      </c>
      <c r="AR36" s="270" t="s">
        <v>1235</v>
      </c>
      <c r="AS36" s="270" t="s">
        <v>1235</v>
      </c>
      <c r="AT36" s="270" t="s">
        <v>1235</v>
      </c>
      <c r="AU36" s="270" t="s">
        <v>1235</v>
      </c>
      <c r="AV36" s="270" t="s">
        <v>1235</v>
      </c>
      <c r="AW36" s="270" t="s">
        <v>1235</v>
      </c>
      <c r="AX36" s="270" t="s">
        <v>1235</v>
      </c>
      <c r="AY36" s="270" t="s">
        <v>1235</v>
      </c>
      <c r="AZ36" s="270" t="s">
        <v>1235</v>
      </c>
      <c r="BA36" s="270" t="s">
        <v>1235</v>
      </c>
      <c r="BB36" s="270" t="s">
        <v>1235</v>
      </c>
    </row>
    <row r="37" spans="1:54" ht="46.5" customHeight="1">
      <c r="A37" s="8"/>
      <c r="B37" s="36" t="s">
        <v>27</v>
      </c>
      <c r="C37" s="36" t="s">
        <v>24</v>
      </c>
      <c r="D37" s="202" t="s">
        <v>1071</v>
      </c>
      <c r="E37" s="203" t="s">
        <v>1072</v>
      </c>
      <c r="F37" s="65"/>
      <c r="G37" s="65"/>
      <c r="H37" s="207">
        <v>1997</v>
      </c>
      <c r="I37" s="207" t="s">
        <v>155</v>
      </c>
      <c r="J37" s="207" t="s">
        <v>155</v>
      </c>
      <c r="K37" s="207" t="s">
        <v>155</v>
      </c>
      <c r="L37" s="207" t="s">
        <v>155</v>
      </c>
      <c r="M37" s="207" t="s">
        <v>155</v>
      </c>
      <c r="N37" s="207" t="s">
        <v>155</v>
      </c>
      <c r="O37" s="207" t="s">
        <v>155</v>
      </c>
      <c r="P37" s="207" t="s">
        <v>155</v>
      </c>
      <c r="Q37" s="207" t="s">
        <v>155</v>
      </c>
      <c r="R37" s="65" t="s">
        <v>1050</v>
      </c>
      <c r="S37" s="65"/>
      <c r="T37" s="206">
        <v>0</v>
      </c>
      <c r="U37" s="206">
        <v>0</v>
      </c>
      <c r="V37" s="206">
        <v>0</v>
      </c>
      <c r="W37" s="206">
        <v>0</v>
      </c>
      <c r="X37" s="206">
        <v>0</v>
      </c>
      <c r="Y37" s="206">
        <v>0</v>
      </c>
      <c r="Z37" s="206">
        <v>0</v>
      </c>
      <c r="AA37" s="206">
        <v>0</v>
      </c>
      <c r="AB37" s="206">
        <v>0</v>
      </c>
      <c r="AC37" s="206">
        <v>0</v>
      </c>
      <c r="AD37" s="206">
        <v>0</v>
      </c>
      <c r="AE37" s="206">
        <v>0</v>
      </c>
      <c r="AF37" s="206">
        <v>0</v>
      </c>
      <c r="AG37" s="206">
        <v>0</v>
      </c>
      <c r="AH37" s="206">
        <v>0</v>
      </c>
      <c r="AI37" s="206">
        <v>0</v>
      </c>
      <c r="AJ37" s="206">
        <v>0</v>
      </c>
      <c r="AK37" s="206">
        <v>0</v>
      </c>
      <c r="AL37" s="206">
        <v>0</v>
      </c>
      <c r="AM37" s="206">
        <v>0</v>
      </c>
      <c r="AN37" s="206">
        <v>0</v>
      </c>
      <c r="AO37" s="206">
        <v>0</v>
      </c>
      <c r="AP37" s="206">
        <v>0</v>
      </c>
      <c r="AQ37" s="206">
        <v>0</v>
      </c>
      <c r="AR37" s="206">
        <v>0</v>
      </c>
      <c r="AS37" s="206"/>
      <c r="AT37" s="206">
        <v>0</v>
      </c>
      <c r="AU37" s="206">
        <v>0</v>
      </c>
      <c r="AV37" s="206">
        <v>0</v>
      </c>
      <c r="AW37" s="206">
        <v>0</v>
      </c>
      <c r="AX37" s="206">
        <v>0</v>
      </c>
      <c r="AY37" s="206">
        <v>0</v>
      </c>
      <c r="AZ37" s="206">
        <v>0</v>
      </c>
      <c r="BA37" s="206">
        <v>0</v>
      </c>
      <c r="BB37" s="206">
        <v>0</v>
      </c>
    </row>
    <row r="38" spans="1:54" ht="46.5" customHeight="1">
      <c r="A38" s="8"/>
      <c r="B38" s="36" t="s">
        <v>27</v>
      </c>
      <c r="C38" s="36" t="s">
        <v>24</v>
      </c>
      <c r="D38" s="202" t="s">
        <v>1073</v>
      </c>
      <c r="E38" s="203" t="s">
        <v>1074</v>
      </c>
      <c r="F38" s="65"/>
      <c r="G38" s="65"/>
      <c r="H38" s="207">
        <v>2011</v>
      </c>
      <c r="I38" s="207" t="s">
        <v>155</v>
      </c>
      <c r="J38" s="207" t="s">
        <v>155</v>
      </c>
      <c r="K38" s="207" t="s">
        <v>155</v>
      </c>
      <c r="L38" s="207" t="s">
        <v>155</v>
      </c>
      <c r="M38" s="207" t="s">
        <v>155</v>
      </c>
      <c r="N38" s="207" t="s">
        <v>155</v>
      </c>
      <c r="O38" s="207" t="s">
        <v>155</v>
      </c>
      <c r="P38" s="207" t="s">
        <v>155</v>
      </c>
      <c r="Q38" s="207" t="s">
        <v>155</v>
      </c>
      <c r="R38" s="65" t="s">
        <v>1075</v>
      </c>
      <c r="S38" s="65"/>
      <c r="T38" s="206">
        <v>0</v>
      </c>
      <c r="U38" s="206">
        <v>0</v>
      </c>
      <c r="V38" s="206">
        <v>0</v>
      </c>
      <c r="W38" s="206">
        <v>0</v>
      </c>
      <c r="X38" s="206">
        <v>0</v>
      </c>
      <c r="Y38" s="206">
        <v>0</v>
      </c>
      <c r="Z38" s="206">
        <v>0</v>
      </c>
      <c r="AA38" s="206">
        <v>0</v>
      </c>
      <c r="AB38" s="206">
        <v>0</v>
      </c>
      <c r="AC38" s="206">
        <v>0</v>
      </c>
      <c r="AD38" s="206">
        <v>0</v>
      </c>
      <c r="AE38" s="206">
        <v>0</v>
      </c>
      <c r="AF38" s="206">
        <v>0</v>
      </c>
      <c r="AG38" s="206">
        <v>0</v>
      </c>
      <c r="AH38" s="206">
        <v>0</v>
      </c>
      <c r="AI38" s="206">
        <v>0</v>
      </c>
      <c r="AJ38" s="206">
        <v>0</v>
      </c>
      <c r="AK38" s="206">
        <v>0</v>
      </c>
      <c r="AL38" s="206">
        <v>0</v>
      </c>
      <c r="AM38" s="206">
        <v>0</v>
      </c>
      <c r="AN38" s="206">
        <v>0</v>
      </c>
      <c r="AO38" s="206">
        <v>0</v>
      </c>
      <c r="AP38" s="206">
        <v>0</v>
      </c>
      <c r="AQ38" s="206">
        <v>0</v>
      </c>
      <c r="AR38" s="206">
        <v>0</v>
      </c>
      <c r="AS38" s="206"/>
      <c r="AT38" s="206">
        <v>0</v>
      </c>
      <c r="AU38" s="206">
        <v>0</v>
      </c>
      <c r="AV38" s="206">
        <v>0</v>
      </c>
      <c r="AW38" s="206">
        <v>0</v>
      </c>
      <c r="AX38" s="206">
        <v>0</v>
      </c>
      <c r="AY38" s="206">
        <v>0</v>
      </c>
      <c r="AZ38" s="206">
        <v>0</v>
      </c>
      <c r="BA38" s="206">
        <v>0</v>
      </c>
      <c r="BB38" s="206">
        <v>0</v>
      </c>
    </row>
    <row r="39" spans="1:54" ht="46.5" customHeight="1">
      <c r="A39" s="8"/>
      <c r="B39" s="36" t="s">
        <v>27</v>
      </c>
      <c r="C39" s="36" t="s">
        <v>24</v>
      </c>
      <c r="D39" s="202" t="s">
        <v>1076</v>
      </c>
      <c r="E39" s="203" t="s">
        <v>1077</v>
      </c>
      <c r="F39" s="65"/>
      <c r="G39" s="65"/>
      <c r="H39" s="207">
        <v>1997</v>
      </c>
      <c r="I39" s="207" t="s">
        <v>155</v>
      </c>
      <c r="J39" s="207" t="s">
        <v>155</v>
      </c>
      <c r="K39" s="207" t="s">
        <v>155</v>
      </c>
      <c r="L39" s="207" t="s">
        <v>155</v>
      </c>
      <c r="M39" s="207" t="s">
        <v>155</v>
      </c>
      <c r="N39" s="207" t="s">
        <v>155</v>
      </c>
      <c r="O39" s="207" t="s">
        <v>155</v>
      </c>
      <c r="P39" s="207" t="s">
        <v>155</v>
      </c>
      <c r="Q39" s="207" t="s">
        <v>155</v>
      </c>
      <c r="R39" s="65"/>
      <c r="S39" s="65"/>
      <c r="T39" s="206">
        <v>0</v>
      </c>
      <c r="U39" s="206">
        <v>0</v>
      </c>
      <c r="V39" s="206">
        <v>0</v>
      </c>
      <c r="W39" s="206">
        <v>0</v>
      </c>
      <c r="X39" s="206">
        <v>0</v>
      </c>
      <c r="Y39" s="206">
        <v>0</v>
      </c>
      <c r="Z39" s="206">
        <v>0</v>
      </c>
      <c r="AA39" s="206">
        <v>0</v>
      </c>
      <c r="AB39" s="206">
        <v>0</v>
      </c>
      <c r="AC39" s="206">
        <v>0</v>
      </c>
      <c r="AD39" s="206">
        <v>0</v>
      </c>
      <c r="AE39" s="206">
        <v>0</v>
      </c>
      <c r="AF39" s="206">
        <v>0</v>
      </c>
      <c r="AG39" s="206">
        <v>0</v>
      </c>
      <c r="AH39" s="206">
        <v>0</v>
      </c>
      <c r="AI39" s="206">
        <v>0</v>
      </c>
      <c r="AJ39" s="206">
        <v>0</v>
      </c>
      <c r="AK39" s="206">
        <v>0</v>
      </c>
      <c r="AL39" s="206">
        <v>0</v>
      </c>
      <c r="AM39" s="206">
        <v>0</v>
      </c>
      <c r="AN39" s="206">
        <v>0</v>
      </c>
      <c r="AO39" s="206">
        <v>0</v>
      </c>
      <c r="AP39" s="206">
        <v>0</v>
      </c>
      <c r="AQ39" s="206">
        <v>0</v>
      </c>
      <c r="AR39" s="206">
        <v>0</v>
      </c>
      <c r="AS39" s="206"/>
      <c r="AT39" s="206">
        <v>0</v>
      </c>
      <c r="AU39" s="206">
        <v>0</v>
      </c>
      <c r="AV39" s="206">
        <v>0</v>
      </c>
      <c r="AW39" s="206">
        <v>0</v>
      </c>
      <c r="AX39" s="206">
        <v>0</v>
      </c>
      <c r="AY39" s="206">
        <v>0</v>
      </c>
      <c r="AZ39" s="206">
        <v>0</v>
      </c>
      <c r="BA39" s="206">
        <v>0</v>
      </c>
      <c r="BB39" s="206">
        <v>0</v>
      </c>
    </row>
    <row r="40" spans="1:54" ht="46.5" customHeight="1">
      <c r="A40" s="8"/>
      <c r="B40" s="36" t="s">
        <v>27</v>
      </c>
      <c r="C40" s="36" t="s">
        <v>24</v>
      </c>
      <c r="D40" s="202" t="s">
        <v>1078</v>
      </c>
      <c r="E40" s="203" t="s">
        <v>1079</v>
      </c>
      <c r="F40" s="65"/>
      <c r="G40" s="65"/>
      <c r="H40" s="207">
        <v>1997</v>
      </c>
      <c r="I40" s="207" t="s">
        <v>155</v>
      </c>
      <c r="J40" s="207" t="s">
        <v>155</v>
      </c>
      <c r="K40" s="207" t="s">
        <v>155</v>
      </c>
      <c r="L40" s="207" t="s">
        <v>155</v>
      </c>
      <c r="M40" s="207" t="s">
        <v>155</v>
      </c>
      <c r="N40" s="207" t="s">
        <v>155</v>
      </c>
      <c r="O40" s="207" t="s">
        <v>155</v>
      </c>
      <c r="P40" s="207" t="s">
        <v>155</v>
      </c>
      <c r="Q40" s="207" t="s">
        <v>155</v>
      </c>
      <c r="R40" s="65"/>
      <c r="S40" s="65"/>
      <c r="T40" s="206">
        <v>0</v>
      </c>
      <c r="U40" s="206">
        <v>0</v>
      </c>
      <c r="V40" s="206">
        <v>0</v>
      </c>
      <c r="W40" s="206">
        <v>0</v>
      </c>
      <c r="X40" s="206">
        <v>0</v>
      </c>
      <c r="Y40" s="206">
        <v>0</v>
      </c>
      <c r="Z40" s="206">
        <v>0</v>
      </c>
      <c r="AA40" s="206">
        <v>0</v>
      </c>
      <c r="AB40" s="206">
        <v>0</v>
      </c>
      <c r="AC40" s="206">
        <v>0</v>
      </c>
      <c r="AD40" s="206">
        <v>0</v>
      </c>
      <c r="AE40" s="206">
        <v>0</v>
      </c>
      <c r="AF40" s="206">
        <v>0</v>
      </c>
      <c r="AG40" s="206">
        <v>0</v>
      </c>
      <c r="AH40" s="206">
        <v>0</v>
      </c>
      <c r="AI40" s="206">
        <v>0</v>
      </c>
      <c r="AJ40" s="206">
        <v>0</v>
      </c>
      <c r="AK40" s="206">
        <v>0</v>
      </c>
      <c r="AL40" s="206">
        <v>0</v>
      </c>
      <c r="AM40" s="206">
        <v>0</v>
      </c>
      <c r="AN40" s="206">
        <v>0</v>
      </c>
      <c r="AO40" s="206">
        <v>0</v>
      </c>
      <c r="AP40" s="206">
        <v>0</v>
      </c>
      <c r="AQ40" s="206">
        <v>0</v>
      </c>
      <c r="AR40" s="206">
        <v>0</v>
      </c>
      <c r="AS40" s="206"/>
      <c r="AT40" s="206">
        <v>0</v>
      </c>
      <c r="AU40" s="206">
        <v>0</v>
      </c>
      <c r="AV40" s="206">
        <v>0</v>
      </c>
      <c r="AW40" s="206">
        <v>0</v>
      </c>
      <c r="AX40" s="206">
        <v>0</v>
      </c>
      <c r="AY40" s="206">
        <v>0</v>
      </c>
      <c r="AZ40" s="206">
        <v>0</v>
      </c>
      <c r="BA40" s="206">
        <v>0</v>
      </c>
      <c r="BB40" s="206">
        <v>0</v>
      </c>
    </row>
    <row r="41" spans="1:54" ht="46.5" customHeight="1">
      <c r="A41" s="8"/>
      <c r="B41" s="36" t="s">
        <v>27</v>
      </c>
      <c r="C41" s="36" t="s">
        <v>24</v>
      </c>
      <c r="D41" s="202" t="s">
        <v>1080</v>
      </c>
      <c r="E41" s="203" t="s">
        <v>1081</v>
      </c>
      <c r="F41" s="210" t="s">
        <v>21</v>
      </c>
      <c r="G41" s="210" t="s">
        <v>25</v>
      </c>
      <c r="H41" s="211">
        <v>2019</v>
      </c>
      <c r="I41" s="207" t="s">
        <v>155</v>
      </c>
      <c r="J41" s="207" t="s">
        <v>155</v>
      </c>
      <c r="K41" s="207" t="s">
        <v>155</v>
      </c>
      <c r="L41" s="207">
        <v>113.77</v>
      </c>
      <c r="M41" s="207">
        <v>57.66</v>
      </c>
      <c r="N41" s="207" t="s">
        <v>155</v>
      </c>
      <c r="O41" s="204" t="s">
        <v>1021</v>
      </c>
      <c r="P41" s="204" t="s">
        <v>1009</v>
      </c>
      <c r="Q41" s="204" t="s">
        <v>1043</v>
      </c>
      <c r="R41" s="65"/>
      <c r="S41" s="65"/>
      <c r="T41" s="206">
        <v>192.22882999999999</v>
      </c>
      <c r="U41" s="206">
        <v>192.2288772</v>
      </c>
      <c r="V41" s="206">
        <v>0</v>
      </c>
      <c r="W41" s="206">
        <v>0</v>
      </c>
      <c r="X41" s="206">
        <v>0</v>
      </c>
      <c r="Y41" s="206">
        <v>2.6</v>
      </c>
      <c r="Z41" s="206">
        <v>0</v>
      </c>
      <c r="AA41" s="257">
        <v>38789.990469999997</v>
      </c>
      <c r="AB41" s="257">
        <v>38790</v>
      </c>
      <c r="AC41" s="206">
        <v>0</v>
      </c>
      <c r="AD41" s="206">
        <v>0</v>
      </c>
      <c r="AE41" s="206">
        <v>0</v>
      </c>
      <c r="AF41" s="244">
        <v>15.5</v>
      </c>
      <c r="AG41" s="206">
        <v>0</v>
      </c>
      <c r="AH41" s="257">
        <v>69410.216620000007</v>
      </c>
      <c r="AI41" s="257">
        <v>69410.216620000007</v>
      </c>
      <c r="AJ41" s="206">
        <v>0</v>
      </c>
      <c r="AK41" s="206">
        <v>0</v>
      </c>
      <c r="AL41" s="206">
        <v>0</v>
      </c>
      <c r="AM41" s="206">
        <v>25.92</v>
      </c>
      <c r="AN41" s="206">
        <v>0</v>
      </c>
      <c r="AO41" s="206">
        <v>188844.66339999999</v>
      </c>
      <c r="AP41" s="206">
        <v>188844.66339999999</v>
      </c>
      <c r="AQ41" s="206">
        <v>1048.575</v>
      </c>
      <c r="AR41" s="206">
        <v>1048.575</v>
      </c>
      <c r="AS41" s="206">
        <v>0</v>
      </c>
      <c r="AT41" s="206">
        <v>65</v>
      </c>
      <c r="AU41" s="206">
        <v>0</v>
      </c>
      <c r="AV41" s="206">
        <v>310038.04700000002</v>
      </c>
      <c r="AW41" s="206">
        <v>310038.04700000002</v>
      </c>
      <c r="AX41" s="206">
        <v>1725.58</v>
      </c>
      <c r="AY41" s="206">
        <v>1725.58</v>
      </c>
      <c r="AZ41" s="206">
        <v>0</v>
      </c>
      <c r="BA41" s="206">
        <v>0</v>
      </c>
      <c r="BB41" s="253">
        <v>125</v>
      </c>
    </row>
    <row r="42" spans="1:54" ht="45">
      <c r="A42" s="259" t="s">
        <v>1235</v>
      </c>
      <c r="B42" s="269" t="s">
        <v>27</v>
      </c>
      <c r="C42" s="269" t="s">
        <v>24</v>
      </c>
      <c r="D42" s="272" t="s">
        <v>1244</v>
      </c>
      <c r="E42" s="269" t="s">
        <v>1245</v>
      </c>
      <c r="F42" s="271" t="s">
        <v>1235</v>
      </c>
      <c r="G42" s="271" t="s">
        <v>1235</v>
      </c>
      <c r="H42" s="271" t="s">
        <v>1235</v>
      </c>
      <c r="I42" s="271" t="s">
        <v>1235</v>
      </c>
      <c r="J42" s="271" t="s">
        <v>1235</v>
      </c>
      <c r="K42" s="271" t="s">
        <v>1235</v>
      </c>
      <c r="L42" s="271" t="s">
        <v>1235</v>
      </c>
      <c r="M42" s="271" t="s">
        <v>1235</v>
      </c>
      <c r="N42" s="271" t="s">
        <v>1235</v>
      </c>
      <c r="O42" s="271" t="s">
        <v>1235</v>
      </c>
      <c r="P42" s="271" t="s">
        <v>1235</v>
      </c>
      <c r="Q42" s="271" t="s">
        <v>1235</v>
      </c>
      <c r="R42" s="271" t="s">
        <v>1235</v>
      </c>
      <c r="S42" s="271" t="s">
        <v>1235</v>
      </c>
      <c r="T42" s="270" t="s">
        <v>1235</v>
      </c>
      <c r="U42" s="270" t="s">
        <v>1235</v>
      </c>
      <c r="V42" s="270" t="s">
        <v>1235</v>
      </c>
      <c r="W42" s="270" t="s">
        <v>1235</v>
      </c>
      <c r="X42" s="270" t="s">
        <v>1235</v>
      </c>
      <c r="Y42" s="270" t="s">
        <v>1235</v>
      </c>
      <c r="Z42" s="270" t="s">
        <v>1235</v>
      </c>
      <c r="AA42" s="270" t="s">
        <v>1235</v>
      </c>
      <c r="AB42" s="270" t="s">
        <v>1235</v>
      </c>
      <c r="AC42" s="270" t="s">
        <v>1235</v>
      </c>
      <c r="AD42" s="270" t="s">
        <v>1235</v>
      </c>
      <c r="AE42" s="270" t="s">
        <v>1235</v>
      </c>
      <c r="AF42" s="270" t="s">
        <v>1235</v>
      </c>
      <c r="AG42" s="270" t="s">
        <v>1235</v>
      </c>
      <c r="AH42" s="270" t="s">
        <v>1235</v>
      </c>
      <c r="AI42" s="270" t="s">
        <v>1235</v>
      </c>
      <c r="AJ42" s="270" t="s">
        <v>1235</v>
      </c>
      <c r="AK42" s="270" t="s">
        <v>1235</v>
      </c>
      <c r="AL42" s="270" t="s">
        <v>1235</v>
      </c>
      <c r="AM42" s="270" t="s">
        <v>1235</v>
      </c>
      <c r="AN42" s="270" t="s">
        <v>1235</v>
      </c>
      <c r="AO42" s="270" t="s">
        <v>1235</v>
      </c>
      <c r="AP42" s="270" t="s">
        <v>1235</v>
      </c>
      <c r="AQ42" s="270" t="s">
        <v>1235</v>
      </c>
      <c r="AR42" s="270" t="s">
        <v>1235</v>
      </c>
      <c r="AS42" s="270" t="s">
        <v>1235</v>
      </c>
      <c r="AT42" s="270" t="s">
        <v>1235</v>
      </c>
      <c r="AU42" s="270" t="s">
        <v>1235</v>
      </c>
      <c r="AV42" s="270" t="s">
        <v>1235</v>
      </c>
      <c r="AW42" s="270" t="s">
        <v>1235</v>
      </c>
      <c r="AX42" s="270" t="s">
        <v>1235</v>
      </c>
      <c r="AY42" s="270" t="s">
        <v>1235</v>
      </c>
      <c r="AZ42" s="270" t="s">
        <v>1235</v>
      </c>
      <c r="BA42" s="270" t="s">
        <v>1235</v>
      </c>
      <c r="BB42" s="270" t="s">
        <v>1235</v>
      </c>
    </row>
    <row r="43" spans="1:54" ht="46.5" customHeight="1">
      <c r="A43" s="8"/>
      <c r="B43" s="36" t="s">
        <v>27</v>
      </c>
      <c r="C43" s="36" t="s">
        <v>24</v>
      </c>
      <c r="D43" s="202" t="s">
        <v>1057</v>
      </c>
      <c r="E43" s="203" t="s">
        <v>1058</v>
      </c>
      <c r="F43" s="65" t="s">
        <v>40</v>
      </c>
      <c r="G43" s="65"/>
      <c r="H43" s="204">
        <v>2019</v>
      </c>
      <c r="I43" s="207" t="s">
        <v>155</v>
      </c>
      <c r="J43" s="207">
        <v>1067.23</v>
      </c>
      <c r="K43" s="207" t="s">
        <v>155</v>
      </c>
      <c r="L43" s="207">
        <v>1106.6600000000001</v>
      </c>
      <c r="M43" s="207">
        <v>2166.36</v>
      </c>
      <c r="N43" s="207" t="s">
        <v>155</v>
      </c>
      <c r="O43" s="204" t="s">
        <v>1021</v>
      </c>
      <c r="P43" s="204" t="s">
        <v>1009</v>
      </c>
      <c r="Q43" s="204" t="s">
        <v>1043</v>
      </c>
      <c r="R43" s="65"/>
      <c r="S43" s="65"/>
      <c r="T43" s="206">
        <v>1321.397479</v>
      </c>
      <c r="U43" s="206">
        <v>1105.740951</v>
      </c>
      <c r="V43" s="206">
        <v>0</v>
      </c>
      <c r="W43" s="206">
        <v>0</v>
      </c>
      <c r="X43" s="206">
        <v>0</v>
      </c>
      <c r="Y43" s="206">
        <v>0</v>
      </c>
      <c r="Z43" s="206">
        <v>7</v>
      </c>
      <c r="AA43" s="257">
        <v>4854.3340589999998</v>
      </c>
      <c r="AB43" s="257">
        <v>4062.0903579999999</v>
      </c>
      <c r="AC43" s="206">
        <v>0</v>
      </c>
      <c r="AD43" s="206">
        <v>0</v>
      </c>
      <c r="AE43" s="206">
        <v>0</v>
      </c>
      <c r="AF43" s="206">
        <v>0</v>
      </c>
      <c r="AG43" s="206">
        <v>23</v>
      </c>
      <c r="AH43" s="257">
        <v>1911.1961490000001</v>
      </c>
      <c r="AI43" s="257">
        <v>1574.4062260000001</v>
      </c>
      <c r="AJ43" s="206">
        <v>0</v>
      </c>
      <c r="AK43" s="206">
        <v>0</v>
      </c>
      <c r="AL43" s="206">
        <v>0</v>
      </c>
      <c r="AM43" s="206">
        <v>0</v>
      </c>
      <c r="AN43" s="257">
        <v>13</v>
      </c>
      <c r="AO43" s="206">
        <v>1909.6787280000001</v>
      </c>
      <c r="AP43" s="206">
        <v>1527.3208070000001</v>
      </c>
      <c r="AQ43" s="206">
        <v>0</v>
      </c>
      <c r="AR43" s="206">
        <v>0</v>
      </c>
      <c r="AS43" s="206">
        <v>0</v>
      </c>
      <c r="AT43" s="206">
        <v>0</v>
      </c>
      <c r="AU43" s="206">
        <v>10</v>
      </c>
      <c r="AV43" s="206">
        <v>1526.01</v>
      </c>
      <c r="AW43" s="206">
        <v>1220.470642</v>
      </c>
      <c r="AX43" s="206">
        <v>0</v>
      </c>
      <c r="AY43" s="206">
        <v>0</v>
      </c>
      <c r="AZ43" s="206">
        <v>0</v>
      </c>
      <c r="BA43" s="206">
        <v>0</v>
      </c>
      <c r="BB43" s="253">
        <v>10</v>
      </c>
    </row>
    <row r="44" spans="1:54" ht="46.5" customHeight="1">
      <c r="A44" s="8"/>
      <c r="B44" s="36" t="s">
        <v>27</v>
      </c>
      <c r="C44" s="36" t="s">
        <v>24</v>
      </c>
      <c r="D44" s="202" t="s">
        <v>1059</v>
      </c>
      <c r="E44" s="203" t="s">
        <v>1060</v>
      </c>
      <c r="F44" s="65" t="s">
        <v>40</v>
      </c>
      <c r="G44" s="65"/>
      <c r="H44" s="209">
        <v>2019</v>
      </c>
      <c r="I44" s="207" t="s">
        <v>155</v>
      </c>
      <c r="J44" s="207">
        <v>18.07</v>
      </c>
      <c r="K44" s="207" t="s">
        <v>155</v>
      </c>
      <c r="L44" s="207">
        <v>1.02</v>
      </c>
      <c r="M44" s="207">
        <v>203.25</v>
      </c>
      <c r="N44" s="207" t="s">
        <v>155</v>
      </c>
      <c r="O44" s="204" t="s">
        <v>1021</v>
      </c>
      <c r="P44" s="204" t="s">
        <v>1009</v>
      </c>
      <c r="Q44" s="207" t="s">
        <v>1010</v>
      </c>
      <c r="R44" s="65"/>
      <c r="S44" s="65"/>
      <c r="T44" s="206">
        <v>187.88195350000001</v>
      </c>
      <c r="U44" s="206">
        <v>169.16293350000001</v>
      </c>
      <c r="V44" s="206">
        <v>0</v>
      </c>
      <c r="W44" s="206">
        <v>0</v>
      </c>
      <c r="X44" s="206">
        <v>0</v>
      </c>
      <c r="Y44" s="206">
        <v>0</v>
      </c>
      <c r="Z44" s="206">
        <v>0</v>
      </c>
      <c r="AA44" s="257">
        <v>3541.988914</v>
      </c>
      <c r="AB44" s="257">
        <v>2964.4063080000001</v>
      </c>
      <c r="AC44" s="257">
        <v>370.54158999999999</v>
      </c>
      <c r="AD44" s="257">
        <v>107.84883720000001</v>
      </c>
      <c r="AE44" s="206">
        <v>0</v>
      </c>
      <c r="AF44" s="206">
        <v>0</v>
      </c>
      <c r="AG44" s="206">
        <v>4</v>
      </c>
      <c r="AH44" s="257">
        <v>12997.49994</v>
      </c>
      <c r="AI44" s="257">
        <v>12549.78197</v>
      </c>
      <c r="AJ44" s="206">
        <v>1378.19562</v>
      </c>
      <c r="AK44" s="206">
        <v>411.81609200000003</v>
      </c>
      <c r="AL44" s="206">
        <v>0</v>
      </c>
      <c r="AM44" s="206">
        <v>0</v>
      </c>
      <c r="AN44" s="206">
        <v>0</v>
      </c>
      <c r="AO44" s="206">
        <v>13309.07804</v>
      </c>
      <c r="AP44" s="206">
        <v>2124.326779</v>
      </c>
      <c r="AQ44" s="206">
        <v>1607.27808</v>
      </c>
      <c r="AR44" s="206">
        <v>482.4072658</v>
      </c>
      <c r="AS44" s="206"/>
      <c r="AT44" s="206">
        <v>0</v>
      </c>
      <c r="AU44" s="206">
        <v>4</v>
      </c>
      <c r="AV44" s="206">
        <v>2584.2223300000001</v>
      </c>
      <c r="AW44" s="206">
        <v>0</v>
      </c>
      <c r="AX44" s="206">
        <v>1607.27808</v>
      </c>
      <c r="AY44" s="206">
        <v>482.4072658</v>
      </c>
      <c r="AZ44" s="206">
        <v>0</v>
      </c>
      <c r="BA44" s="206">
        <v>0</v>
      </c>
      <c r="BB44" s="253">
        <v>2</v>
      </c>
    </row>
    <row r="45" spans="1:54" ht="46.5" customHeight="1">
      <c r="A45" s="8"/>
      <c r="B45" s="36" t="s">
        <v>27</v>
      </c>
      <c r="C45" s="36" t="s">
        <v>24</v>
      </c>
      <c r="D45" s="202" t="s">
        <v>1065</v>
      </c>
      <c r="E45" s="203" t="s">
        <v>1066</v>
      </c>
      <c r="F45" s="65" t="s">
        <v>40</v>
      </c>
      <c r="G45" s="65"/>
      <c r="H45" s="209">
        <v>2020</v>
      </c>
      <c r="I45" s="207" t="s">
        <v>155</v>
      </c>
      <c r="J45" s="207">
        <v>2.81</v>
      </c>
      <c r="K45" s="207" t="s">
        <v>155</v>
      </c>
      <c r="L45" s="207">
        <v>164.05</v>
      </c>
      <c r="M45" s="207">
        <v>211.3</v>
      </c>
      <c r="N45" s="207" t="s">
        <v>155</v>
      </c>
      <c r="O45" s="204" t="s">
        <v>1021</v>
      </c>
      <c r="P45" s="204" t="s">
        <v>1009</v>
      </c>
      <c r="Q45" s="207" t="s">
        <v>1010</v>
      </c>
      <c r="R45" s="65"/>
      <c r="S45" s="65"/>
      <c r="T45" s="206">
        <v>0</v>
      </c>
      <c r="U45" s="206">
        <v>0</v>
      </c>
      <c r="V45" s="206">
        <v>0</v>
      </c>
      <c r="W45" s="206">
        <v>0</v>
      </c>
      <c r="X45" s="206">
        <v>0</v>
      </c>
      <c r="Y45" s="206">
        <v>0</v>
      </c>
      <c r="Z45" s="206" t="s">
        <v>155</v>
      </c>
      <c r="AA45" s="206">
        <v>0</v>
      </c>
      <c r="AB45" s="206">
        <v>0</v>
      </c>
      <c r="AC45" s="206">
        <v>5075.8919900000001</v>
      </c>
      <c r="AD45" s="206">
        <v>4812.768</v>
      </c>
      <c r="AE45" s="206">
        <v>0</v>
      </c>
      <c r="AF45" s="206">
        <v>0</v>
      </c>
      <c r="AG45" s="206">
        <v>1420</v>
      </c>
      <c r="AH45" s="206">
        <v>0</v>
      </c>
      <c r="AI45" s="206">
        <v>0</v>
      </c>
      <c r="AJ45" s="206">
        <v>7892.7910499999998</v>
      </c>
      <c r="AK45" s="206">
        <v>7874.9939999999997</v>
      </c>
      <c r="AL45" s="206">
        <v>0</v>
      </c>
      <c r="AM45" s="206">
        <v>0</v>
      </c>
      <c r="AN45" s="257">
        <v>2310</v>
      </c>
      <c r="AO45" s="206">
        <v>0</v>
      </c>
      <c r="AP45" s="206">
        <v>0</v>
      </c>
      <c r="AQ45" s="206">
        <v>10400</v>
      </c>
      <c r="AR45" s="206">
        <v>10400</v>
      </c>
      <c r="AS45" s="206"/>
      <c r="AT45" s="206">
        <v>0</v>
      </c>
      <c r="AU45" s="206">
        <v>3000</v>
      </c>
      <c r="AV45" s="206">
        <v>0</v>
      </c>
      <c r="AW45" s="206">
        <v>0</v>
      </c>
      <c r="AX45" s="206">
        <v>10400</v>
      </c>
      <c r="AY45" s="206">
        <v>10400</v>
      </c>
      <c r="AZ45" s="206">
        <v>0</v>
      </c>
      <c r="BA45" s="206">
        <v>0</v>
      </c>
      <c r="BB45" s="206">
        <v>2000</v>
      </c>
    </row>
    <row r="46" spans="1:54" ht="46.5" customHeight="1">
      <c r="A46" s="8"/>
      <c r="B46" s="36" t="s">
        <v>27</v>
      </c>
      <c r="C46" s="36" t="s">
        <v>24</v>
      </c>
      <c r="D46" s="202" t="s">
        <v>1067</v>
      </c>
      <c r="E46" s="202" t="s">
        <v>1068</v>
      </c>
      <c r="F46" s="65" t="s">
        <v>40</v>
      </c>
      <c r="G46" s="65"/>
      <c r="H46" s="209">
        <v>2020</v>
      </c>
      <c r="I46" s="207" t="s">
        <v>155</v>
      </c>
      <c r="J46" s="207" t="s">
        <v>155</v>
      </c>
      <c r="K46" s="207" t="s">
        <v>155</v>
      </c>
      <c r="L46" s="207">
        <v>25.04</v>
      </c>
      <c r="M46" s="207">
        <v>58.09</v>
      </c>
      <c r="N46" s="207" t="s">
        <v>155</v>
      </c>
      <c r="O46" s="204" t="s">
        <v>1021</v>
      </c>
      <c r="P46" s="204" t="s">
        <v>1009</v>
      </c>
      <c r="Q46" s="207" t="s">
        <v>1010</v>
      </c>
      <c r="R46" s="65"/>
      <c r="S46" s="65"/>
      <c r="T46" s="206">
        <v>0</v>
      </c>
      <c r="U46" s="206">
        <v>0</v>
      </c>
      <c r="V46" s="206">
        <v>592.02566999999999</v>
      </c>
      <c r="W46" s="206">
        <v>592.02566999999999</v>
      </c>
      <c r="X46" s="206">
        <v>0</v>
      </c>
      <c r="Y46" s="206">
        <v>0</v>
      </c>
      <c r="Z46" s="206" t="s">
        <v>155</v>
      </c>
      <c r="AA46" s="206">
        <v>0</v>
      </c>
      <c r="AB46" s="206">
        <v>0</v>
      </c>
      <c r="AC46" s="257">
        <v>1753.6305400000001</v>
      </c>
      <c r="AD46" s="257">
        <v>1753.6305400000001</v>
      </c>
      <c r="AE46" s="206">
        <v>0</v>
      </c>
      <c r="AF46" s="206">
        <v>0</v>
      </c>
      <c r="AG46" s="206">
        <v>75</v>
      </c>
      <c r="AH46" s="206">
        <v>0</v>
      </c>
      <c r="AI46" s="206">
        <v>0</v>
      </c>
      <c r="AJ46" s="257">
        <v>8934.0423100000007</v>
      </c>
      <c r="AK46" s="257">
        <v>8934.0423100000007</v>
      </c>
      <c r="AL46" s="206">
        <v>0</v>
      </c>
      <c r="AM46" s="206">
        <v>0</v>
      </c>
      <c r="AN46" s="257">
        <v>355</v>
      </c>
      <c r="AO46" s="206">
        <v>0</v>
      </c>
      <c r="AP46" s="206">
        <v>0</v>
      </c>
      <c r="AQ46" s="206">
        <v>10350</v>
      </c>
      <c r="AR46" s="206">
        <v>10350</v>
      </c>
      <c r="AS46" s="206"/>
      <c r="AT46" s="206">
        <v>0</v>
      </c>
      <c r="AU46" s="206">
        <v>412</v>
      </c>
      <c r="AV46" s="206">
        <v>0</v>
      </c>
      <c r="AW46" s="206">
        <v>0</v>
      </c>
      <c r="AX46" s="206">
        <v>10350</v>
      </c>
      <c r="AY46" s="206">
        <v>10350</v>
      </c>
      <c r="AZ46" s="206">
        <v>0</v>
      </c>
      <c r="BA46" s="206">
        <v>0</v>
      </c>
      <c r="BB46" s="206">
        <v>300</v>
      </c>
    </row>
    <row r="47" spans="1:54" ht="46.5" customHeight="1">
      <c r="A47" s="8"/>
      <c r="B47" s="36" t="s">
        <v>27</v>
      </c>
      <c r="C47" s="36" t="s">
        <v>24</v>
      </c>
      <c r="D47" s="202" t="s">
        <v>1069</v>
      </c>
      <c r="E47" s="203" t="s">
        <v>1070</v>
      </c>
      <c r="F47" s="65" t="s">
        <v>40</v>
      </c>
      <c r="G47" s="65"/>
      <c r="H47" s="207">
        <v>2020</v>
      </c>
      <c r="I47" s="207" t="s">
        <v>155</v>
      </c>
      <c r="J47" s="207">
        <v>388.94</v>
      </c>
      <c r="K47" s="207" t="s">
        <v>155</v>
      </c>
      <c r="L47" s="207">
        <v>251.42</v>
      </c>
      <c r="M47" s="207">
        <v>601.79</v>
      </c>
      <c r="N47" s="207" t="s">
        <v>155</v>
      </c>
      <c r="O47" s="204" t="s">
        <v>1021</v>
      </c>
      <c r="P47" s="204" t="s">
        <v>1009</v>
      </c>
      <c r="Q47" s="207" t="s">
        <v>1010</v>
      </c>
      <c r="R47" s="65"/>
      <c r="S47" s="65"/>
      <c r="T47" s="206">
        <v>0</v>
      </c>
      <c r="U47" s="206">
        <v>0</v>
      </c>
      <c r="V47" s="206">
        <v>0</v>
      </c>
      <c r="W47" s="206">
        <v>0</v>
      </c>
      <c r="X47" s="206">
        <v>0</v>
      </c>
      <c r="Y47" s="206">
        <v>0</v>
      </c>
      <c r="Z47" s="206">
        <v>65</v>
      </c>
      <c r="AA47" s="206">
        <v>0</v>
      </c>
      <c r="AB47" s="206">
        <v>0</v>
      </c>
      <c r="AC47" s="257">
        <v>760.58663999999999</v>
      </c>
      <c r="AD47" s="257">
        <v>760.58663999999999</v>
      </c>
      <c r="AE47" s="206">
        <v>0</v>
      </c>
      <c r="AF47" s="206">
        <v>0</v>
      </c>
      <c r="AG47" s="206">
        <v>1274</v>
      </c>
      <c r="AH47" s="206">
        <v>0</v>
      </c>
      <c r="AI47" s="206">
        <v>0</v>
      </c>
      <c r="AJ47" s="257">
        <v>744.29656</v>
      </c>
      <c r="AK47" s="257">
        <v>739.95100000000002</v>
      </c>
      <c r="AL47" s="206">
        <v>0</v>
      </c>
      <c r="AM47" s="206">
        <v>0</v>
      </c>
      <c r="AN47" s="257">
        <v>735</v>
      </c>
      <c r="AO47" s="206">
        <v>0</v>
      </c>
      <c r="AP47" s="206">
        <v>0</v>
      </c>
      <c r="AQ47" s="206">
        <v>1828</v>
      </c>
      <c r="AR47" s="206">
        <v>1828</v>
      </c>
      <c r="AS47" s="206"/>
      <c r="AT47" s="206">
        <v>0</v>
      </c>
      <c r="AU47" s="206">
        <v>1250</v>
      </c>
      <c r="AV47" s="206">
        <v>0</v>
      </c>
      <c r="AW47" s="206">
        <v>0</v>
      </c>
      <c r="AX47" s="206">
        <v>1828</v>
      </c>
      <c r="AY47" s="206">
        <v>1828</v>
      </c>
      <c r="AZ47" s="206">
        <v>0</v>
      </c>
      <c r="BA47" s="206">
        <v>0</v>
      </c>
      <c r="BB47" s="206">
        <v>1250</v>
      </c>
    </row>
    <row r="48" spans="1:54" ht="46.5" customHeight="1">
      <c r="A48" s="8"/>
      <c r="B48" s="36" t="s">
        <v>27</v>
      </c>
      <c r="C48" s="36" t="s">
        <v>24</v>
      </c>
      <c r="D48" s="202" t="s">
        <v>1082</v>
      </c>
      <c r="E48" s="203" t="s">
        <v>1075</v>
      </c>
      <c r="F48" s="65" t="s">
        <v>25</v>
      </c>
      <c r="G48" s="65" t="s">
        <v>21</v>
      </c>
      <c r="H48" s="207">
        <v>2009</v>
      </c>
      <c r="I48" s="207" t="s">
        <v>155</v>
      </c>
      <c r="J48" s="207">
        <v>8.11</v>
      </c>
      <c r="K48" s="207" t="s">
        <v>155</v>
      </c>
      <c r="L48" s="207">
        <v>13.14</v>
      </c>
      <c r="M48" s="207">
        <v>18.14</v>
      </c>
      <c r="N48" s="207" t="s">
        <v>1008</v>
      </c>
      <c r="O48" s="207" t="s">
        <v>155</v>
      </c>
      <c r="P48" s="204" t="s">
        <v>1009</v>
      </c>
      <c r="Q48" s="204" t="s">
        <v>1043</v>
      </c>
      <c r="R48" s="65"/>
      <c r="S48" s="65"/>
      <c r="T48" s="206">
        <v>113423.8033</v>
      </c>
      <c r="U48" s="206">
        <v>113414.89019999999</v>
      </c>
      <c r="V48" s="206">
        <v>2161.7050399999998</v>
      </c>
      <c r="W48" s="206">
        <v>2161.541217</v>
      </c>
      <c r="X48" s="206">
        <v>0</v>
      </c>
      <c r="Y48" s="206">
        <v>122.9</v>
      </c>
      <c r="Z48" s="206">
        <v>0</v>
      </c>
      <c r="AA48" s="257">
        <v>136810.75090000001</v>
      </c>
      <c r="AB48" s="257">
        <v>136800</v>
      </c>
      <c r="AC48" s="257">
        <v>3446.10716</v>
      </c>
      <c r="AD48" s="257">
        <v>3445.846</v>
      </c>
      <c r="AE48" s="206">
        <v>0</v>
      </c>
      <c r="AF48" s="244">
        <v>99.5</v>
      </c>
      <c r="AG48" s="206">
        <v>0</v>
      </c>
      <c r="AH48" s="206">
        <v>94372.207590000005</v>
      </c>
      <c r="AI48" s="206">
        <v>94350</v>
      </c>
      <c r="AJ48" s="206">
        <v>2596.4564700000001</v>
      </c>
      <c r="AK48" s="206">
        <v>2595.4614999999999</v>
      </c>
      <c r="AL48" s="206">
        <v>0</v>
      </c>
      <c r="AM48" s="206">
        <v>100</v>
      </c>
      <c r="AN48" s="206">
        <v>0</v>
      </c>
      <c r="AO48" s="206">
        <v>16311.541999999999</v>
      </c>
      <c r="AP48" s="206">
        <v>15810</v>
      </c>
      <c r="AQ48" s="206">
        <v>178.32900000000001</v>
      </c>
      <c r="AR48" s="206">
        <v>172.90100000000001</v>
      </c>
      <c r="AS48" s="206">
        <v>0</v>
      </c>
      <c r="AT48" s="206">
        <v>5</v>
      </c>
      <c r="AU48" s="206">
        <v>0</v>
      </c>
      <c r="AV48" s="206">
        <v>5479.4596000000001</v>
      </c>
      <c r="AW48" s="206">
        <v>5310.9789540000002</v>
      </c>
      <c r="AX48" s="206">
        <v>54.794600000000003</v>
      </c>
      <c r="AY48" s="206">
        <v>53.126755240000001</v>
      </c>
      <c r="AZ48" s="206">
        <v>0</v>
      </c>
      <c r="BA48" s="206">
        <v>0</v>
      </c>
      <c r="BB48" s="253">
        <v>1.04</v>
      </c>
    </row>
    <row r="49" spans="1:54" ht="46.5" customHeight="1">
      <c r="A49" s="8"/>
      <c r="B49" s="36" t="s">
        <v>27</v>
      </c>
      <c r="C49" s="36" t="s">
        <v>24</v>
      </c>
      <c r="D49" s="202" t="s">
        <v>1083</v>
      </c>
      <c r="E49" s="202" t="s">
        <v>1084</v>
      </c>
      <c r="F49" s="65" t="s">
        <v>25</v>
      </c>
      <c r="G49" s="65" t="s">
        <v>21</v>
      </c>
      <c r="H49" s="207">
        <v>2009</v>
      </c>
      <c r="I49" s="207" t="s">
        <v>155</v>
      </c>
      <c r="J49" s="207" t="s">
        <v>155</v>
      </c>
      <c r="K49" s="207" t="s">
        <v>155</v>
      </c>
      <c r="L49" s="207">
        <v>30.01</v>
      </c>
      <c r="M49" s="207" t="s">
        <v>155</v>
      </c>
      <c r="N49" s="207" t="s">
        <v>155</v>
      </c>
      <c r="O49" s="207" t="s">
        <v>155</v>
      </c>
      <c r="P49" s="204" t="s">
        <v>1009</v>
      </c>
      <c r="Q49" s="204" t="s">
        <v>1043</v>
      </c>
      <c r="R49" s="65"/>
      <c r="S49" s="65"/>
      <c r="T49" s="206">
        <v>0</v>
      </c>
      <c r="U49" s="206">
        <v>0</v>
      </c>
      <c r="V49" s="206">
        <v>0</v>
      </c>
      <c r="W49" s="206">
        <v>0</v>
      </c>
      <c r="X49" s="206">
        <v>0</v>
      </c>
      <c r="Y49" s="206">
        <v>7</v>
      </c>
      <c r="Z49" s="206">
        <v>0</v>
      </c>
      <c r="AA49" s="206">
        <v>0</v>
      </c>
      <c r="AB49" s="206">
        <v>0</v>
      </c>
      <c r="AC49" s="206">
        <v>0</v>
      </c>
      <c r="AD49" s="206">
        <v>0</v>
      </c>
      <c r="AE49" s="206">
        <v>0</v>
      </c>
      <c r="AF49" s="244">
        <v>21.6</v>
      </c>
      <c r="AG49" s="206">
        <v>0</v>
      </c>
      <c r="AH49" s="206">
        <v>0</v>
      </c>
      <c r="AI49" s="206">
        <v>0</v>
      </c>
      <c r="AJ49" s="206">
        <v>0</v>
      </c>
      <c r="AK49" s="206">
        <v>0</v>
      </c>
      <c r="AL49" s="206">
        <v>0</v>
      </c>
      <c r="AM49" s="206">
        <v>6.7</v>
      </c>
      <c r="AN49" s="206">
        <v>0</v>
      </c>
      <c r="AO49" s="206">
        <v>0</v>
      </c>
      <c r="AP49" s="206">
        <v>0</v>
      </c>
      <c r="AQ49" s="206">
        <v>0</v>
      </c>
      <c r="AR49" s="206">
        <v>0</v>
      </c>
      <c r="AS49" s="206">
        <v>0</v>
      </c>
      <c r="AT49" s="274">
        <v>18.5</v>
      </c>
      <c r="AU49" s="206">
        <v>0</v>
      </c>
      <c r="AV49" s="206">
        <v>0</v>
      </c>
      <c r="AW49" s="206">
        <v>0</v>
      </c>
      <c r="AX49" s="206">
        <v>0</v>
      </c>
      <c r="AY49" s="206">
        <v>0</v>
      </c>
      <c r="AZ49" s="206">
        <v>0</v>
      </c>
      <c r="BA49" s="206">
        <v>0</v>
      </c>
      <c r="BB49" s="206">
        <v>0</v>
      </c>
    </row>
    <row r="50" spans="1:54" ht="46.5" customHeight="1">
      <c r="A50" s="8"/>
      <c r="B50" s="36" t="s">
        <v>27</v>
      </c>
      <c r="C50" s="36" t="s">
        <v>24</v>
      </c>
      <c r="D50" s="202" t="s">
        <v>1085</v>
      </c>
      <c r="E50" s="202" t="s">
        <v>1086</v>
      </c>
      <c r="F50" s="65" t="s">
        <v>21</v>
      </c>
      <c r="G50" s="65" t="s">
        <v>25</v>
      </c>
      <c r="H50" s="207">
        <v>2009</v>
      </c>
      <c r="I50" s="207" t="s">
        <v>155</v>
      </c>
      <c r="J50" s="207" t="s">
        <v>155</v>
      </c>
      <c r="K50" s="207" t="s">
        <v>155</v>
      </c>
      <c r="L50" s="207">
        <v>10.43</v>
      </c>
      <c r="M50" s="207" t="s">
        <v>155</v>
      </c>
      <c r="N50" s="207" t="s">
        <v>155</v>
      </c>
      <c r="O50" s="207" t="s">
        <v>155</v>
      </c>
      <c r="P50" s="204" t="s">
        <v>1009</v>
      </c>
      <c r="Q50" s="204" t="s">
        <v>1043</v>
      </c>
      <c r="R50" s="65"/>
      <c r="S50" s="65"/>
      <c r="T50" s="206">
        <v>0</v>
      </c>
      <c r="U50" s="206">
        <v>0</v>
      </c>
      <c r="V50" s="206">
        <v>0</v>
      </c>
      <c r="W50" s="206">
        <v>0</v>
      </c>
      <c r="X50" s="206">
        <v>0</v>
      </c>
      <c r="Y50" s="206">
        <v>3</v>
      </c>
      <c r="Z50" s="206">
        <v>0</v>
      </c>
      <c r="AA50" s="206">
        <v>0</v>
      </c>
      <c r="AB50" s="206">
        <v>0</v>
      </c>
      <c r="AC50" s="206">
        <v>0</v>
      </c>
      <c r="AD50" s="206">
        <v>0</v>
      </c>
      <c r="AE50" s="206">
        <v>0</v>
      </c>
      <c r="AF50" s="206">
        <v>0</v>
      </c>
      <c r="AG50" s="206">
        <v>0</v>
      </c>
      <c r="AH50" s="206">
        <v>0</v>
      </c>
      <c r="AI50" s="206">
        <v>0</v>
      </c>
      <c r="AJ50" s="206">
        <v>0</v>
      </c>
      <c r="AK50" s="206">
        <v>0</v>
      </c>
      <c r="AL50" s="206">
        <v>0</v>
      </c>
      <c r="AM50" s="206">
        <v>0</v>
      </c>
      <c r="AN50" s="206">
        <v>0</v>
      </c>
      <c r="AO50" s="206">
        <v>0</v>
      </c>
      <c r="AP50" s="206">
        <v>0</v>
      </c>
      <c r="AQ50" s="206">
        <v>0</v>
      </c>
      <c r="AR50" s="206">
        <v>0</v>
      </c>
      <c r="AS50" s="206">
        <v>0</v>
      </c>
      <c r="AT50" s="249">
        <v>5.5</v>
      </c>
      <c r="AU50" s="274"/>
      <c r="AV50" s="206">
        <v>0</v>
      </c>
      <c r="AW50" s="206">
        <v>0</v>
      </c>
      <c r="AX50" s="206">
        <v>0</v>
      </c>
      <c r="AY50" s="206">
        <v>0</v>
      </c>
      <c r="AZ50" s="206">
        <v>0</v>
      </c>
      <c r="BA50" s="206">
        <v>0</v>
      </c>
      <c r="BB50" s="206">
        <v>0</v>
      </c>
    </row>
    <row r="51" spans="1:54" ht="46.5" customHeight="1">
      <c r="A51" s="8"/>
      <c r="B51" s="36" t="s">
        <v>27</v>
      </c>
      <c r="C51" s="36" t="s">
        <v>24</v>
      </c>
      <c r="D51" s="202" t="s">
        <v>1087</v>
      </c>
      <c r="E51" s="202" t="s">
        <v>1088</v>
      </c>
      <c r="F51" s="65" t="s">
        <v>25</v>
      </c>
      <c r="G51" s="65" t="s">
        <v>21</v>
      </c>
      <c r="H51" s="207">
        <v>2009</v>
      </c>
      <c r="I51" s="207" t="s">
        <v>155</v>
      </c>
      <c r="J51" s="207" t="s">
        <v>155</v>
      </c>
      <c r="K51" s="207" t="s">
        <v>155</v>
      </c>
      <c r="L51" s="207">
        <v>14.44</v>
      </c>
      <c r="M51" s="207" t="s">
        <v>155</v>
      </c>
      <c r="N51" s="207" t="s">
        <v>1008</v>
      </c>
      <c r="O51" s="207" t="s">
        <v>155</v>
      </c>
      <c r="P51" s="204" t="s">
        <v>1009</v>
      </c>
      <c r="Q51" s="204" t="s">
        <v>1043</v>
      </c>
      <c r="R51" s="65"/>
      <c r="S51" s="65"/>
      <c r="T51" s="206">
        <v>2982.1867010000001</v>
      </c>
      <c r="U51" s="206">
        <v>2982.1867010000001</v>
      </c>
      <c r="V51" s="206">
        <v>0</v>
      </c>
      <c r="W51" s="206">
        <v>0</v>
      </c>
      <c r="X51" s="206">
        <v>0</v>
      </c>
      <c r="Y51" s="248">
        <v>10</v>
      </c>
      <c r="Z51" s="206">
        <v>0</v>
      </c>
      <c r="AA51" s="257">
        <v>5032.9847110000001</v>
      </c>
      <c r="AB51" s="257">
        <v>5032.9847110000001</v>
      </c>
      <c r="AC51" s="206">
        <v>0</v>
      </c>
      <c r="AD51" s="206">
        <v>0</v>
      </c>
      <c r="AE51" s="206">
        <v>0</v>
      </c>
      <c r="AF51" s="244">
        <v>9.4</v>
      </c>
      <c r="AG51" s="206">
        <v>0</v>
      </c>
      <c r="AH51" s="206">
        <v>5468.9446619999999</v>
      </c>
      <c r="AI51" s="206">
        <v>5468.9446619999999</v>
      </c>
      <c r="AJ51" s="206">
        <v>0</v>
      </c>
      <c r="AK51" s="206">
        <v>0</v>
      </c>
      <c r="AL51" s="206">
        <v>0</v>
      </c>
      <c r="AM51" s="206">
        <v>3.4</v>
      </c>
      <c r="AN51" s="206">
        <v>0</v>
      </c>
      <c r="AO51" s="206">
        <v>4272.7085079999997</v>
      </c>
      <c r="AP51" s="206">
        <v>4272.7085079999997</v>
      </c>
      <c r="AQ51" s="206">
        <v>0</v>
      </c>
      <c r="AR51" s="206">
        <v>0</v>
      </c>
      <c r="AS51" s="206">
        <v>0</v>
      </c>
      <c r="AT51" s="249">
        <v>7.6</v>
      </c>
      <c r="AU51" s="206">
        <v>0</v>
      </c>
      <c r="AV51" s="206">
        <v>11766.805619999999</v>
      </c>
      <c r="AW51" s="206">
        <v>11766.805619999999</v>
      </c>
      <c r="AX51" s="206">
        <v>0</v>
      </c>
      <c r="AY51" s="206">
        <v>0</v>
      </c>
      <c r="AZ51" s="206">
        <v>0</v>
      </c>
      <c r="BA51" s="206">
        <v>0</v>
      </c>
      <c r="BB51" s="253">
        <v>11.82</v>
      </c>
    </row>
    <row r="52" spans="1:54" ht="46.5" customHeight="1">
      <c r="A52" s="8"/>
      <c r="B52" s="36" t="s">
        <v>27</v>
      </c>
      <c r="C52" s="36" t="s">
        <v>24</v>
      </c>
      <c r="D52" s="202" t="s">
        <v>1089</v>
      </c>
      <c r="E52" s="202" t="s">
        <v>1090</v>
      </c>
      <c r="F52" s="65" t="s">
        <v>25</v>
      </c>
      <c r="G52" s="65" t="s">
        <v>21</v>
      </c>
      <c r="H52" s="207">
        <v>2009</v>
      </c>
      <c r="I52" s="207" t="s">
        <v>155</v>
      </c>
      <c r="J52" s="207" t="s">
        <v>155</v>
      </c>
      <c r="K52" s="207" t="s">
        <v>155</v>
      </c>
      <c r="L52" s="207" t="s">
        <v>155</v>
      </c>
      <c r="M52" s="207">
        <v>72.930000000000007</v>
      </c>
      <c r="N52" s="207" t="s">
        <v>155</v>
      </c>
      <c r="O52" s="207" t="s">
        <v>155</v>
      </c>
      <c r="P52" s="204" t="s">
        <v>1009</v>
      </c>
      <c r="Q52" s="204" t="s">
        <v>1043</v>
      </c>
      <c r="R52" s="65"/>
      <c r="S52" s="65"/>
      <c r="T52" s="206">
        <v>0</v>
      </c>
      <c r="U52" s="206">
        <v>0</v>
      </c>
      <c r="V52" s="206">
        <v>0</v>
      </c>
      <c r="W52" s="206">
        <v>0</v>
      </c>
      <c r="X52" s="206"/>
      <c r="Y52" s="251">
        <v>25</v>
      </c>
      <c r="Z52" s="206"/>
      <c r="AA52" s="206">
        <v>0</v>
      </c>
      <c r="AB52" s="206">
        <v>0</v>
      </c>
      <c r="AC52" s="206">
        <v>0</v>
      </c>
      <c r="AD52" s="206">
        <v>0</v>
      </c>
      <c r="AE52" s="206">
        <v>0</v>
      </c>
      <c r="AF52" s="244">
        <v>29.1</v>
      </c>
      <c r="AG52" s="206">
        <v>0</v>
      </c>
      <c r="AH52" s="206">
        <v>0</v>
      </c>
      <c r="AI52" s="206">
        <v>0</v>
      </c>
      <c r="AJ52" s="206">
        <v>0</v>
      </c>
      <c r="AK52" s="206">
        <v>0</v>
      </c>
      <c r="AL52" s="206">
        <v>0</v>
      </c>
      <c r="AM52" s="206">
        <v>0</v>
      </c>
      <c r="AN52" s="206">
        <v>0</v>
      </c>
      <c r="AO52" s="206">
        <v>0</v>
      </c>
      <c r="AP52" s="206">
        <v>0</v>
      </c>
      <c r="AQ52" s="206">
        <v>0</v>
      </c>
      <c r="AR52" s="206">
        <v>0</v>
      </c>
      <c r="AS52" s="206">
        <v>0</v>
      </c>
      <c r="AT52" s="206">
        <v>0</v>
      </c>
      <c r="AU52" s="206">
        <v>0</v>
      </c>
      <c r="AV52" s="206">
        <v>0</v>
      </c>
      <c r="AW52" s="206">
        <v>0</v>
      </c>
      <c r="AX52" s="206">
        <v>0</v>
      </c>
      <c r="AY52" s="206">
        <v>0</v>
      </c>
      <c r="AZ52" s="206">
        <v>0</v>
      </c>
      <c r="BA52" s="206">
        <v>0</v>
      </c>
      <c r="BB52" s="206">
        <v>0</v>
      </c>
    </row>
    <row r="53" spans="1:54" ht="46.5" customHeight="1">
      <c r="A53" s="8"/>
      <c r="B53" s="36" t="s">
        <v>27</v>
      </c>
      <c r="C53" s="36" t="s">
        <v>24</v>
      </c>
      <c r="D53" s="202" t="s">
        <v>1089</v>
      </c>
      <c r="E53" s="202" t="s">
        <v>1091</v>
      </c>
      <c r="F53" s="65" t="s">
        <v>21</v>
      </c>
      <c r="G53" s="65" t="s">
        <v>25</v>
      </c>
      <c r="H53" s="207">
        <v>2009</v>
      </c>
      <c r="I53" s="207" t="s">
        <v>155</v>
      </c>
      <c r="J53" s="207" t="s">
        <v>155</v>
      </c>
      <c r="K53" s="207" t="s">
        <v>155</v>
      </c>
      <c r="L53" s="207" t="s">
        <v>155</v>
      </c>
      <c r="M53" s="207">
        <v>21.63</v>
      </c>
      <c r="N53" s="207" t="s">
        <v>1008</v>
      </c>
      <c r="O53" s="207" t="s">
        <v>155</v>
      </c>
      <c r="P53" s="204" t="s">
        <v>1009</v>
      </c>
      <c r="Q53" s="204" t="s">
        <v>1043</v>
      </c>
      <c r="R53" s="65"/>
      <c r="S53" s="65"/>
      <c r="T53" s="206">
        <v>30559.18794</v>
      </c>
      <c r="U53" s="206">
        <v>30559.18794</v>
      </c>
      <c r="V53" s="206">
        <v>0</v>
      </c>
      <c r="W53" s="206">
        <v>0</v>
      </c>
      <c r="X53" s="206"/>
      <c r="Y53" s="247">
        <v>8.6999999999999993</v>
      </c>
      <c r="Z53" s="206"/>
      <c r="AA53" s="257">
        <v>37981.914409999998</v>
      </c>
      <c r="AB53" s="257">
        <v>37981.914409999998</v>
      </c>
      <c r="AC53" s="206">
        <v>0</v>
      </c>
      <c r="AD53" s="206">
        <v>0</v>
      </c>
      <c r="AE53" s="206">
        <v>0</v>
      </c>
      <c r="AF53" s="244">
        <v>14.4</v>
      </c>
      <c r="AG53" s="206">
        <v>0</v>
      </c>
      <c r="AH53" s="206">
        <v>5652.9307749999998</v>
      </c>
      <c r="AI53" s="206">
        <v>5652.9307749999998</v>
      </c>
      <c r="AJ53" s="206">
        <v>0</v>
      </c>
      <c r="AK53" s="206">
        <v>0</v>
      </c>
      <c r="AL53" s="206">
        <v>0</v>
      </c>
      <c r="AM53" s="206"/>
      <c r="AN53" s="206">
        <v>0</v>
      </c>
      <c r="AO53" s="206">
        <v>617.55491470000004</v>
      </c>
      <c r="AP53" s="206">
        <v>617.55491470000004</v>
      </c>
      <c r="AQ53" s="206">
        <v>0</v>
      </c>
      <c r="AR53" s="206">
        <v>0</v>
      </c>
      <c r="AS53" s="206">
        <v>0</v>
      </c>
      <c r="AT53" s="206">
        <v>0</v>
      </c>
      <c r="AU53" s="206">
        <v>0</v>
      </c>
      <c r="AV53" s="206">
        <v>236.77458720000001</v>
      </c>
      <c r="AW53" s="206">
        <v>236.77458720000001</v>
      </c>
      <c r="AX53" s="206">
        <v>0</v>
      </c>
      <c r="AY53" s="206">
        <v>0</v>
      </c>
      <c r="AZ53" s="206">
        <v>0</v>
      </c>
      <c r="BA53" s="206">
        <v>0</v>
      </c>
      <c r="BB53" s="206">
        <v>0</v>
      </c>
    </row>
    <row r="54" spans="1:54" ht="46.5" customHeight="1">
      <c r="A54" s="8"/>
      <c r="B54" s="36" t="s">
        <v>27</v>
      </c>
      <c r="C54" s="36" t="s">
        <v>24</v>
      </c>
      <c r="D54" s="202" t="s">
        <v>1089</v>
      </c>
      <c r="E54" s="202" t="s">
        <v>1092</v>
      </c>
      <c r="F54" s="65" t="s">
        <v>25</v>
      </c>
      <c r="G54" s="65" t="s">
        <v>21</v>
      </c>
      <c r="H54" s="207">
        <v>2009</v>
      </c>
      <c r="I54" s="207" t="s">
        <v>155</v>
      </c>
      <c r="J54" s="207" t="s">
        <v>155</v>
      </c>
      <c r="K54" s="207" t="s">
        <v>155</v>
      </c>
      <c r="L54" s="207" t="s">
        <v>155</v>
      </c>
      <c r="M54" s="207">
        <v>22.73</v>
      </c>
      <c r="N54" s="207" t="s">
        <v>1008</v>
      </c>
      <c r="O54" s="207" t="s">
        <v>155</v>
      </c>
      <c r="P54" s="204" t="s">
        <v>1009</v>
      </c>
      <c r="Q54" s="204" t="s">
        <v>1043</v>
      </c>
      <c r="R54" s="65"/>
      <c r="S54" s="65"/>
      <c r="T54" s="206">
        <v>37237.276839999999</v>
      </c>
      <c r="U54" s="206">
        <v>37237.276839999999</v>
      </c>
      <c r="V54" s="206">
        <v>0</v>
      </c>
      <c r="W54" s="206">
        <v>0</v>
      </c>
      <c r="X54" s="206"/>
      <c r="Y54" s="247">
        <v>26.4</v>
      </c>
      <c r="Z54" s="206"/>
      <c r="AA54" s="257">
        <v>46282.089189999999</v>
      </c>
      <c r="AB54" s="257">
        <v>46282.089189999999</v>
      </c>
      <c r="AC54" s="206">
        <v>0</v>
      </c>
      <c r="AD54" s="206">
        <v>0</v>
      </c>
      <c r="AE54" s="206">
        <v>0</v>
      </c>
      <c r="AF54" s="244">
        <v>21.8</v>
      </c>
      <c r="AG54" s="206">
        <v>0</v>
      </c>
      <c r="AH54" s="206">
        <v>6888.2638070000003</v>
      </c>
      <c r="AI54" s="206">
        <v>6888.2638070000003</v>
      </c>
      <c r="AJ54" s="206">
        <v>0</v>
      </c>
      <c r="AK54" s="206">
        <v>0</v>
      </c>
      <c r="AL54" s="206">
        <v>0</v>
      </c>
      <c r="AM54" s="206">
        <v>6.8</v>
      </c>
      <c r="AN54" s="206">
        <v>0</v>
      </c>
      <c r="AO54" s="206">
        <v>752.50897929999996</v>
      </c>
      <c r="AP54" s="206">
        <v>752.50897929999996</v>
      </c>
      <c r="AQ54" s="206">
        <v>1900.03368</v>
      </c>
      <c r="AR54" s="206">
        <v>1900.03368</v>
      </c>
      <c r="AS54" s="206">
        <v>0</v>
      </c>
      <c r="AT54" s="206">
        <v>0</v>
      </c>
      <c r="AU54" s="206">
        <v>0</v>
      </c>
      <c r="AV54" s="206">
        <v>288.51685680000003</v>
      </c>
      <c r="AW54" s="206">
        <v>288.51685680000003</v>
      </c>
      <c r="AX54" s="206">
        <v>2806.6867999999999</v>
      </c>
      <c r="AY54" s="206">
        <v>2806.6867999999999</v>
      </c>
      <c r="AZ54" s="206">
        <v>0</v>
      </c>
      <c r="BA54" s="206">
        <v>0</v>
      </c>
      <c r="BB54" s="206">
        <v>0</v>
      </c>
    </row>
    <row r="55" spans="1:54" ht="46.5" customHeight="1">
      <c r="A55" s="8"/>
      <c r="B55" s="36" t="s">
        <v>27</v>
      </c>
      <c r="C55" s="36" t="s">
        <v>24</v>
      </c>
      <c r="D55" s="202" t="s">
        <v>1093</v>
      </c>
      <c r="E55" s="203" t="s">
        <v>1094</v>
      </c>
      <c r="F55" s="65"/>
      <c r="G55" s="65"/>
      <c r="H55" s="207">
        <v>2010</v>
      </c>
      <c r="I55" s="207" t="s">
        <v>155</v>
      </c>
      <c r="J55" s="207" t="s">
        <v>155</v>
      </c>
      <c r="K55" s="207" t="s">
        <v>155</v>
      </c>
      <c r="L55" s="207" t="s">
        <v>155</v>
      </c>
      <c r="M55" s="207" t="s">
        <v>155</v>
      </c>
      <c r="N55" s="207" t="s">
        <v>1008</v>
      </c>
      <c r="O55" s="207" t="s">
        <v>155</v>
      </c>
      <c r="P55" s="207" t="s">
        <v>155</v>
      </c>
      <c r="Q55" s="207" t="s">
        <v>1010</v>
      </c>
      <c r="R55" s="65"/>
      <c r="S55" s="65"/>
      <c r="T55" s="206">
        <v>8098.6358179999997</v>
      </c>
      <c r="U55" s="206">
        <v>8098.6358179999997</v>
      </c>
      <c r="V55" s="206">
        <v>0</v>
      </c>
      <c r="W55" s="206">
        <v>0</v>
      </c>
      <c r="X55" s="206">
        <v>0</v>
      </c>
      <c r="Y55" s="206">
        <v>0</v>
      </c>
      <c r="Z55" s="206" t="s">
        <v>155</v>
      </c>
      <c r="AA55" s="257">
        <v>35475.521820000002</v>
      </c>
      <c r="AB55" s="257">
        <v>35475.521820000002</v>
      </c>
      <c r="AC55" s="206">
        <v>0</v>
      </c>
      <c r="AD55" s="206">
        <v>0</v>
      </c>
      <c r="AE55" s="206">
        <v>0</v>
      </c>
      <c r="AF55" s="206">
        <v>0</v>
      </c>
      <c r="AG55" s="206">
        <v>15</v>
      </c>
      <c r="AH55" s="206">
        <v>49457.513099999996</v>
      </c>
      <c r="AI55" s="206">
        <v>49457.513099999996</v>
      </c>
      <c r="AJ55" s="206">
        <v>0</v>
      </c>
      <c r="AK55" s="206">
        <v>0</v>
      </c>
      <c r="AL55" s="206">
        <v>0</v>
      </c>
      <c r="AM55" s="206">
        <v>0</v>
      </c>
      <c r="AN55" s="206">
        <v>10</v>
      </c>
      <c r="AO55" s="206">
        <v>70641.544569999998</v>
      </c>
      <c r="AP55" s="206">
        <v>70641.544569999998</v>
      </c>
      <c r="AQ55" s="206">
        <v>0</v>
      </c>
      <c r="AR55" s="206">
        <v>0</v>
      </c>
      <c r="AS55" s="206">
        <v>0</v>
      </c>
      <c r="AT55" s="206">
        <v>0</v>
      </c>
      <c r="AU55" s="206">
        <v>25</v>
      </c>
      <c r="AV55" s="206">
        <v>58629.448170000003</v>
      </c>
      <c r="AW55" s="206">
        <v>58629.448170000003</v>
      </c>
      <c r="AX55" s="206">
        <v>0</v>
      </c>
      <c r="AY55" s="206">
        <v>0</v>
      </c>
      <c r="AZ55" s="206">
        <v>0</v>
      </c>
      <c r="BA55" s="206">
        <v>0</v>
      </c>
      <c r="BB55" s="206">
        <v>45</v>
      </c>
    </row>
    <row r="56" spans="1:54" ht="46.5" customHeight="1">
      <c r="A56" s="8"/>
      <c r="B56" s="36" t="s">
        <v>27</v>
      </c>
      <c r="C56" s="36" t="s">
        <v>24</v>
      </c>
      <c r="D56" s="202" t="s">
        <v>1095</v>
      </c>
      <c r="E56" s="203" t="s">
        <v>1096</v>
      </c>
      <c r="F56" s="65" t="s">
        <v>25</v>
      </c>
      <c r="G56" s="65"/>
      <c r="H56" s="207">
        <v>2020</v>
      </c>
      <c r="I56" s="207" t="s">
        <v>155</v>
      </c>
      <c r="J56" s="207" t="s">
        <v>155</v>
      </c>
      <c r="K56" s="207" t="s">
        <v>155</v>
      </c>
      <c r="L56" s="207">
        <v>35.44</v>
      </c>
      <c r="M56" s="207">
        <v>176.05</v>
      </c>
      <c r="N56" s="207" t="s">
        <v>155</v>
      </c>
      <c r="O56" s="204" t="s">
        <v>1021</v>
      </c>
      <c r="P56" s="204" t="s">
        <v>1009</v>
      </c>
      <c r="Q56" s="204" t="s">
        <v>1043</v>
      </c>
      <c r="R56" s="65"/>
      <c r="S56" s="65"/>
      <c r="T56" s="206">
        <v>0</v>
      </c>
      <c r="U56" s="206">
        <v>0</v>
      </c>
      <c r="V56" s="206">
        <v>0</v>
      </c>
      <c r="W56" s="206">
        <v>0</v>
      </c>
      <c r="X56" s="206">
        <v>0</v>
      </c>
      <c r="Y56" s="206">
        <v>0</v>
      </c>
      <c r="Z56" s="206" t="s">
        <v>155</v>
      </c>
      <c r="AA56" s="206">
        <v>19.20327</v>
      </c>
      <c r="AB56" s="206">
        <v>19.20327</v>
      </c>
      <c r="AC56" s="206">
        <v>0</v>
      </c>
      <c r="AD56" s="206">
        <v>0</v>
      </c>
      <c r="AE56" s="206">
        <v>0</v>
      </c>
      <c r="AF56" s="206">
        <v>0</v>
      </c>
      <c r="AG56" s="206">
        <v>0</v>
      </c>
      <c r="AH56" s="257">
        <v>2029.59422</v>
      </c>
      <c r="AI56" s="257">
        <v>2029.59422</v>
      </c>
      <c r="AJ56" s="206">
        <v>0</v>
      </c>
      <c r="AK56" s="206">
        <v>0</v>
      </c>
      <c r="AL56" s="206">
        <v>0</v>
      </c>
      <c r="AM56" s="206">
        <v>0</v>
      </c>
      <c r="AN56" s="257">
        <v>1789</v>
      </c>
      <c r="AO56" s="206">
        <v>2877.0537479999998</v>
      </c>
      <c r="AP56" s="206">
        <v>2877.0537479999998</v>
      </c>
      <c r="AQ56" s="206">
        <v>0</v>
      </c>
      <c r="AR56" s="206">
        <v>0</v>
      </c>
      <c r="AS56" s="206">
        <v>0</v>
      </c>
      <c r="AT56" s="206">
        <v>0</v>
      </c>
      <c r="AU56" s="206">
        <v>1848</v>
      </c>
      <c r="AV56" s="206">
        <v>2425.8429999999998</v>
      </c>
      <c r="AW56" s="206">
        <v>2425.8429999999998</v>
      </c>
      <c r="AX56" s="206">
        <v>0</v>
      </c>
      <c r="AY56" s="206">
        <v>0</v>
      </c>
      <c r="AZ56" s="206">
        <v>0</v>
      </c>
      <c r="BA56" s="206">
        <v>0</v>
      </c>
      <c r="BB56" s="206">
        <v>1848</v>
      </c>
    </row>
    <row r="57" spans="1:54" ht="46.5" customHeight="1">
      <c r="A57" s="8"/>
      <c r="B57" s="36" t="s">
        <v>27</v>
      </c>
      <c r="C57" s="36" t="s">
        <v>28</v>
      </c>
      <c r="D57" s="202" t="s">
        <v>1097</v>
      </c>
      <c r="E57" s="202" t="s">
        <v>1098</v>
      </c>
      <c r="F57" s="65" t="s">
        <v>21</v>
      </c>
      <c r="G57" s="65"/>
      <c r="H57" s="207">
        <v>2022</v>
      </c>
      <c r="I57" s="207" t="s">
        <v>155</v>
      </c>
      <c r="J57" s="207">
        <v>0.68</v>
      </c>
      <c r="K57" s="207" t="s">
        <v>155</v>
      </c>
      <c r="L57" s="207">
        <v>38.64</v>
      </c>
      <c r="M57" s="207">
        <v>55.77</v>
      </c>
      <c r="N57" s="207" t="s">
        <v>155</v>
      </c>
      <c r="O57" s="204" t="s">
        <v>1021</v>
      </c>
      <c r="P57" s="204" t="s">
        <v>155</v>
      </c>
      <c r="Q57" s="212" t="s">
        <v>155</v>
      </c>
      <c r="R57" s="65"/>
      <c r="S57" s="65"/>
      <c r="T57" s="206">
        <v>0</v>
      </c>
      <c r="U57" s="206">
        <v>0</v>
      </c>
      <c r="V57" s="206">
        <v>0</v>
      </c>
      <c r="W57" s="206">
        <v>0</v>
      </c>
      <c r="X57" s="206">
        <v>0</v>
      </c>
      <c r="Y57" s="206">
        <v>0</v>
      </c>
      <c r="Z57" s="206">
        <v>0</v>
      </c>
      <c r="AA57" s="206">
        <v>0</v>
      </c>
      <c r="AB57" s="206">
        <v>0</v>
      </c>
      <c r="AC57" s="206">
        <v>0</v>
      </c>
      <c r="AD57" s="206">
        <v>0</v>
      </c>
      <c r="AE57" s="206">
        <v>0</v>
      </c>
      <c r="AF57" s="206">
        <v>0</v>
      </c>
      <c r="AG57" s="206">
        <v>0</v>
      </c>
      <c r="AH57" s="206">
        <v>0</v>
      </c>
      <c r="AI57" s="206">
        <v>0</v>
      </c>
      <c r="AJ57" s="206">
        <v>0</v>
      </c>
      <c r="AK57" s="206">
        <v>0</v>
      </c>
      <c r="AL57" s="206">
        <v>0</v>
      </c>
      <c r="AM57" s="206">
        <v>0</v>
      </c>
      <c r="AN57" s="206">
        <v>0</v>
      </c>
      <c r="AO57" s="206">
        <v>3081.199693</v>
      </c>
      <c r="AP57" s="206">
        <v>2925.199693</v>
      </c>
      <c r="AQ57" s="206">
        <v>0</v>
      </c>
      <c r="AR57" s="206">
        <v>0</v>
      </c>
      <c r="AS57" s="206">
        <v>0</v>
      </c>
      <c r="AT57" s="206">
        <v>0</v>
      </c>
      <c r="AU57" s="206">
        <v>0</v>
      </c>
      <c r="AV57" s="206">
        <v>890.48900000000003</v>
      </c>
      <c r="AW57" s="206">
        <v>845.40387150000004</v>
      </c>
      <c r="AX57" s="206">
        <v>0</v>
      </c>
      <c r="AY57" s="206">
        <v>0</v>
      </c>
      <c r="AZ57" s="206">
        <v>0</v>
      </c>
      <c r="BA57" s="206">
        <v>0</v>
      </c>
      <c r="BB57" s="206">
        <v>570</v>
      </c>
    </row>
    <row r="58" spans="1:54" ht="46.5" customHeight="1">
      <c r="A58" s="8"/>
      <c r="B58" s="36" t="s">
        <v>23</v>
      </c>
      <c r="C58" s="36" t="s">
        <v>28</v>
      </c>
      <c r="D58" s="202" t="s">
        <v>1099</v>
      </c>
      <c r="E58" s="203" t="s">
        <v>1050</v>
      </c>
      <c r="F58" s="65" t="s">
        <v>25</v>
      </c>
      <c r="G58" s="65"/>
      <c r="H58" s="207">
        <v>1997</v>
      </c>
      <c r="I58" s="207" t="s">
        <v>155</v>
      </c>
      <c r="J58" s="207">
        <v>8.56</v>
      </c>
      <c r="K58" s="207" t="s">
        <v>155</v>
      </c>
      <c r="L58" s="207">
        <v>87.59</v>
      </c>
      <c r="M58" s="207">
        <v>68.39</v>
      </c>
      <c r="N58" s="207" t="s">
        <v>1008</v>
      </c>
      <c r="O58" s="207" t="s">
        <v>155</v>
      </c>
      <c r="P58" s="207" t="s">
        <v>1100</v>
      </c>
      <c r="Q58" s="207" t="s">
        <v>1043</v>
      </c>
      <c r="R58" s="65"/>
      <c r="S58" s="65"/>
      <c r="T58" s="206">
        <v>9027.6654639999997</v>
      </c>
      <c r="U58" s="206">
        <v>3421.1499490000001</v>
      </c>
      <c r="V58" s="206">
        <v>567.02094999999997</v>
      </c>
      <c r="W58" s="206">
        <v>363.53542599999997</v>
      </c>
      <c r="X58" s="206">
        <v>0</v>
      </c>
      <c r="Y58" s="206">
        <v>0</v>
      </c>
      <c r="Z58" s="206">
        <v>16329</v>
      </c>
      <c r="AA58" s="257">
        <v>8535.6409380000005</v>
      </c>
      <c r="AB58" s="257">
        <v>3234.6909260000002</v>
      </c>
      <c r="AC58" s="257">
        <v>179</v>
      </c>
      <c r="AD58" s="257">
        <v>114.7626755</v>
      </c>
      <c r="AE58" s="206">
        <v>0</v>
      </c>
      <c r="AF58" s="206">
        <v>0</v>
      </c>
      <c r="AG58" s="206">
        <v>17977</v>
      </c>
      <c r="AH58" s="206">
        <v>9378.4269060000006</v>
      </c>
      <c r="AI58" s="257">
        <v>4576.0108069999997</v>
      </c>
      <c r="AJ58" s="206">
        <v>1463.83717</v>
      </c>
      <c r="AK58" s="257">
        <v>714.28179890000001</v>
      </c>
      <c r="AL58" s="206">
        <v>0</v>
      </c>
      <c r="AM58" s="206">
        <v>0</v>
      </c>
      <c r="AN58" s="206">
        <v>22354</v>
      </c>
      <c r="AO58" s="206">
        <v>6898.9552359999998</v>
      </c>
      <c r="AP58" s="206">
        <v>3092.6317049999998</v>
      </c>
      <c r="AQ58" s="206">
        <v>1155.3798999999999</v>
      </c>
      <c r="AR58" s="206">
        <v>517.9249906</v>
      </c>
      <c r="AS58" s="206">
        <v>0</v>
      </c>
      <c r="AT58" s="206">
        <v>0</v>
      </c>
      <c r="AU58" s="206">
        <v>18177</v>
      </c>
      <c r="AV58" s="206">
        <v>6244.0915480000003</v>
      </c>
      <c r="AW58" s="206">
        <v>2799.0724439999999</v>
      </c>
      <c r="AX58" s="206">
        <v>236</v>
      </c>
      <c r="AY58" s="206">
        <v>105.7923007</v>
      </c>
      <c r="AZ58" s="206">
        <v>0</v>
      </c>
      <c r="BA58" s="206">
        <v>0</v>
      </c>
      <c r="BB58" s="206">
        <v>11769</v>
      </c>
    </row>
    <row r="59" spans="1:54" ht="46.5" customHeight="1">
      <c r="A59" s="8"/>
      <c r="B59" s="36" t="s">
        <v>23</v>
      </c>
      <c r="C59" s="36" t="s">
        <v>28</v>
      </c>
      <c r="D59" s="202" t="s">
        <v>1101</v>
      </c>
      <c r="E59" s="203" t="s">
        <v>1102</v>
      </c>
      <c r="F59" s="65" t="s">
        <v>25</v>
      </c>
      <c r="G59" s="65"/>
      <c r="H59" s="207">
        <v>1997</v>
      </c>
      <c r="I59" s="207" t="s">
        <v>155</v>
      </c>
      <c r="J59" s="207" t="s">
        <v>155</v>
      </c>
      <c r="K59" s="207" t="s">
        <v>155</v>
      </c>
      <c r="L59" s="207">
        <v>13.3</v>
      </c>
      <c r="M59" s="207">
        <v>28.4</v>
      </c>
      <c r="N59" s="207" t="s">
        <v>155</v>
      </c>
      <c r="O59" s="207" t="s">
        <v>155</v>
      </c>
      <c r="P59" s="207" t="s">
        <v>1100</v>
      </c>
      <c r="Q59" s="207" t="s">
        <v>1043</v>
      </c>
      <c r="R59" s="65"/>
      <c r="S59" s="65"/>
      <c r="T59" s="206">
        <v>436.74997000000002</v>
      </c>
      <c r="U59" s="206">
        <v>436.74997000000002</v>
      </c>
      <c r="V59" s="206">
        <v>0</v>
      </c>
      <c r="W59" s="206">
        <v>0</v>
      </c>
      <c r="X59" s="206">
        <v>0</v>
      </c>
      <c r="Y59" s="206">
        <v>0</v>
      </c>
      <c r="Z59" s="206">
        <v>37</v>
      </c>
      <c r="AA59" s="257">
        <v>859.57799999999997</v>
      </c>
      <c r="AB59" s="257">
        <v>859.57799999999997</v>
      </c>
      <c r="AC59" s="206">
        <v>0</v>
      </c>
      <c r="AD59" s="206">
        <v>0</v>
      </c>
      <c r="AE59" s="206">
        <v>0</v>
      </c>
      <c r="AF59" s="206">
        <v>0</v>
      </c>
      <c r="AG59" s="206">
        <v>2679</v>
      </c>
      <c r="AH59" s="257">
        <v>336.58457920000001</v>
      </c>
      <c r="AI59" s="257">
        <v>336.58457920000001</v>
      </c>
      <c r="AJ59" s="206">
        <v>0</v>
      </c>
      <c r="AK59" s="206">
        <v>0</v>
      </c>
      <c r="AL59" s="206">
        <v>0</v>
      </c>
      <c r="AM59" s="206">
        <v>0</v>
      </c>
      <c r="AN59" s="206">
        <v>1957</v>
      </c>
      <c r="AO59" s="206">
        <v>576.10879999999997</v>
      </c>
      <c r="AP59" s="206">
        <v>576.10879999999997</v>
      </c>
      <c r="AQ59" s="206">
        <v>0</v>
      </c>
      <c r="AR59" s="206">
        <v>0</v>
      </c>
      <c r="AS59" s="206">
        <v>0</v>
      </c>
      <c r="AT59" s="206">
        <v>0</v>
      </c>
      <c r="AU59" s="206">
        <v>2087</v>
      </c>
      <c r="AV59" s="206">
        <v>1496.4636370000001</v>
      </c>
      <c r="AW59" s="206">
        <v>1496.4636370000001</v>
      </c>
      <c r="AX59" s="206">
        <v>0</v>
      </c>
      <c r="AY59" s="206">
        <v>0</v>
      </c>
      <c r="AZ59" s="206">
        <v>0</v>
      </c>
      <c r="BA59" s="206">
        <v>0</v>
      </c>
      <c r="BB59" s="206">
        <v>2715</v>
      </c>
    </row>
    <row r="60" spans="1:54" ht="46.5" customHeight="1">
      <c r="A60" s="8"/>
      <c r="B60" s="36" t="s">
        <v>23</v>
      </c>
      <c r="C60" s="36" t="s">
        <v>28</v>
      </c>
      <c r="D60" s="202" t="s">
        <v>1103</v>
      </c>
      <c r="E60" s="203" t="s">
        <v>1104</v>
      </c>
      <c r="F60" s="65"/>
      <c r="G60" s="65"/>
      <c r="H60" s="207">
        <v>2019</v>
      </c>
      <c r="I60" s="207" t="s">
        <v>155</v>
      </c>
      <c r="J60" s="207" t="s">
        <v>155</v>
      </c>
      <c r="K60" s="207" t="s">
        <v>155</v>
      </c>
      <c r="L60" s="207" t="s">
        <v>155</v>
      </c>
      <c r="M60" s="207" t="s">
        <v>155</v>
      </c>
      <c r="N60" s="207" t="s">
        <v>155</v>
      </c>
      <c r="O60" s="207" t="s">
        <v>155</v>
      </c>
      <c r="P60" s="207" t="s">
        <v>155</v>
      </c>
      <c r="Q60" s="207" t="s">
        <v>155</v>
      </c>
      <c r="R60" s="65"/>
      <c r="S60" s="65"/>
      <c r="T60" s="206">
        <v>0</v>
      </c>
      <c r="U60" s="206">
        <v>0</v>
      </c>
      <c r="V60" s="206">
        <v>0</v>
      </c>
      <c r="W60" s="206">
        <v>0</v>
      </c>
      <c r="X60" s="206">
        <v>0</v>
      </c>
      <c r="Y60" s="206">
        <v>0</v>
      </c>
      <c r="Z60" s="206">
        <v>0</v>
      </c>
      <c r="AA60" s="206">
        <v>0</v>
      </c>
      <c r="AB60" s="206">
        <v>0</v>
      </c>
      <c r="AC60" s="206">
        <v>0</v>
      </c>
      <c r="AD60" s="206">
        <v>0</v>
      </c>
      <c r="AE60" s="206">
        <v>0</v>
      </c>
      <c r="AF60" s="206">
        <v>0</v>
      </c>
      <c r="AG60" s="206">
        <v>0</v>
      </c>
      <c r="AH60" s="206">
        <v>0</v>
      </c>
      <c r="AI60" s="206">
        <v>0</v>
      </c>
      <c r="AJ60" s="206">
        <v>0</v>
      </c>
      <c r="AK60" s="206">
        <v>0</v>
      </c>
      <c r="AL60" s="206">
        <v>0</v>
      </c>
      <c r="AM60" s="206">
        <v>0</v>
      </c>
      <c r="AN60" s="206">
        <v>0</v>
      </c>
      <c r="AO60" s="206">
        <v>0</v>
      </c>
      <c r="AP60" s="206">
        <v>0</v>
      </c>
      <c r="AQ60" s="206">
        <v>0</v>
      </c>
      <c r="AR60" s="206">
        <v>0</v>
      </c>
      <c r="AS60" s="206">
        <v>0</v>
      </c>
      <c r="AT60" s="206">
        <v>0</v>
      </c>
      <c r="AU60" s="206">
        <v>0</v>
      </c>
      <c r="AV60" s="206">
        <v>0</v>
      </c>
      <c r="AW60" s="206">
        <v>0</v>
      </c>
      <c r="AX60" s="206">
        <v>0</v>
      </c>
      <c r="AY60" s="206">
        <v>0</v>
      </c>
      <c r="AZ60" s="206">
        <v>0</v>
      </c>
      <c r="BA60" s="206">
        <v>0</v>
      </c>
      <c r="BB60" s="206">
        <v>0</v>
      </c>
    </row>
    <row r="61" spans="1:54" ht="46.5" customHeight="1">
      <c r="A61" s="8"/>
      <c r="B61" s="36" t="s">
        <v>23</v>
      </c>
      <c r="C61" s="36" t="s">
        <v>28</v>
      </c>
      <c r="D61" s="202" t="s">
        <v>1105</v>
      </c>
      <c r="E61" s="203" t="s">
        <v>1106</v>
      </c>
      <c r="F61" s="65" t="s">
        <v>25</v>
      </c>
      <c r="G61" s="65"/>
      <c r="H61" s="207">
        <v>2020</v>
      </c>
      <c r="I61" s="207" t="s">
        <v>155</v>
      </c>
      <c r="J61" s="207" t="s">
        <v>155</v>
      </c>
      <c r="K61" s="207" t="s">
        <v>155</v>
      </c>
      <c r="L61" s="207">
        <v>9.49</v>
      </c>
      <c r="M61" s="207">
        <v>17.170000000000002</v>
      </c>
      <c r="N61" s="207" t="s">
        <v>155</v>
      </c>
      <c r="O61" s="204" t="s">
        <v>1021</v>
      </c>
      <c r="P61" s="211" t="s">
        <v>1009</v>
      </c>
      <c r="Q61" s="211" t="s">
        <v>1010</v>
      </c>
      <c r="R61" s="65"/>
      <c r="S61" s="65"/>
      <c r="T61" s="206">
        <v>0</v>
      </c>
      <c r="U61" s="206">
        <v>0</v>
      </c>
      <c r="V61" s="206">
        <v>98.117930000000001</v>
      </c>
      <c r="W61" s="206">
        <v>98.117930000000001</v>
      </c>
      <c r="X61" s="206">
        <v>0</v>
      </c>
      <c r="Y61" s="206">
        <v>0</v>
      </c>
      <c r="Z61" s="206" t="s">
        <v>155</v>
      </c>
      <c r="AA61" s="206">
        <v>0</v>
      </c>
      <c r="AB61" s="206">
        <v>0</v>
      </c>
      <c r="AC61" s="257">
        <v>175</v>
      </c>
      <c r="AD61" s="257">
        <v>175</v>
      </c>
      <c r="AE61" s="206">
        <v>0</v>
      </c>
      <c r="AF61" s="206">
        <v>0</v>
      </c>
      <c r="AG61" s="206">
        <v>13077</v>
      </c>
      <c r="AH61" s="206">
        <v>0</v>
      </c>
      <c r="AI61" s="206">
        <v>0</v>
      </c>
      <c r="AJ61" s="257">
        <v>145.65890999999999</v>
      </c>
      <c r="AK61" s="257">
        <v>145.65890999999999</v>
      </c>
      <c r="AL61" s="206">
        <v>0</v>
      </c>
      <c r="AM61" s="206">
        <v>0</v>
      </c>
      <c r="AN61" s="206">
        <v>17068</v>
      </c>
      <c r="AO61" s="206">
        <v>0</v>
      </c>
      <c r="AP61" s="206">
        <v>0</v>
      </c>
      <c r="AQ61" s="206">
        <v>174.57433</v>
      </c>
      <c r="AR61" s="206">
        <v>174.57433</v>
      </c>
      <c r="AS61" s="206">
        <v>0</v>
      </c>
      <c r="AT61" s="206">
        <v>0</v>
      </c>
      <c r="AU61" s="206">
        <v>12000</v>
      </c>
      <c r="AV61" s="206">
        <v>0</v>
      </c>
      <c r="AW61" s="206">
        <v>0</v>
      </c>
      <c r="AX61" s="206">
        <v>174.57433</v>
      </c>
      <c r="AY61" s="206">
        <v>174.57433</v>
      </c>
      <c r="AZ61" s="206">
        <v>0</v>
      </c>
      <c r="BA61" s="206">
        <v>0</v>
      </c>
      <c r="BB61" s="206">
        <v>12000</v>
      </c>
    </row>
    <row r="62" spans="1:54" ht="46.5" customHeight="1">
      <c r="A62" s="8"/>
      <c r="B62" s="36" t="s">
        <v>23</v>
      </c>
      <c r="C62" s="36" t="s">
        <v>28</v>
      </c>
      <c r="D62" s="202" t="s">
        <v>1107</v>
      </c>
      <c r="E62" s="203" t="s">
        <v>1108</v>
      </c>
      <c r="F62" s="65" t="s">
        <v>25</v>
      </c>
      <c r="G62" s="65"/>
      <c r="H62" s="207">
        <v>2010</v>
      </c>
      <c r="I62" s="207" t="s">
        <v>155</v>
      </c>
      <c r="J62" s="207" t="s">
        <v>155</v>
      </c>
      <c r="K62" s="207" t="s">
        <v>155</v>
      </c>
      <c r="L62" s="207">
        <v>106.13</v>
      </c>
      <c r="M62" s="207">
        <v>239.22</v>
      </c>
      <c r="N62" s="207" t="s">
        <v>155</v>
      </c>
      <c r="O62" s="207" t="s">
        <v>155</v>
      </c>
      <c r="P62" s="211" t="s">
        <v>1100</v>
      </c>
      <c r="Q62" s="211" t="s">
        <v>1010</v>
      </c>
      <c r="R62" s="65"/>
      <c r="S62" s="65"/>
      <c r="T62" s="206">
        <v>0</v>
      </c>
      <c r="U62" s="206">
        <v>0</v>
      </c>
      <c r="V62" s="206">
        <v>0</v>
      </c>
      <c r="W62" s="206">
        <v>0</v>
      </c>
      <c r="X62" s="206">
        <v>0</v>
      </c>
      <c r="Y62" s="206">
        <v>0</v>
      </c>
      <c r="Z62" s="206">
        <v>112</v>
      </c>
      <c r="AA62" s="206">
        <v>0</v>
      </c>
      <c r="AB62" s="206">
        <v>0</v>
      </c>
      <c r="AC62" s="206">
        <v>0</v>
      </c>
      <c r="AD62" s="206">
        <v>0</v>
      </c>
      <c r="AE62" s="206">
        <v>0</v>
      </c>
      <c r="AF62" s="206">
        <v>0</v>
      </c>
      <c r="AG62" s="206">
        <v>110</v>
      </c>
      <c r="AH62" s="206">
        <v>0</v>
      </c>
      <c r="AI62" s="206">
        <v>0</v>
      </c>
      <c r="AJ62" s="206">
        <v>0</v>
      </c>
      <c r="AK62" s="206">
        <v>0</v>
      </c>
      <c r="AL62" s="206">
        <v>0</v>
      </c>
      <c r="AM62" s="206">
        <v>0</v>
      </c>
      <c r="AN62" s="206">
        <v>6239</v>
      </c>
      <c r="AO62" s="206">
        <v>0</v>
      </c>
      <c r="AP62" s="206">
        <v>0</v>
      </c>
      <c r="AQ62" s="206">
        <v>0</v>
      </c>
      <c r="AR62" s="206">
        <v>0</v>
      </c>
      <c r="AS62" s="206">
        <v>0</v>
      </c>
      <c r="AT62" s="206">
        <v>0</v>
      </c>
      <c r="AU62" s="206">
        <v>6154</v>
      </c>
      <c r="AV62" s="206">
        <v>0</v>
      </c>
      <c r="AW62" s="206">
        <v>0</v>
      </c>
      <c r="AX62" s="206">
        <v>0</v>
      </c>
      <c r="AY62" s="206">
        <v>0</v>
      </c>
      <c r="AZ62" s="206">
        <v>0</v>
      </c>
      <c r="BA62" s="206">
        <v>0</v>
      </c>
      <c r="BB62" s="206">
        <v>6565</v>
      </c>
    </row>
    <row r="63" spans="1:54" ht="46.5" customHeight="1">
      <c r="A63" s="8"/>
      <c r="B63" s="36" t="s">
        <v>23</v>
      </c>
      <c r="C63" s="36" t="s">
        <v>28</v>
      </c>
      <c r="D63" s="202" t="s">
        <v>1109</v>
      </c>
      <c r="E63" s="203" t="s">
        <v>1110</v>
      </c>
      <c r="F63" s="65" t="s">
        <v>25</v>
      </c>
      <c r="G63" s="65"/>
      <c r="H63" s="207">
        <v>1997</v>
      </c>
      <c r="I63" s="207" t="s">
        <v>155</v>
      </c>
      <c r="J63" s="207">
        <v>3</v>
      </c>
      <c r="K63" s="207" t="s">
        <v>155</v>
      </c>
      <c r="L63" s="207">
        <v>37.880000000000003</v>
      </c>
      <c r="M63" s="207">
        <v>121.13</v>
      </c>
      <c r="N63" s="207" t="s">
        <v>1008</v>
      </c>
      <c r="O63" s="207" t="s">
        <v>155</v>
      </c>
      <c r="P63" s="211" t="s">
        <v>1100</v>
      </c>
      <c r="Q63" s="211" t="s">
        <v>1043</v>
      </c>
      <c r="R63" s="65"/>
      <c r="S63" s="65"/>
      <c r="T63" s="206">
        <v>615.01205000000004</v>
      </c>
      <c r="U63" s="206">
        <v>528.78865389999999</v>
      </c>
      <c r="V63" s="206">
        <v>1249.44119</v>
      </c>
      <c r="W63" s="206">
        <v>1201.087816</v>
      </c>
      <c r="X63" s="206">
        <v>0</v>
      </c>
      <c r="Y63" s="206">
        <v>0</v>
      </c>
      <c r="Z63" s="206">
        <v>19729</v>
      </c>
      <c r="AA63" s="257">
        <v>581.49275160000002</v>
      </c>
      <c r="AB63" s="257">
        <v>499.96869070000002</v>
      </c>
      <c r="AC63" s="257">
        <v>884</v>
      </c>
      <c r="AD63" s="257">
        <v>387.17432000000002</v>
      </c>
      <c r="AE63" s="206">
        <v>0</v>
      </c>
      <c r="AF63" s="206">
        <v>0</v>
      </c>
      <c r="AG63" s="206">
        <v>14450</v>
      </c>
      <c r="AH63" s="206">
        <v>1905.6811110000001</v>
      </c>
      <c r="AI63" s="257">
        <v>782.19158500000003</v>
      </c>
      <c r="AJ63" s="206">
        <v>803.28207999999995</v>
      </c>
      <c r="AK63" s="257">
        <v>329.5382176</v>
      </c>
      <c r="AL63" s="206">
        <v>0</v>
      </c>
      <c r="AM63" s="206">
        <v>0</v>
      </c>
      <c r="AN63" s="257">
        <v>8721</v>
      </c>
      <c r="AO63" s="206">
        <v>1401.766069</v>
      </c>
      <c r="AP63" s="206">
        <v>25.883704030000001</v>
      </c>
      <c r="AQ63" s="206">
        <v>24.003</v>
      </c>
      <c r="AR63" s="206">
        <v>0.443087658</v>
      </c>
      <c r="AS63" s="206">
        <v>0</v>
      </c>
      <c r="AT63" s="206">
        <v>0</v>
      </c>
      <c r="AU63" s="206">
        <v>350</v>
      </c>
      <c r="AV63" s="206">
        <v>1268.7074150000001</v>
      </c>
      <c r="AW63" s="206">
        <v>23.426767099999999</v>
      </c>
      <c r="AX63" s="206">
        <v>4</v>
      </c>
      <c r="AY63" s="206">
        <v>1.3599999999999999E-2</v>
      </c>
      <c r="AZ63" s="206">
        <v>0</v>
      </c>
      <c r="BA63" s="206">
        <v>0</v>
      </c>
      <c r="BB63" s="253">
        <v>68</v>
      </c>
    </row>
    <row r="64" spans="1:54" ht="46.5" customHeight="1">
      <c r="A64" s="8"/>
      <c r="B64" s="36" t="s">
        <v>23</v>
      </c>
      <c r="C64" s="36" t="s">
        <v>28</v>
      </c>
      <c r="D64" s="202" t="s">
        <v>1111</v>
      </c>
      <c r="E64" s="203" t="s">
        <v>1112</v>
      </c>
      <c r="F64" s="65"/>
      <c r="G64" s="65"/>
      <c r="H64" s="207">
        <v>2011</v>
      </c>
      <c r="I64" s="207" t="s">
        <v>155</v>
      </c>
      <c r="J64" s="207" t="s">
        <v>155</v>
      </c>
      <c r="K64" s="207" t="s">
        <v>155</v>
      </c>
      <c r="L64" s="207" t="s">
        <v>155</v>
      </c>
      <c r="M64" s="207" t="s">
        <v>155</v>
      </c>
      <c r="N64" s="207" t="s">
        <v>1008</v>
      </c>
      <c r="O64" s="207" t="s">
        <v>155</v>
      </c>
      <c r="P64" s="211" t="s">
        <v>1009</v>
      </c>
      <c r="Q64" s="211" t="s">
        <v>1043</v>
      </c>
      <c r="R64" s="65"/>
      <c r="S64" s="213"/>
      <c r="T64" s="206">
        <v>0</v>
      </c>
      <c r="U64" s="206">
        <v>0</v>
      </c>
      <c r="V64" s="206">
        <v>0</v>
      </c>
      <c r="W64" s="206">
        <v>0</v>
      </c>
      <c r="X64" s="206">
        <v>0</v>
      </c>
      <c r="Y64" s="206">
        <v>0</v>
      </c>
      <c r="Z64" s="206">
        <v>0</v>
      </c>
      <c r="AA64" s="206">
        <v>0</v>
      </c>
      <c r="AB64" s="206">
        <v>0</v>
      </c>
      <c r="AC64" s="206">
        <v>0</v>
      </c>
      <c r="AD64" s="206">
        <v>0</v>
      </c>
      <c r="AE64" s="206">
        <v>0</v>
      </c>
      <c r="AF64" s="206">
        <v>0</v>
      </c>
      <c r="AG64" s="206">
        <v>0</v>
      </c>
      <c r="AH64" s="206">
        <v>0</v>
      </c>
      <c r="AI64" s="206">
        <v>0</v>
      </c>
      <c r="AJ64" s="257">
        <v>1150.53261</v>
      </c>
      <c r="AK64" s="257">
        <v>1150.53261</v>
      </c>
      <c r="AL64" s="206">
        <v>0</v>
      </c>
      <c r="AM64" s="206"/>
      <c r="AN64" s="206">
        <v>0</v>
      </c>
      <c r="AO64" s="206">
        <v>0</v>
      </c>
      <c r="AP64" s="206">
        <v>0</v>
      </c>
      <c r="AQ64" s="206">
        <v>3000</v>
      </c>
      <c r="AR64" s="206">
        <v>3000</v>
      </c>
      <c r="AS64" s="206">
        <v>0</v>
      </c>
      <c r="AT64" s="206">
        <v>0</v>
      </c>
      <c r="AU64" s="206">
        <v>0</v>
      </c>
      <c r="AV64" s="206">
        <v>0</v>
      </c>
      <c r="AW64" s="206">
        <v>0</v>
      </c>
      <c r="AX64" s="206">
        <v>1500</v>
      </c>
      <c r="AY64" s="206">
        <v>1500</v>
      </c>
      <c r="AZ64" s="206">
        <v>0</v>
      </c>
      <c r="BA64" s="206">
        <v>0</v>
      </c>
      <c r="BB64" s="206">
        <v>0</v>
      </c>
    </row>
    <row r="65" spans="1:54" ht="46.5" customHeight="1">
      <c r="A65" s="8"/>
      <c r="B65" s="36" t="s">
        <v>23</v>
      </c>
      <c r="C65" s="36" t="s">
        <v>28</v>
      </c>
      <c r="D65" s="202" t="s">
        <v>1113</v>
      </c>
      <c r="E65" s="203" t="s">
        <v>1114</v>
      </c>
      <c r="F65" s="65"/>
      <c r="G65" s="65"/>
      <c r="H65" s="207">
        <v>2009</v>
      </c>
      <c r="I65" s="207" t="s">
        <v>155</v>
      </c>
      <c r="J65" s="207" t="s">
        <v>155</v>
      </c>
      <c r="K65" s="207" t="s">
        <v>155</v>
      </c>
      <c r="L65" s="207" t="s">
        <v>155</v>
      </c>
      <c r="M65" s="207" t="s">
        <v>155</v>
      </c>
      <c r="N65" s="207" t="s">
        <v>155</v>
      </c>
      <c r="O65" s="207" t="s">
        <v>155</v>
      </c>
      <c r="P65" s="211" t="s">
        <v>1009</v>
      </c>
      <c r="Q65" s="211" t="s">
        <v>1010</v>
      </c>
      <c r="R65" s="65"/>
      <c r="S65" s="65"/>
      <c r="T65" s="206">
        <v>0</v>
      </c>
      <c r="U65" s="206">
        <v>0</v>
      </c>
      <c r="V65" s="206">
        <v>0</v>
      </c>
      <c r="W65" s="206">
        <v>0</v>
      </c>
      <c r="X65" s="206">
        <v>0</v>
      </c>
      <c r="Y65" s="206">
        <v>0</v>
      </c>
      <c r="Z65" s="206">
        <v>0</v>
      </c>
      <c r="AA65" s="206">
        <v>0</v>
      </c>
      <c r="AB65" s="206">
        <v>0</v>
      </c>
      <c r="AC65" s="206">
        <v>0</v>
      </c>
      <c r="AD65" s="206">
        <v>0</v>
      </c>
      <c r="AE65" s="206">
        <v>0</v>
      </c>
      <c r="AF65" s="206">
        <v>0</v>
      </c>
      <c r="AG65" s="206">
        <v>0</v>
      </c>
      <c r="AH65" s="206">
        <v>0</v>
      </c>
      <c r="AI65" s="206">
        <v>0</v>
      </c>
      <c r="AJ65" s="206">
        <v>0</v>
      </c>
      <c r="AK65" s="206">
        <v>0</v>
      </c>
      <c r="AL65" s="206">
        <v>0</v>
      </c>
      <c r="AM65" s="206">
        <v>0</v>
      </c>
      <c r="AN65" s="206"/>
      <c r="AO65" s="206">
        <v>0</v>
      </c>
      <c r="AP65" s="206">
        <v>0</v>
      </c>
      <c r="AQ65" s="206">
        <v>0</v>
      </c>
      <c r="AR65" s="206">
        <v>0</v>
      </c>
      <c r="AS65" s="206">
        <v>0</v>
      </c>
      <c r="AT65" s="206">
        <v>0</v>
      </c>
      <c r="AU65" s="206">
        <v>0</v>
      </c>
      <c r="AV65" s="206">
        <v>0</v>
      </c>
      <c r="AW65" s="206">
        <v>0</v>
      </c>
      <c r="AX65" s="206">
        <v>0</v>
      </c>
      <c r="AY65" s="206">
        <v>0</v>
      </c>
      <c r="AZ65" s="206">
        <v>0</v>
      </c>
      <c r="BA65" s="206">
        <v>0</v>
      </c>
      <c r="BB65" s="206">
        <v>0</v>
      </c>
    </row>
    <row r="66" spans="1:54" ht="76.5">
      <c r="A66" s="259" t="s">
        <v>1235</v>
      </c>
      <c r="B66" s="269" t="s">
        <v>23</v>
      </c>
      <c r="C66" s="269" t="s">
        <v>28</v>
      </c>
      <c r="D66" s="272" t="s">
        <v>1246</v>
      </c>
      <c r="E66" s="269" t="s">
        <v>1247</v>
      </c>
      <c r="F66" s="65" t="s">
        <v>17</v>
      </c>
      <c r="G66" s="65"/>
      <c r="H66" s="207">
        <v>2019</v>
      </c>
      <c r="I66" s="207" t="s">
        <v>155</v>
      </c>
      <c r="J66" s="207" t="s">
        <v>155</v>
      </c>
      <c r="K66" s="207" t="s">
        <v>155</v>
      </c>
      <c r="L66" s="207">
        <v>87.78</v>
      </c>
      <c r="M66" s="207">
        <v>139.1</v>
      </c>
      <c r="N66" s="207" t="s">
        <v>1008</v>
      </c>
      <c r="O66" s="207" t="s">
        <v>155</v>
      </c>
      <c r="P66" s="207" t="s">
        <v>1009</v>
      </c>
      <c r="Q66" s="207" t="s">
        <v>1010</v>
      </c>
      <c r="R66" s="271" t="s">
        <v>1235</v>
      </c>
      <c r="S66" s="271" t="s">
        <v>1235</v>
      </c>
      <c r="T66" s="206">
        <v>0</v>
      </c>
      <c r="U66" s="206">
        <v>0</v>
      </c>
      <c r="V66" s="206">
        <v>0</v>
      </c>
      <c r="W66" s="206">
        <v>0</v>
      </c>
      <c r="X66" s="206">
        <v>0</v>
      </c>
      <c r="Y66" s="206">
        <v>0</v>
      </c>
      <c r="Z66" s="206">
        <v>0</v>
      </c>
      <c r="AA66" s="206">
        <v>0</v>
      </c>
      <c r="AB66" s="206">
        <v>0</v>
      </c>
      <c r="AC66" s="257">
        <v>10235</v>
      </c>
      <c r="AD66" s="257">
        <v>10235</v>
      </c>
      <c r="AE66" s="206">
        <v>0</v>
      </c>
      <c r="AF66" s="206">
        <v>0</v>
      </c>
      <c r="AG66" s="206">
        <v>17075</v>
      </c>
      <c r="AH66" s="206">
        <v>0</v>
      </c>
      <c r="AI66" s="206">
        <v>0</v>
      </c>
      <c r="AJ66" s="206">
        <v>9955</v>
      </c>
      <c r="AK66" s="206">
        <v>9955</v>
      </c>
      <c r="AL66" s="206">
        <v>0</v>
      </c>
      <c r="AM66" s="206">
        <v>0</v>
      </c>
      <c r="AN66" s="257">
        <v>12578</v>
      </c>
      <c r="AO66" s="206">
        <v>0</v>
      </c>
      <c r="AP66" s="206">
        <v>0</v>
      </c>
      <c r="AQ66" s="206">
        <v>10257</v>
      </c>
      <c r="AR66" s="206">
        <v>10257</v>
      </c>
      <c r="AS66" s="206">
        <v>0</v>
      </c>
      <c r="AT66" s="206">
        <v>0</v>
      </c>
      <c r="AU66" s="206">
        <v>12500</v>
      </c>
      <c r="AV66" s="206">
        <v>0</v>
      </c>
      <c r="AW66" s="206">
        <v>0</v>
      </c>
      <c r="AX66" s="206">
        <v>10235</v>
      </c>
      <c r="AY66" s="206">
        <v>10235</v>
      </c>
      <c r="AZ66" s="206">
        <v>0</v>
      </c>
      <c r="BA66" s="206">
        <v>0</v>
      </c>
      <c r="BB66" s="252">
        <v>12824</v>
      </c>
    </row>
    <row r="67" spans="1:54" ht="45.75">
      <c r="A67" s="259" t="s">
        <v>1235</v>
      </c>
      <c r="B67" s="269" t="s">
        <v>23</v>
      </c>
      <c r="C67" s="269" t="s">
        <v>28</v>
      </c>
      <c r="D67" s="272" t="s">
        <v>1153</v>
      </c>
      <c r="E67" s="269" t="s">
        <v>1248</v>
      </c>
      <c r="F67" s="65"/>
      <c r="G67" s="65"/>
      <c r="H67" s="211">
        <v>2019</v>
      </c>
      <c r="I67" s="207" t="s">
        <v>155</v>
      </c>
      <c r="J67" s="207" t="s">
        <v>155</v>
      </c>
      <c r="K67" s="207" t="s">
        <v>155</v>
      </c>
      <c r="L67" s="207" t="s">
        <v>155</v>
      </c>
      <c r="M67" s="207" t="s">
        <v>155</v>
      </c>
      <c r="N67" s="207" t="s">
        <v>155</v>
      </c>
      <c r="O67" s="207" t="s">
        <v>155</v>
      </c>
      <c r="P67" s="207" t="s">
        <v>155</v>
      </c>
      <c r="Q67" s="207" t="s">
        <v>155</v>
      </c>
      <c r="R67" s="271" t="s">
        <v>1235</v>
      </c>
      <c r="S67" s="271" t="s">
        <v>1235</v>
      </c>
      <c r="T67" s="206">
        <v>0</v>
      </c>
      <c r="U67" s="206">
        <v>0</v>
      </c>
      <c r="V67" s="206">
        <v>0</v>
      </c>
      <c r="W67" s="206">
        <v>0</v>
      </c>
      <c r="X67" s="206">
        <v>0</v>
      </c>
      <c r="Y67" s="206">
        <v>0</v>
      </c>
      <c r="Z67" s="206">
        <v>0</v>
      </c>
      <c r="AA67" s="206">
        <v>0</v>
      </c>
      <c r="AB67" s="206">
        <v>0</v>
      </c>
      <c r="AC67" s="206">
        <v>0</v>
      </c>
      <c r="AD67" s="206">
        <v>0</v>
      </c>
      <c r="AE67" s="206">
        <v>0</v>
      </c>
      <c r="AF67" s="206">
        <v>0</v>
      </c>
      <c r="AG67" s="206">
        <v>0</v>
      </c>
      <c r="AH67" s="206">
        <v>0</v>
      </c>
      <c r="AI67" s="206">
        <v>0</v>
      </c>
      <c r="AJ67" s="206">
        <v>0</v>
      </c>
      <c r="AK67" s="206">
        <v>0</v>
      </c>
      <c r="AL67" s="206">
        <v>0</v>
      </c>
      <c r="AM67" s="206">
        <v>0</v>
      </c>
      <c r="AN67" s="206">
        <v>0</v>
      </c>
      <c r="AO67" s="206">
        <v>0</v>
      </c>
      <c r="AP67" s="206">
        <v>0</v>
      </c>
      <c r="AQ67" s="206">
        <v>0</v>
      </c>
      <c r="AR67" s="206">
        <v>0</v>
      </c>
      <c r="AS67" s="206">
        <v>0</v>
      </c>
      <c r="AT67" s="206">
        <v>0</v>
      </c>
      <c r="AU67" s="206">
        <v>0</v>
      </c>
      <c r="AV67" s="206">
        <v>0</v>
      </c>
      <c r="AW67" s="206">
        <v>0</v>
      </c>
      <c r="AX67" s="206">
        <v>0</v>
      </c>
      <c r="AY67" s="206">
        <v>0</v>
      </c>
      <c r="AZ67" s="206">
        <v>0</v>
      </c>
      <c r="BA67" s="206">
        <v>0</v>
      </c>
      <c r="BB67" s="206">
        <v>0</v>
      </c>
    </row>
    <row r="68" spans="1:54" ht="46.5" customHeight="1">
      <c r="A68" s="8"/>
      <c r="B68" s="36" t="s">
        <v>23</v>
      </c>
      <c r="C68" s="36" t="s">
        <v>28</v>
      </c>
      <c r="D68" s="202" t="s">
        <v>1126</v>
      </c>
      <c r="E68" s="203" t="s">
        <v>1127</v>
      </c>
      <c r="F68" s="65" t="s">
        <v>25</v>
      </c>
      <c r="G68" s="65"/>
      <c r="H68" s="207">
        <v>1997</v>
      </c>
      <c r="I68" s="207" t="s">
        <v>155</v>
      </c>
      <c r="J68" s="207" t="s">
        <v>155</v>
      </c>
      <c r="K68" s="207" t="s">
        <v>155</v>
      </c>
      <c r="L68" s="207">
        <v>173.9</v>
      </c>
      <c r="M68" s="207">
        <v>255.2</v>
      </c>
      <c r="N68" s="207" t="s">
        <v>1008</v>
      </c>
      <c r="O68" s="207" t="s">
        <v>155</v>
      </c>
      <c r="P68" s="207" t="s">
        <v>1100</v>
      </c>
      <c r="Q68" s="207" t="s">
        <v>1043</v>
      </c>
      <c r="R68" s="65"/>
      <c r="S68" s="65"/>
      <c r="T68" s="206">
        <v>856.52363119999995</v>
      </c>
      <c r="U68" s="206">
        <v>856.52363119999995</v>
      </c>
      <c r="V68" s="206">
        <v>0</v>
      </c>
      <c r="W68" s="206">
        <v>0</v>
      </c>
      <c r="X68" s="206">
        <v>0</v>
      </c>
      <c r="Y68" s="206">
        <v>0</v>
      </c>
      <c r="Z68" s="206">
        <v>86401</v>
      </c>
      <c r="AA68" s="257">
        <v>809.84150339999997</v>
      </c>
      <c r="AB68" s="257">
        <v>809.84150339999997</v>
      </c>
      <c r="AC68" s="257">
        <v>295</v>
      </c>
      <c r="AD68" s="257">
        <v>295</v>
      </c>
      <c r="AE68" s="206">
        <v>0</v>
      </c>
      <c r="AF68" s="206">
        <v>0</v>
      </c>
      <c r="AG68" s="206">
        <v>86075</v>
      </c>
      <c r="AH68" s="257">
        <v>1140.3138690000001</v>
      </c>
      <c r="AI68" s="257">
        <v>1140.3138690000001</v>
      </c>
      <c r="AJ68" s="206">
        <v>286.35705999999999</v>
      </c>
      <c r="AK68" s="206">
        <v>286.35705999999999</v>
      </c>
      <c r="AL68" s="206">
        <v>0</v>
      </c>
      <c r="AM68" s="206">
        <v>0</v>
      </c>
      <c r="AN68" s="206">
        <v>86490</v>
      </c>
      <c r="AO68" s="206">
        <v>838.6561236</v>
      </c>
      <c r="AP68" s="206">
        <v>838.6561236</v>
      </c>
      <c r="AQ68" s="206">
        <v>278.76708000000002</v>
      </c>
      <c r="AR68" s="206">
        <v>278.76708000000002</v>
      </c>
      <c r="AS68" s="206">
        <v>0</v>
      </c>
      <c r="AT68" s="206">
        <v>0</v>
      </c>
      <c r="AU68" s="206">
        <v>86490</v>
      </c>
      <c r="AV68" s="206">
        <v>759.04907830000002</v>
      </c>
      <c r="AW68" s="206">
        <v>759.04907830000002</v>
      </c>
      <c r="AX68" s="206">
        <v>278.76708000000002</v>
      </c>
      <c r="AY68" s="206">
        <v>278.76708000000002</v>
      </c>
      <c r="AZ68" s="206">
        <v>0</v>
      </c>
      <c r="BA68" s="206">
        <v>0</v>
      </c>
      <c r="BB68" s="206">
        <v>86122</v>
      </c>
    </row>
    <row r="69" spans="1:54" ht="46.5" customHeight="1">
      <c r="A69" s="8"/>
      <c r="B69" s="36" t="s">
        <v>23</v>
      </c>
      <c r="C69" s="36" t="s">
        <v>28</v>
      </c>
      <c r="D69" s="202" t="s">
        <v>1128</v>
      </c>
      <c r="E69" s="203" t="s">
        <v>1129</v>
      </c>
      <c r="F69" s="65" t="s">
        <v>25</v>
      </c>
      <c r="G69" s="65"/>
      <c r="H69" s="207">
        <v>1997</v>
      </c>
      <c r="I69" s="207" t="s">
        <v>155</v>
      </c>
      <c r="J69" s="207" t="s">
        <v>155</v>
      </c>
      <c r="K69" s="207" t="s">
        <v>155</v>
      </c>
      <c r="L69" s="207">
        <v>31.2</v>
      </c>
      <c r="M69" s="207">
        <v>110.65</v>
      </c>
      <c r="N69" s="207" t="s">
        <v>155</v>
      </c>
      <c r="O69" s="207" t="s">
        <v>155</v>
      </c>
      <c r="P69" s="207" t="s">
        <v>1100</v>
      </c>
      <c r="Q69" s="207" t="s">
        <v>1043</v>
      </c>
      <c r="R69" s="65"/>
      <c r="S69" s="65"/>
      <c r="T69" s="206">
        <v>0</v>
      </c>
      <c r="U69" s="206">
        <v>0</v>
      </c>
      <c r="V69" s="206">
        <v>0</v>
      </c>
      <c r="W69" s="206">
        <v>0</v>
      </c>
      <c r="X69" s="206">
        <v>0</v>
      </c>
      <c r="Y69" s="206">
        <v>0</v>
      </c>
      <c r="Z69" s="206">
        <v>116</v>
      </c>
      <c r="AA69" s="206">
        <v>0</v>
      </c>
      <c r="AB69" s="206">
        <v>0</v>
      </c>
      <c r="AC69" s="206">
        <v>0</v>
      </c>
      <c r="AD69" s="206">
        <v>0</v>
      </c>
      <c r="AE69" s="206">
        <v>0</v>
      </c>
      <c r="AF69" s="206">
        <v>0</v>
      </c>
      <c r="AG69" s="206">
        <v>114</v>
      </c>
      <c r="AH69" s="206">
        <v>0</v>
      </c>
      <c r="AI69" s="206">
        <v>0</v>
      </c>
      <c r="AJ69" s="206">
        <v>0</v>
      </c>
      <c r="AK69" s="206">
        <v>0</v>
      </c>
      <c r="AL69" s="206">
        <v>0</v>
      </c>
      <c r="AM69" s="206">
        <v>0</v>
      </c>
      <c r="AN69" s="206">
        <v>6423</v>
      </c>
      <c r="AO69" s="206">
        <v>0</v>
      </c>
      <c r="AP69" s="206">
        <v>0</v>
      </c>
      <c r="AQ69" s="206">
        <v>0</v>
      </c>
      <c r="AR69" s="206">
        <v>0</v>
      </c>
      <c r="AS69" s="206">
        <v>0</v>
      </c>
      <c r="AT69" s="206">
        <v>0</v>
      </c>
      <c r="AU69" s="206">
        <v>6312</v>
      </c>
      <c r="AV69" s="206">
        <v>0</v>
      </c>
      <c r="AW69" s="206">
        <v>0</v>
      </c>
      <c r="AX69" s="206">
        <v>0</v>
      </c>
      <c r="AY69" s="206">
        <v>0</v>
      </c>
      <c r="AZ69" s="206">
        <v>0</v>
      </c>
      <c r="BA69" s="206">
        <v>0</v>
      </c>
      <c r="BB69" s="206">
        <v>7024</v>
      </c>
    </row>
    <row r="70" spans="1:54" ht="46.5" customHeight="1">
      <c r="A70" s="8"/>
      <c r="B70" s="36" t="s">
        <v>23</v>
      </c>
      <c r="C70" s="36" t="s">
        <v>28</v>
      </c>
      <c r="D70" s="202" t="s">
        <v>1130</v>
      </c>
      <c r="E70" s="203" t="s">
        <v>1131</v>
      </c>
      <c r="F70" s="65"/>
      <c r="G70" s="65"/>
      <c r="H70" s="207">
        <v>2011</v>
      </c>
      <c r="I70" s="207" t="s">
        <v>155</v>
      </c>
      <c r="J70" s="207" t="s">
        <v>155</v>
      </c>
      <c r="K70" s="207" t="s">
        <v>155</v>
      </c>
      <c r="L70" s="207" t="s">
        <v>155</v>
      </c>
      <c r="M70" s="207" t="s">
        <v>155</v>
      </c>
      <c r="N70" s="207" t="s">
        <v>155</v>
      </c>
      <c r="O70" s="207" t="s">
        <v>155</v>
      </c>
      <c r="P70" s="207" t="s">
        <v>155</v>
      </c>
      <c r="Q70" s="207" t="s">
        <v>155</v>
      </c>
      <c r="R70" s="65"/>
      <c r="S70" s="65"/>
      <c r="T70" s="206">
        <v>0</v>
      </c>
      <c r="U70" s="206">
        <v>0</v>
      </c>
      <c r="V70" s="206">
        <v>0</v>
      </c>
      <c r="W70" s="206">
        <v>0</v>
      </c>
      <c r="X70" s="206">
        <v>0</v>
      </c>
      <c r="Y70" s="206">
        <v>0</v>
      </c>
      <c r="Z70" s="206">
        <v>0</v>
      </c>
      <c r="AA70" s="206">
        <v>0</v>
      </c>
      <c r="AB70" s="206">
        <v>0</v>
      </c>
      <c r="AC70" s="206">
        <v>0</v>
      </c>
      <c r="AD70" s="206">
        <v>0</v>
      </c>
      <c r="AE70" s="206">
        <v>0</v>
      </c>
      <c r="AF70" s="206">
        <v>0</v>
      </c>
      <c r="AG70" s="206">
        <v>0</v>
      </c>
      <c r="AH70" s="206">
        <v>0</v>
      </c>
      <c r="AI70" s="206">
        <v>0</v>
      </c>
      <c r="AJ70" s="206">
        <v>0</v>
      </c>
      <c r="AK70" s="206">
        <v>0</v>
      </c>
      <c r="AL70" s="206">
        <v>0</v>
      </c>
      <c r="AM70" s="206">
        <v>0</v>
      </c>
      <c r="AN70" s="206"/>
      <c r="AO70" s="206">
        <v>0</v>
      </c>
      <c r="AP70" s="206">
        <v>0</v>
      </c>
      <c r="AQ70" s="206">
        <v>0</v>
      </c>
      <c r="AR70" s="206">
        <v>0</v>
      </c>
      <c r="AS70" s="206">
        <v>0</v>
      </c>
      <c r="AT70" s="206">
        <v>0</v>
      </c>
      <c r="AU70" s="206">
        <v>0</v>
      </c>
      <c r="AV70" s="206">
        <v>0</v>
      </c>
      <c r="AW70" s="206">
        <v>0</v>
      </c>
      <c r="AX70" s="206">
        <v>0</v>
      </c>
      <c r="AY70" s="206">
        <v>0</v>
      </c>
      <c r="AZ70" s="206">
        <v>0</v>
      </c>
      <c r="BA70" s="206">
        <v>0</v>
      </c>
      <c r="BB70" s="206">
        <v>0</v>
      </c>
    </row>
    <row r="71" spans="1:54" ht="46.5" customHeight="1">
      <c r="A71" s="8"/>
      <c r="B71" s="36" t="s">
        <v>23</v>
      </c>
      <c r="C71" s="36" t="s">
        <v>28</v>
      </c>
      <c r="D71" s="202" t="s">
        <v>1132</v>
      </c>
      <c r="E71" s="202" t="s">
        <v>1133</v>
      </c>
      <c r="F71" s="65"/>
      <c r="G71" s="65"/>
      <c r="H71" s="207">
        <v>1997</v>
      </c>
      <c r="I71" s="207" t="s">
        <v>155</v>
      </c>
      <c r="J71" s="207">
        <v>0.04</v>
      </c>
      <c r="K71" s="207" t="s">
        <v>155</v>
      </c>
      <c r="L71" s="207">
        <v>55.68</v>
      </c>
      <c r="M71" s="207">
        <v>81</v>
      </c>
      <c r="N71" s="207" t="s">
        <v>155</v>
      </c>
      <c r="O71" s="207" t="s">
        <v>155</v>
      </c>
      <c r="P71" s="207" t="s">
        <v>155</v>
      </c>
      <c r="Q71" s="207" t="s">
        <v>155</v>
      </c>
      <c r="R71" s="65"/>
      <c r="S71" s="65"/>
      <c r="T71" s="206">
        <v>0</v>
      </c>
      <c r="U71" s="206">
        <v>0</v>
      </c>
      <c r="V71" s="206">
        <v>0</v>
      </c>
      <c r="W71" s="206">
        <v>0</v>
      </c>
      <c r="X71" s="206">
        <v>0</v>
      </c>
      <c r="Y71" s="206">
        <v>0</v>
      </c>
      <c r="Z71" s="206">
        <v>0</v>
      </c>
      <c r="AA71" s="206">
        <v>0</v>
      </c>
      <c r="AB71" s="206">
        <v>0</v>
      </c>
      <c r="AC71" s="206">
        <v>0</v>
      </c>
      <c r="AD71" s="206">
        <v>0</v>
      </c>
      <c r="AE71" s="206">
        <v>0</v>
      </c>
      <c r="AF71" s="206">
        <v>0</v>
      </c>
      <c r="AG71" s="206">
        <v>0</v>
      </c>
      <c r="AH71" s="206">
        <v>0</v>
      </c>
      <c r="AI71" s="206">
        <v>0</v>
      </c>
      <c r="AJ71" s="206">
        <v>0</v>
      </c>
      <c r="AK71" s="206">
        <v>0</v>
      </c>
      <c r="AL71" s="206">
        <v>0</v>
      </c>
      <c r="AM71" s="206">
        <v>0</v>
      </c>
      <c r="AN71" s="206"/>
      <c r="AO71" s="206">
        <v>0</v>
      </c>
      <c r="AP71" s="206">
        <v>0</v>
      </c>
      <c r="AQ71" s="206">
        <v>0</v>
      </c>
      <c r="AR71" s="206">
        <v>0</v>
      </c>
      <c r="AS71" s="206">
        <v>0</v>
      </c>
      <c r="AT71" s="206">
        <v>0</v>
      </c>
      <c r="AU71" s="206">
        <v>0</v>
      </c>
      <c r="AV71" s="206">
        <v>0</v>
      </c>
      <c r="AW71" s="206">
        <v>0</v>
      </c>
      <c r="AX71" s="206">
        <v>0</v>
      </c>
      <c r="AY71" s="206">
        <v>0</v>
      </c>
      <c r="AZ71" s="206">
        <v>0</v>
      </c>
      <c r="BA71" s="206">
        <v>0</v>
      </c>
      <c r="BB71" s="206">
        <v>11822</v>
      </c>
    </row>
    <row r="72" spans="1:54" ht="46.5" customHeight="1">
      <c r="A72" s="8"/>
      <c r="B72" s="36" t="s">
        <v>23</v>
      </c>
      <c r="C72" s="36" t="s">
        <v>28</v>
      </c>
      <c r="D72" s="202" t="s">
        <v>1134</v>
      </c>
      <c r="E72" s="202" t="s">
        <v>1135</v>
      </c>
      <c r="F72" s="65"/>
      <c r="G72" s="65"/>
      <c r="H72" s="207">
        <v>1997</v>
      </c>
      <c r="I72" s="207" t="s">
        <v>155</v>
      </c>
      <c r="J72" s="207" t="s">
        <v>155</v>
      </c>
      <c r="K72" s="207" t="s">
        <v>155</v>
      </c>
      <c r="L72" s="207" t="s">
        <v>155</v>
      </c>
      <c r="M72" s="207" t="s">
        <v>155</v>
      </c>
      <c r="N72" s="207" t="s">
        <v>1008</v>
      </c>
      <c r="O72" s="207" t="s">
        <v>155</v>
      </c>
      <c r="P72" s="207" t="s">
        <v>155</v>
      </c>
      <c r="Q72" s="207" t="s">
        <v>155</v>
      </c>
      <c r="R72" s="65"/>
      <c r="S72" s="65"/>
      <c r="T72" s="206">
        <v>0</v>
      </c>
      <c r="U72" s="206">
        <v>0</v>
      </c>
      <c r="V72" s="206">
        <v>0</v>
      </c>
      <c r="W72" s="206">
        <v>0</v>
      </c>
      <c r="X72" s="206">
        <v>0</v>
      </c>
      <c r="Y72" s="206">
        <v>0</v>
      </c>
      <c r="Z72" s="206">
        <v>301</v>
      </c>
      <c r="AA72" s="206">
        <v>0</v>
      </c>
      <c r="AB72" s="206">
        <v>0</v>
      </c>
      <c r="AC72" s="206">
        <v>0</v>
      </c>
      <c r="AD72" s="206">
        <v>0</v>
      </c>
      <c r="AE72" s="206">
        <v>0</v>
      </c>
      <c r="AF72" s="206">
        <v>0</v>
      </c>
      <c r="AG72" s="206">
        <v>405</v>
      </c>
      <c r="AH72" s="206">
        <v>0</v>
      </c>
      <c r="AI72" s="206">
        <v>0</v>
      </c>
      <c r="AJ72" s="206">
        <v>0</v>
      </c>
      <c r="AK72" s="206">
        <v>0</v>
      </c>
      <c r="AL72" s="206">
        <v>0</v>
      </c>
      <c r="AM72" s="206">
        <v>0</v>
      </c>
      <c r="AN72" s="257">
        <v>405</v>
      </c>
      <c r="AO72" s="206">
        <v>0</v>
      </c>
      <c r="AP72" s="206">
        <v>0</v>
      </c>
      <c r="AQ72" s="206">
        <v>0</v>
      </c>
      <c r="AR72" s="206">
        <v>0</v>
      </c>
      <c r="AS72" s="206">
        <v>0</v>
      </c>
      <c r="AT72" s="206">
        <v>0</v>
      </c>
      <c r="AU72" s="206">
        <v>330</v>
      </c>
      <c r="AV72" s="206">
        <v>0</v>
      </c>
      <c r="AW72" s="206">
        <v>0</v>
      </c>
      <c r="AX72" s="206">
        <v>0</v>
      </c>
      <c r="AY72" s="206">
        <v>0</v>
      </c>
      <c r="AZ72" s="206">
        <v>0</v>
      </c>
      <c r="BA72" s="206">
        <v>0</v>
      </c>
      <c r="BB72" s="253">
        <v>330</v>
      </c>
    </row>
    <row r="73" spans="1:54" ht="46.5" customHeight="1">
      <c r="A73" s="8"/>
      <c r="B73" s="36" t="s">
        <v>23</v>
      </c>
      <c r="C73" s="36" t="s">
        <v>28</v>
      </c>
      <c r="D73" s="202" t="s">
        <v>1115</v>
      </c>
      <c r="E73" s="202" t="s">
        <v>1116</v>
      </c>
      <c r="F73" s="65" t="s">
        <v>25</v>
      </c>
      <c r="G73" s="65"/>
      <c r="H73" s="207">
        <v>2009</v>
      </c>
      <c r="I73" s="207" t="s">
        <v>155</v>
      </c>
      <c r="J73" s="207" t="s">
        <v>155</v>
      </c>
      <c r="K73" s="207" t="s">
        <v>155</v>
      </c>
      <c r="L73" s="207" t="s">
        <v>155</v>
      </c>
      <c r="M73" s="207" t="s">
        <v>155</v>
      </c>
      <c r="N73" s="207" t="s">
        <v>1008</v>
      </c>
      <c r="O73" s="207" t="s">
        <v>155</v>
      </c>
      <c r="P73" s="207" t="s">
        <v>1009</v>
      </c>
      <c r="Q73" s="207" t="s">
        <v>1043</v>
      </c>
      <c r="R73" s="65"/>
      <c r="S73" s="65"/>
      <c r="T73" s="206">
        <v>1354.5242559999999</v>
      </c>
      <c r="U73" s="206">
        <v>1354.5242559999999</v>
      </c>
      <c r="V73" s="206">
        <v>0</v>
      </c>
      <c r="W73" s="206">
        <v>0</v>
      </c>
      <c r="X73" s="206">
        <v>0</v>
      </c>
      <c r="Y73" s="206">
        <v>0</v>
      </c>
      <c r="Z73" s="206">
        <v>15176</v>
      </c>
      <c r="AA73" s="257">
        <v>1280.7001700000001</v>
      </c>
      <c r="AB73" s="257">
        <v>1280.7001700000001</v>
      </c>
      <c r="AC73" s="257">
        <v>400</v>
      </c>
      <c r="AD73" s="257">
        <v>400.00015999999999</v>
      </c>
      <c r="AE73" s="206">
        <v>0</v>
      </c>
      <c r="AF73" s="206">
        <v>0</v>
      </c>
      <c r="AG73" s="206">
        <v>11864</v>
      </c>
      <c r="AH73" s="257">
        <v>3081.7041829999998</v>
      </c>
      <c r="AI73" s="257">
        <v>3063.4936579999999</v>
      </c>
      <c r="AJ73" s="257">
        <v>49.482900000000001</v>
      </c>
      <c r="AK73" s="257">
        <v>48.705771970000001</v>
      </c>
      <c r="AL73" s="206">
        <v>0</v>
      </c>
      <c r="AM73" s="206">
        <v>0</v>
      </c>
      <c r="AN73" s="206">
        <v>11535</v>
      </c>
      <c r="AO73" s="206">
        <v>2267.0325710000002</v>
      </c>
      <c r="AP73" s="206">
        <v>2257.8746409999999</v>
      </c>
      <c r="AQ73" s="206">
        <v>384.10009000000002</v>
      </c>
      <c r="AR73" s="206">
        <v>382.4542841</v>
      </c>
      <c r="AS73" s="206">
        <v>0</v>
      </c>
      <c r="AT73" s="206">
        <v>0</v>
      </c>
      <c r="AU73" s="206">
        <v>12268</v>
      </c>
      <c r="AV73" s="206">
        <v>2051.8409579999998</v>
      </c>
      <c r="AW73" s="206">
        <v>2043.552318</v>
      </c>
      <c r="AX73" s="206">
        <v>320</v>
      </c>
      <c r="AY73" s="206">
        <v>318.62885249999999</v>
      </c>
      <c r="AZ73" s="206">
        <v>0</v>
      </c>
      <c r="BA73" s="206">
        <v>0</v>
      </c>
      <c r="BB73" s="253">
        <v>68</v>
      </c>
    </row>
    <row r="74" spans="1:54" ht="46.5" customHeight="1">
      <c r="A74" s="8"/>
      <c r="B74" s="36" t="s">
        <v>23</v>
      </c>
      <c r="C74" s="36" t="s">
        <v>28</v>
      </c>
      <c r="D74" s="202" t="s">
        <v>1117</v>
      </c>
      <c r="E74" s="203" t="s">
        <v>1118</v>
      </c>
      <c r="F74" s="65" t="s">
        <v>25</v>
      </c>
      <c r="G74" s="65"/>
      <c r="H74" s="207">
        <v>2019</v>
      </c>
      <c r="I74" s="207" t="s">
        <v>155</v>
      </c>
      <c r="J74" s="207" t="s">
        <v>155</v>
      </c>
      <c r="K74" s="207" t="s">
        <v>155</v>
      </c>
      <c r="L74" s="207">
        <v>39.07</v>
      </c>
      <c r="M74" s="207">
        <v>52.13</v>
      </c>
      <c r="N74" s="207" t="s">
        <v>155</v>
      </c>
      <c r="O74" s="204" t="s">
        <v>1021</v>
      </c>
      <c r="P74" s="207" t="s">
        <v>1009</v>
      </c>
      <c r="Q74" s="207" t="s">
        <v>1043</v>
      </c>
      <c r="R74" s="65"/>
      <c r="S74" s="65"/>
      <c r="T74" s="206">
        <v>270.80297999999999</v>
      </c>
      <c r="U74" s="206">
        <v>270.80297999999999</v>
      </c>
      <c r="V74" s="206">
        <v>13551.447969999999</v>
      </c>
      <c r="W74" s="206">
        <v>13551.447969999999</v>
      </c>
      <c r="X74" s="206">
        <v>0</v>
      </c>
      <c r="Y74" s="206">
        <v>0</v>
      </c>
      <c r="Z74" s="206">
        <v>10400</v>
      </c>
      <c r="AA74" s="257">
        <v>15794.593720000001</v>
      </c>
      <c r="AB74" s="257">
        <v>15794.593720000001</v>
      </c>
      <c r="AC74" s="206">
        <v>51953</v>
      </c>
      <c r="AD74" s="206">
        <v>51953</v>
      </c>
      <c r="AE74" s="206">
        <v>0</v>
      </c>
      <c r="AF74" s="206">
        <v>0</v>
      </c>
      <c r="AG74" s="206">
        <v>37310</v>
      </c>
      <c r="AH74" s="206">
        <v>12636.38538</v>
      </c>
      <c r="AI74" s="206">
        <v>12636.38538</v>
      </c>
      <c r="AJ74" s="206">
        <v>33107.691850000003</v>
      </c>
      <c r="AK74" s="206">
        <v>33107.691850000003</v>
      </c>
      <c r="AL74" s="206">
        <v>0</v>
      </c>
      <c r="AM74" s="206">
        <v>0</v>
      </c>
      <c r="AN74" s="206">
        <v>21420</v>
      </c>
      <c r="AO74" s="206">
        <v>26402.375</v>
      </c>
      <c r="AP74" s="206">
        <v>26402.375</v>
      </c>
      <c r="AQ74" s="206">
        <v>52000</v>
      </c>
      <c r="AR74" s="206">
        <v>52000</v>
      </c>
      <c r="AS74" s="206">
        <v>0</v>
      </c>
      <c r="AT74" s="206">
        <v>0</v>
      </c>
      <c r="AU74" s="206">
        <v>22000</v>
      </c>
      <c r="AV74" s="206">
        <v>23432.249</v>
      </c>
      <c r="AW74" s="206">
        <v>23432.249</v>
      </c>
      <c r="AX74" s="206">
        <v>70650.205000000002</v>
      </c>
      <c r="AY74" s="206">
        <v>70650.205000000002</v>
      </c>
      <c r="AZ74" s="206">
        <v>0</v>
      </c>
      <c r="BA74" s="206">
        <v>0</v>
      </c>
      <c r="BB74" s="206">
        <v>13000</v>
      </c>
    </row>
    <row r="75" spans="1:54" ht="46.5" customHeight="1">
      <c r="A75" s="8"/>
      <c r="B75" s="36" t="s">
        <v>23</v>
      </c>
      <c r="C75" s="36" t="s">
        <v>28</v>
      </c>
      <c r="D75" s="202" t="s">
        <v>1119</v>
      </c>
      <c r="E75" s="202" t="s">
        <v>1120</v>
      </c>
      <c r="F75" s="65" t="s">
        <v>25</v>
      </c>
      <c r="G75" s="65"/>
      <c r="H75" s="207">
        <v>2019</v>
      </c>
      <c r="I75" s="207" t="s">
        <v>155</v>
      </c>
      <c r="J75" s="207" t="s">
        <v>155</v>
      </c>
      <c r="K75" s="207" t="s">
        <v>155</v>
      </c>
      <c r="L75" s="207" t="s">
        <v>155</v>
      </c>
      <c r="M75" s="207" t="s">
        <v>155</v>
      </c>
      <c r="N75" s="207" t="s">
        <v>155</v>
      </c>
      <c r="O75" s="204" t="s">
        <v>1021</v>
      </c>
      <c r="P75" s="207" t="s">
        <v>1009</v>
      </c>
      <c r="Q75" s="207" t="s">
        <v>1043</v>
      </c>
      <c r="R75" s="65"/>
      <c r="S75" s="65" t="s">
        <v>1121</v>
      </c>
      <c r="T75" s="206">
        <v>671.63294980000001</v>
      </c>
      <c r="U75" s="206">
        <v>671.63294980000001</v>
      </c>
      <c r="V75" s="206">
        <v>0</v>
      </c>
      <c r="W75" s="206">
        <v>0</v>
      </c>
      <c r="X75" s="206">
        <v>0</v>
      </c>
      <c r="Y75" s="206">
        <v>0</v>
      </c>
      <c r="Z75" s="206">
        <v>0</v>
      </c>
      <c r="AA75" s="257">
        <v>41.287678870000001</v>
      </c>
      <c r="AB75" s="257">
        <v>41.287678870000001</v>
      </c>
      <c r="AC75" s="206">
        <v>0</v>
      </c>
      <c r="AD75" s="206">
        <v>0</v>
      </c>
      <c r="AE75" s="206">
        <v>0</v>
      </c>
      <c r="AF75" s="206">
        <v>0</v>
      </c>
      <c r="AG75" s="206">
        <v>0</v>
      </c>
      <c r="AH75" s="206">
        <v>0</v>
      </c>
      <c r="AI75" s="206">
        <v>0</v>
      </c>
      <c r="AJ75" s="206">
        <v>0</v>
      </c>
      <c r="AK75" s="206">
        <v>0</v>
      </c>
      <c r="AL75" s="206">
        <v>0</v>
      </c>
      <c r="AM75" s="206">
        <v>0</v>
      </c>
      <c r="AN75" s="206">
        <v>0</v>
      </c>
      <c r="AO75" s="206">
        <v>0</v>
      </c>
      <c r="AP75" s="206">
        <v>0</v>
      </c>
      <c r="AQ75" s="206">
        <v>0</v>
      </c>
      <c r="AR75" s="206">
        <v>0</v>
      </c>
      <c r="AS75" s="206">
        <v>0</v>
      </c>
      <c r="AT75" s="206">
        <v>0</v>
      </c>
      <c r="AU75" s="206">
        <v>0</v>
      </c>
      <c r="AV75" s="206">
        <v>0</v>
      </c>
      <c r="AW75" s="206">
        <v>0</v>
      </c>
      <c r="AX75" s="206">
        <v>0</v>
      </c>
      <c r="AY75" s="206">
        <v>0</v>
      </c>
      <c r="AZ75" s="206">
        <v>0</v>
      </c>
      <c r="BA75" s="206">
        <v>0</v>
      </c>
      <c r="BB75" s="206">
        <v>0</v>
      </c>
    </row>
    <row r="76" spans="1:54" ht="46.5" customHeight="1">
      <c r="A76" s="8"/>
      <c r="B76" s="36" t="s">
        <v>23</v>
      </c>
      <c r="C76" s="36" t="s">
        <v>28</v>
      </c>
      <c r="D76" s="202" t="s">
        <v>1122</v>
      </c>
      <c r="E76" s="203" t="s">
        <v>1123</v>
      </c>
      <c r="F76" s="65" t="s">
        <v>25</v>
      </c>
      <c r="G76" s="65"/>
      <c r="H76" s="207">
        <v>2020</v>
      </c>
      <c r="I76" s="207" t="s">
        <v>155</v>
      </c>
      <c r="J76" s="207" t="s">
        <v>155</v>
      </c>
      <c r="K76" s="207" t="s">
        <v>155</v>
      </c>
      <c r="L76" s="207">
        <v>12.14</v>
      </c>
      <c r="M76" s="207">
        <v>153.32</v>
      </c>
      <c r="N76" s="207" t="s">
        <v>155</v>
      </c>
      <c r="O76" s="207" t="s">
        <v>155</v>
      </c>
      <c r="P76" s="207" t="s">
        <v>1009</v>
      </c>
      <c r="Q76" s="207" t="s">
        <v>1043</v>
      </c>
      <c r="R76" s="65"/>
      <c r="S76" s="65"/>
      <c r="T76" s="206">
        <v>0</v>
      </c>
      <c r="U76" s="206">
        <v>0</v>
      </c>
      <c r="V76" s="206">
        <v>0</v>
      </c>
      <c r="W76" s="206">
        <v>0</v>
      </c>
      <c r="X76" s="206">
        <v>0</v>
      </c>
      <c r="Y76" s="206">
        <v>0</v>
      </c>
      <c r="Z76" s="206" t="s">
        <v>155</v>
      </c>
      <c r="AA76" s="206">
        <v>0</v>
      </c>
      <c r="AB76" s="206">
        <v>0</v>
      </c>
      <c r="AC76" s="206">
        <v>0</v>
      </c>
      <c r="AD76" s="206">
        <v>0</v>
      </c>
      <c r="AE76" s="206">
        <v>0</v>
      </c>
      <c r="AF76" s="206">
        <v>0</v>
      </c>
      <c r="AG76" s="206">
        <v>2679</v>
      </c>
      <c r="AH76" s="206">
        <v>0</v>
      </c>
      <c r="AI76" s="206">
        <v>0</v>
      </c>
      <c r="AJ76" s="206">
        <v>0</v>
      </c>
      <c r="AK76" s="206">
        <v>0</v>
      </c>
      <c r="AL76" s="206">
        <v>0</v>
      </c>
      <c r="AM76" s="206">
        <v>0</v>
      </c>
      <c r="AN76" s="206">
        <v>1028</v>
      </c>
      <c r="AO76" s="206">
        <v>0</v>
      </c>
      <c r="AP76" s="206">
        <v>0</v>
      </c>
      <c r="AQ76" s="206">
        <v>0</v>
      </c>
      <c r="AR76" s="206">
        <v>0</v>
      </c>
      <c r="AS76" s="206">
        <v>0</v>
      </c>
      <c r="AT76" s="206">
        <v>0</v>
      </c>
      <c r="AU76" s="206">
        <v>500</v>
      </c>
      <c r="AV76" s="206">
        <v>0</v>
      </c>
      <c r="AW76" s="206">
        <v>0</v>
      </c>
      <c r="AX76" s="206">
        <v>0</v>
      </c>
      <c r="AY76" s="206">
        <v>0</v>
      </c>
      <c r="AZ76" s="206">
        <v>0</v>
      </c>
      <c r="BA76" s="206">
        <v>0</v>
      </c>
      <c r="BB76" s="253">
        <v>500</v>
      </c>
    </row>
    <row r="77" spans="1:54" ht="46.5" customHeight="1">
      <c r="A77" s="8"/>
      <c r="B77" s="36" t="s">
        <v>23</v>
      </c>
      <c r="C77" s="36" t="s">
        <v>28</v>
      </c>
      <c r="D77" s="202" t="s">
        <v>1124</v>
      </c>
      <c r="E77" s="203" t="s">
        <v>1125</v>
      </c>
      <c r="F77" s="65" t="s">
        <v>25</v>
      </c>
      <c r="G77" s="65"/>
      <c r="H77" s="207">
        <v>2010</v>
      </c>
      <c r="I77" s="207" t="s">
        <v>155</v>
      </c>
      <c r="J77" s="207" t="s">
        <v>155</v>
      </c>
      <c r="K77" s="207" t="s">
        <v>155</v>
      </c>
      <c r="L77" s="207" t="s">
        <v>155</v>
      </c>
      <c r="M77" s="207">
        <v>50.54</v>
      </c>
      <c r="N77" s="207" t="s">
        <v>155</v>
      </c>
      <c r="O77" s="207" t="s">
        <v>155</v>
      </c>
      <c r="P77" s="207" t="s">
        <v>1009</v>
      </c>
      <c r="Q77" s="207" t="s">
        <v>1043</v>
      </c>
      <c r="R77" s="65"/>
      <c r="S77" s="65"/>
      <c r="T77" s="206">
        <v>0</v>
      </c>
      <c r="U77" s="206">
        <v>0</v>
      </c>
      <c r="V77" s="206">
        <v>0</v>
      </c>
      <c r="W77" s="206">
        <v>0</v>
      </c>
      <c r="X77" s="206">
        <v>0</v>
      </c>
      <c r="Y77" s="206">
        <v>0</v>
      </c>
      <c r="Z77" s="206">
        <v>27</v>
      </c>
      <c r="AA77" s="206">
        <v>0</v>
      </c>
      <c r="AB77" s="206">
        <v>0</v>
      </c>
      <c r="AC77" s="206">
        <v>0</v>
      </c>
      <c r="AD77" s="206">
        <v>0</v>
      </c>
      <c r="AE77" s="206">
        <v>0</v>
      </c>
      <c r="AF77" s="206">
        <v>0</v>
      </c>
      <c r="AG77" s="206">
        <v>21</v>
      </c>
      <c r="AH77" s="206">
        <v>0</v>
      </c>
      <c r="AI77" s="206">
        <v>0</v>
      </c>
      <c r="AJ77" s="206">
        <v>0</v>
      </c>
      <c r="AK77" s="206">
        <v>0</v>
      </c>
      <c r="AL77" s="206">
        <v>0</v>
      </c>
      <c r="AM77" s="206">
        <v>0</v>
      </c>
      <c r="AN77" s="206">
        <v>1652</v>
      </c>
      <c r="AO77" s="206">
        <v>0</v>
      </c>
      <c r="AP77" s="206">
        <v>0</v>
      </c>
      <c r="AQ77" s="206">
        <v>0</v>
      </c>
      <c r="AR77" s="206">
        <v>0</v>
      </c>
      <c r="AS77" s="206">
        <v>0</v>
      </c>
      <c r="AT77" s="206">
        <v>0</v>
      </c>
      <c r="AU77" s="206">
        <v>1625</v>
      </c>
      <c r="AV77" s="206">
        <v>0</v>
      </c>
      <c r="AW77" s="206">
        <v>0</v>
      </c>
      <c r="AX77" s="206">
        <v>0</v>
      </c>
      <c r="AY77" s="206">
        <v>0</v>
      </c>
      <c r="AZ77" s="206">
        <v>0</v>
      </c>
      <c r="BA77" s="206">
        <v>0</v>
      </c>
      <c r="BB77" s="206">
        <v>1792</v>
      </c>
    </row>
    <row r="78" spans="1:54" ht="46.5" customHeight="1">
      <c r="A78" s="8"/>
      <c r="B78" s="36" t="s">
        <v>19</v>
      </c>
      <c r="C78" s="36" t="s">
        <v>32</v>
      </c>
      <c r="D78" s="202" t="s">
        <v>1136</v>
      </c>
      <c r="E78" s="202" t="s">
        <v>1137</v>
      </c>
      <c r="F78" s="65"/>
      <c r="G78" s="65"/>
      <c r="H78" s="207">
        <v>1998</v>
      </c>
      <c r="I78" s="207" t="s">
        <v>155</v>
      </c>
      <c r="J78" s="207" t="s">
        <v>155</v>
      </c>
      <c r="K78" s="207" t="s">
        <v>155</v>
      </c>
      <c r="L78" s="207" t="s">
        <v>155</v>
      </c>
      <c r="M78" s="207" t="s">
        <v>155</v>
      </c>
      <c r="N78" s="207" t="s">
        <v>155</v>
      </c>
      <c r="O78" s="207" t="s">
        <v>155</v>
      </c>
      <c r="P78" s="207" t="s">
        <v>155</v>
      </c>
      <c r="Q78" s="207" t="s">
        <v>155</v>
      </c>
      <c r="R78" s="65"/>
      <c r="S78" s="65"/>
      <c r="T78" s="206">
        <v>0</v>
      </c>
      <c r="U78" s="206">
        <v>0</v>
      </c>
      <c r="V78" s="206">
        <v>0</v>
      </c>
      <c r="W78" s="206">
        <v>0</v>
      </c>
      <c r="X78" s="206">
        <v>0</v>
      </c>
      <c r="Y78" s="206">
        <v>0</v>
      </c>
      <c r="Z78" s="206">
        <v>0</v>
      </c>
      <c r="AA78" s="206">
        <v>0</v>
      </c>
      <c r="AB78" s="206">
        <v>0</v>
      </c>
      <c r="AC78" s="206">
        <v>0</v>
      </c>
      <c r="AD78" s="206">
        <v>0</v>
      </c>
      <c r="AE78" s="206">
        <v>0</v>
      </c>
      <c r="AF78" s="206">
        <v>0</v>
      </c>
      <c r="AG78" s="206">
        <v>0</v>
      </c>
      <c r="AH78" s="206">
        <v>0</v>
      </c>
      <c r="AI78" s="206">
        <v>0</v>
      </c>
      <c r="AJ78" s="206">
        <v>0</v>
      </c>
      <c r="AK78" s="206">
        <v>0</v>
      </c>
      <c r="AL78" s="206">
        <v>0</v>
      </c>
      <c r="AM78" s="206">
        <v>0</v>
      </c>
      <c r="AN78" s="206">
        <v>0</v>
      </c>
      <c r="AO78" s="206">
        <v>0</v>
      </c>
      <c r="AP78" s="206">
        <v>0</v>
      </c>
      <c r="AQ78" s="206">
        <v>1000</v>
      </c>
      <c r="AR78" s="206">
        <v>1000</v>
      </c>
      <c r="AS78" s="206">
        <v>0</v>
      </c>
      <c r="AT78" s="206">
        <v>0</v>
      </c>
      <c r="AU78" s="206">
        <v>0</v>
      </c>
      <c r="AV78" s="206">
        <v>0</v>
      </c>
      <c r="AW78" s="206">
        <v>0</v>
      </c>
      <c r="AX78" s="206">
        <v>1000</v>
      </c>
      <c r="AY78" s="206">
        <v>1000</v>
      </c>
      <c r="AZ78" s="206">
        <v>0</v>
      </c>
      <c r="BA78" s="206">
        <v>0</v>
      </c>
      <c r="BB78" s="206">
        <v>0</v>
      </c>
    </row>
    <row r="79" spans="1:54" ht="46.5" customHeight="1">
      <c r="A79" s="8"/>
      <c r="B79" s="36" t="s">
        <v>14</v>
      </c>
      <c r="C79" s="36" t="s">
        <v>32</v>
      </c>
      <c r="D79" s="202" t="s">
        <v>1138</v>
      </c>
      <c r="E79" s="202" t="s">
        <v>1139</v>
      </c>
      <c r="F79" s="65" t="s">
        <v>17</v>
      </c>
      <c r="G79" s="65"/>
      <c r="H79" s="207">
        <v>1998</v>
      </c>
      <c r="I79" s="207" t="s">
        <v>155</v>
      </c>
      <c r="J79" s="207">
        <v>4.34</v>
      </c>
      <c r="K79" s="207" t="s">
        <v>155</v>
      </c>
      <c r="L79" s="207">
        <v>100.57</v>
      </c>
      <c r="M79" s="207">
        <v>126.95</v>
      </c>
      <c r="N79" s="207" t="s">
        <v>1008</v>
      </c>
      <c r="O79" s="207" t="s">
        <v>155</v>
      </c>
      <c r="P79" s="207" t="s">
        <v>1100</v>
      </c>
      <c r="Q79" s="207" t="s">
        <v>1010</v>
      </c>
      <c r="R79" s="65"/>
      <c r="S79" s="65"/>
      <c r="T79" s="206">
        <v>0</v>
      </c>
      <c r="U79" s="206">
        <v>0</v>
      </c>
      <c r="V79" s="206">
        <v>34448.624040000002</v>
      </c>
      <c r="W79" s="206">
        <v>18197.686989999998</v>
      </c>
      <c r="X79" s="206">
        <v>0</v>
      </c>
      <c r="Y79" s="206">
        <v>0</v>
      </c>
      <c r="Z79" s="206">
        <v>453330</v>
      </c>
      <c r="AA79" s="206">
        <v>0</v>
      </c>
      <c r="AB79" s="206">
        <v>0</v>
      </c>
      <c r="AC79" s="257">
        <v>57791</v>
      </c>
      <c r="AD79" s="257">
        <v>30528.433519999999</v>
      </c>
      <c r="AE79" s="206">
        <v>0</v>
      </c>
      <c r="AF79" s="206">
        <v>0</v>
      </c>
      <c r="AG79" s="206">
        <v>451207</v>
      </c>
      <c r="AH79" s="206">
        <v>0</v>
      </c>
      <c r="AI79" s="206">
        <v>0</v>
      </c>
      <c r="AJ79" s="257">
        <v>42016.213900000002</v>
      </c>
      <c r="AK79" s="257">
        <v>21609.907579999999</v>
      </c>
      <c r="AL79" s="206">
        <v>0</v>
      </c>
      <c r="AM79" s="206">
        <v>0</v>
      </c>
      <c r="AN79" s="206">
        <v>502132</v>
      </c>
      <c r="AO79" s="206">
        <v>0</v>
      </c>
      <c r="AP79" s="206">
        <v>0</v>
      </c>
      <c r="AQ79" s="206">
        <v>45442.523670000002</v>
      </c>
      <c r="AR79" s="206">
        <v>23773.92931</v>
      </c>
      <c r="AS79" s="206">
        <v>0</v>
      </c>
      <c r="AT79" s="206">
        <v>0</v>
      </c>
      <c r="AU79" s="206">
        <v>491822</v>
      </c>
      <c r="AV79" s="206">
        <v>0</v>
      </c>
      <c r="AW79" s="206">
        <v>0</v>
      </c>
      <c r="AX79" s="206">
        <v>43730.189380000003</v>
      </c>
      <c r="AY79" s="206">
        <v>22878.096259999998</v>
      </c>
      <c r="AZ79" s="206">
        <v>0</v>
      </c>
      <c r="BA79" s="206">
        <v>0</v>
      </c>
      <c r="BB79" s="206">
        <v>491822</v>
      </c>
    </row>
    <row r="80" spans="1:54" ht="46.5" customHeight="1">
      <c r="A80" s="8"/>
      <c r="B80" s="36" t="s">
        <v>14</v>
      </c>
      <c r="C80" s="36" t="s">
        <v>32</v>
      </c>
      <c r="D80" s="202" t="s">
        <v>1140</v>
      </c>
      <c r="E80" s="202" t="s">
        <v>1141</v>
      </c>
      <c r="F80" s="65"/>
      <c r="G80" s="65"/>
      <c r="H80" s="207">
        <v>1998</v>
      </c>
      <c r="I80" s="207" t="s">
        <v>155</v>
      </c>
      <c r="J80" s="207" t="s">
        <v>155</v>
      </c>
      <c r="K80" s="207" t="s">
        <v>155</v>
      </c>
      <c r="L80" s="207" t="s">
        <v>155</v>
      </c>
      <c r="M80" s="207" t="s">
        <v>155</v>
      </c>
      <c r="N80" s="207" t="s">
        <v>155</v>
      </c>
      <c r="O80" s="207" t="s">
        <v>155</v>
      </c>
      <c r="P80" s="207" t="s">
        <v>155</v>
      </c>
      <c r="Q80" s="207" t="s">
        <v>155</v>
      </c>
      <c r="R80" s="65"/>
      <c r="S80" s="65"/>
      <c r="T80" s="206">
        <v>0</v>
      </c>
      <c r="U80" s="206">
        <v>0</v>
      </c>
      <c r="V80" s="206">
        <v>0</v>
      </c>
      <c r="W80" s="206">
        <v>0</v>
      </c>
      <c r="X80" s="206">
        <v>0</v>
      </c>
      <c r="Y80" s="206">
        <v>0</v>
      </c>
      <c r="Z80" s="206">
        <v>0</v>
      </c>
      <c r="AA80" s="206">
        <v>0</v>
      </c>
      <c r="AB80" s="206">
        <v>0</v>
      </c>
      <c r="AC80" s="206">
        <v>0</v>
      </c>
      <c r="AD80" s="206">
        <v>0</v>
      </c>
      <c r="AE80" s="206">
        <v>0</v>
      </c>
      <c r="AF80" s="206">
        <v>0</v>
      </c>
      <c r="AG80" s="206">
        <v>0</v>
      </c>
      <c r="AH80" s="206">
        <v>0</v>
      </c>
      <c r="AI80" s="206">
        <v>0</v>
      </c>
      <c r="AJ80" s="206">
        <v>0</v>
      </c>
      <c r="AK80" s="206">
        <v>0</v>
      </c>
      <c r="AL80" s="206">
        <v>0</v>
      </c>
      <c r="AM80" s="206">
        <v>0</v>
      </c>
      <c r="AN80" s="206">
        <v>0</v>
      </c>
      <c r="AO80" s="206">
        <v>0</v>
      </c>
      <c r="AP80" s="206">
        <v>0</v>
      </c>
      <c r="AQ80" s="206">
        <v>0</v>
      </c>
      <c r="AR80" s="206">
        <v>0</v>
      </c>
      <c r="AS80" s="206">
        <v>0</v>
      </c>
      <c r="AT80" s="206">
        <v>0</v>
      </c>
      <c r="AU80" s="206">
        <v>0</v>
      </c>
      <c r="AV80" s="206">
        <v>0</v>
      </c>
      <c r="AW80" s="206">
        <v>0</v>
      </c>
      <c r="AX80" s="206">
        <v>0</v>
      </c>
      <c r="AY80" s="206">
        <v>0</v>
      </c>
      <c r="AZ80" s="206">
        <v>0</v>
      </c>
      <c r="BA80" s="206">
        <v>0</v>
      </c>
      <c r="BB80" s="206">
        <v>0</v>
      </c>
    </row>
    <row r="81" spans="1:54" ht="46.5" customHeight="1">
      <c r="A81" s="8"/>
      <c r="B81" s="36" t="s">
        <v>19</v>
      </c>
      <c r="C81" s="36" t="s">
        <v>32</v>
      </c>
      <c r="D81" s="202" t="s">
        <v>1142</v>
      </c>
      <c r="E81" s="202" t="s">
        <v>1143</v>
      </c>
      <c r="F81" s="65"/>
      <c r="G81" s="65"/>
      <c r="H81" s="207">
        <v>1998</v>
      </c>
      <c r="I81" s="207" t="s">
        <v>155</v>
      </c>
      <c r="J81" s="207" t="s">
        <v>155</v>
      </c>
      <c r="K81" s="207" t="s">
        <v>155</v>
      </c>
      <c r="L81" s="207" t="s">
        <v>155</v>
      </c>
      <c r="M81" s="207" t="s">
        <v>155</v>
      </c>
      <c r="N81" s="207" t="s">
        <v>155</v>
      </c>
      <c r="O81" s="207" t="s">
        <v>155</v>
      </c>
      <c r="P81" s="207" t="s">
        <v>155</v>
      </c>
      <c r="Q81" s="207" t="s">
        <v>155</v>
      </c>
      <c r="R81" s="65"/>
      <c r="S81" s="65"/>
      <c r="T81" s="206">
        <v>0</v>
      </c>
      <c r="U81" s="206">
        <v>0</v>
      </c>
      <c r="V81" s="206">
        <v>0</v>
      </c>
      <c r="W81" s="206">
        <v>0</v>
      </c>
      <c r="X81" s="206">
        <v>0</v>
      </c>
      <c r="Y81" s="206">
        <v>0</v>
      </c>
      <c r="Z81" s="206">
        <v>0</v>
      </c>
      <c r="AA81" s="206">
        <v>0</v>
      </c>
      <c r="AB81" s="206">
        <v>0</v>
      </c>
      <c r="AC81" s="206">
        <v>0</v>
      </c>
      <c r="AD81" s="206">
        <v>0</v>
      </c>
      <c r="AE81" s="206">
        <v>0</v>
      </c>
      <c r="AF81" s="206">
        <v>0</v>
      </c>
      <c r="AG81" s="206">
        <v>0</v>
      </c>
      <c r="AH81" s="206">
        <v>0</v>
      </c>
      <c r="AI81" s="206">
        <v>0</v>
      </c>
      <c r="AJ81" s="206">
        <v>0</v>
      </c>
      <c r="AK81" s="206">
        <v>0</v>
      </c>
      <c r="AL81" s="206">
        <v>0</v>
      </c>
      <c r="AM81" s="206">
        <v>0</v>
      </c>
      <c r="AN81" s="206">
        <v>0</v>
      </c>
      <c r="AO81" s="206">
        <v>0</v>
      </c>
      <c r="AP81" s="206">
        <v>0</v>
      </c>
      <c r="AQ81" s="206">
        <v>0</v>
      </c>
      <c r="AR81" s="206">
        <v>0</v>
      </c>
      <c r="AS81" s="206">
        <v>0</v>
      </c>
      <c r="AT81" s="206">
        <v>0</v>
      </c>
      <c r="AU81" s="206">
        <v>0</v>
      </c>
      <c r="AV81" s="206">
        <v>0</v>
      </c>
      <c r="AW81" s="206">
        <v>0</v>
      </c>
      <c r="AX81" s="206">
        <v>0</v>
      </c>
      <c r="AY81" s="206">
        <v>0</v>
      </c>
      <c r="AZ81" s="206">
        <v>0</v>
      </c>
      <c r="BA81" s="206">
        <v>0</v>
      </c>
      <c r="BB81" s="206">
        <v>0</v>
      </c>
    </row>
    <row r="82" spans="1:54" ht="46.5" customHeight="1">
      <c r="A82" s="8"/>
      <c r="B82" s="36" t="s">
        <v>19</v>
      </c>
      <c r="C82" s="36" t="s">
        <v>32</v>
      </c>
      <c r="D82" s="202" t="s">
        <v>1144</v>
      </c>
      <c r="E82" s="202" t="s">
        <v>1145</v>
      </c>
      <c r="F82" s="65" t="s">
        <v>17</v>
      </c>
      <c r="G82" s="65"/>
      <c r="H82" s="207">
        <v>2019</v>
      </c>
      <c r="I82" s="207" t="s">
        <v>155</v>
      </c>
      <c r="J82" s="207" t="s">
        <v>155</v>
      </c>
      <c r="K82" s="207" t="s">
        <v>155</v>
      </c>
      <c r="L82" s="207">
        <v>9.09</v>
      </c>
      <c r="M82" s="207">
        <v>15.04</v>
      </c>
      <c r="N82" s="207" t="s">
        <v>155</v>
      </c>
      <c r="O82" s="204" t="s">
        <v>1021</v>
      </c>
      <c r="P82" s="207" t="s">
        <v>1009</v>
      </c>
      <c r="Q82" s="207" t="s">
        <v>1010</v>
      </c>
      <c r="R82" s="65"/>
      <c r="S82" s="65"/>
      <c r="T82" s="206">
        <v>0</v>
      </c>
      <c r="U82" s="206">
        <v>0</v>
      </c>
      <c r="V82" s="206">
        <v>5092.9454900000001</v>
      </c>
      <c r="W82" s="206">
        <v>5092.9454900000001</v>
      </c>
      <c r="X82" s="206">
        <v>0</v>
      </c>
      <c r="Y82" s="206">
        <v>0</v>
      </c>
      <c r="Z82" s="206">
        <v>511</v>
      </c>
      <c r="AA82" s="206">
        <v>0</v>
      </c>
      <c r="AB82" s="206">
        <v>0</v>
      </c>
      <c r="AC82" s="257">
        <v>5805</v>
      </c>
      <c r="AD82" s="257">
        <v>5805</v>
      </c>
      <c r="AE82" s="206">
        <v>0</v>
      </c>
      <c r="AF82" s="206">
        <v>0</v>
      </c>
      <c r="AG82" s="206">
        <v>324</v>
      </c>
      <c r="AH82" s="206">
        <v>0</v>
      </c>
      <c r="AI82" s="206">
        <v>0</v>
      </c>
      <c r="AJ82" s="257">
        <v>4349.6380900000004</v>
      </c>
      <c r="AK82" s="257">
        <v>4349.6380900000004</v>
      </c>
      <c r="AL82" s="206">
        <v>0</v>
      </c>
      <c r="AM82" s="206">
        <v>0</v>
      </c>
      <c r="AN82" s="206">
        <v>463</v>
      </c>
      <c r="AO82" s="206">
        <v>0</v>
      </c>
      <c r="AP82" s="206">
        <v>0</v>
      </c>
      <c r="AQ82" s="206">
        <v>6377.4869200000003</v>
      </c>
      <c r="AR82" s="206">
        <v>6377.4869200000003</v>
      </c>
      <c r="AS82" s="206">
        <v>0</v>
      </c>
      <c r="AT82" s="206">
        <v>0</v>
      </c>
      <c r="AU82" s="206">
        <v>500</v>
      </c>
      <c r="AV82" s="206">
        <v>0</v>
      </c>
      <c r="AW82" s="206">
        <v>0</v>
      </c>
      <c r="AX82" s="206">
        <v>6777.4869200000003</v>
      </c>
      <c r="AY82" s="206">
        <v>6777.4869200000003</v>
      </c>
      <c r="AZ82" s="206">
        <v>0</v>
      </c>
      <c r="BA82" s="206">
        <v>0</v>
      </c>
      <c r="BB82" s="254">
        <v>500</v>
      </c>
    </row>
    <row r="83" spans="1:54" ht="46.5" customHeight="1">
      <c r="A83" s="8"/>
      <c r="B83" s="36" t="s">
        <v>14</v>
      </c>
      <c r="C83" s="36" t="s">
        <v>32</v>
      </c>
      <c r="D83" s="202" t="s">
        <v>1146</v>
      </c>
      <c r="E83" s="202" t="s">
        <v>1104</v>
      </c>
      <c r="F83" s="65"/>
      <c r="G83" s="65"/>
      <c r="H83" s="207">
        <v>1998</v>
      </c>
      <c r="I83" s="207" t="s">
        <v>155</v>
      </c>
      <c r="J83" s="207" t="s">
        <v>155</v>
      </c>
      <c r="K83" s="207" t="s">
        <v>155</v>
      </c>
      <c r="L83" s="207" t="s">
        <v>155</v>
      </c>
      <c r="M83" s="207" t="s">
        <v>155</v>
      </c>
      <c r="N83" s="207" t="s">
        <v>155</v>
      </c>
      <c r="O83" s="207" t="s">
        <v>155</v>
      </c>
      <c r="P83" s="207" t="s">
        <v>155</v>
      </c>
      <c r="Q83" s="207" t="s">
        <v>155</v>
      </c>
      <c r="R83" s="65"/>
      <c r="S83" s="65"/>
      <c r="T83" s="206">
        <v>0</v>
      </c>
      <c r="U83" s="206">
        <v>0</v>
      </c>
      <c r="V83" s="206">
        <v>0</v>
      </c>
      <c r="W83" s="206">
        <v>0</v>
      </c>
      <c r="X83" s="206">
        <v>0</v>
      </c>
      <c r="Y83" s="206">
        <v>0</v>
      </c>
      <c r="Z83" s="206">
        <v>0</v>
      </c>
      <c r="AA83" s="206">
        <v>0</v>
      </c>
      <c r="AB83" s="206">
        <v>0</v>
      </c>
      <c r="AC83" s="206">
        <v>0</v>
      </c>
      <c r="AD83" s="206">
        <v>0</v>
      </c>
      <c r="AE83" s="206">
        <v>0</v>
      </c>
      <c r="AF83" s="206">
        <v>0</v>
      </c>
      <c r="AG83" s="206">
        <v>0</v>
      </c>
      <c r="AH83" s="206">
        <v>0</v>
      </c>
      <c r="AI83" s="206">
        <v>0</v>
      </c>
      <c r="AJ83" s="206">
        <v>0</v>
      </c>
      <c r="AK83" s="206">
        <v>0</v>
      </c>
      <c r="AL83" s="206">
        <v>0</v>
      </c>
      <c r="AM83" s="206">
        <v>0</v>
      </c>
      <c r="AN83" s="206">
        <v>0</v>
      </c>
      <c r="AO83" s="206">
        <v>0</v>
      </c>
      <c r="AP83" s="206">
        <v>0</v>
      </c>
      <c r="AQ83" s="206">
        <v>0</v>
      </c>
      <c r="AR83" s="206">
        <v>0</v>
      </c>
      <c r="AS83" s="206">
        <v>0</v>
      </c>
      <c r="AT83" s="206">
        <v>0</v>
      </c>
      <c r="AU83" s="206">
        <v>0</v>
      </c>
      <c r="AV83" s="206">
        <v>0</v>
      </c>
      <c r="AW83" s="206">
        <v>0</v>
      </c>
      <c r="AX83" s="206">
        <v>0</v>
      </c>
      <c r="AY83" s="206">
        <v>0</v>
      </c>
      <c r="AZ83" s="206">
        <v>0</v>
      </c>
      <c r="BA83" s="206">
        <v>0</v>
      </c>
      <c r="BB83" s="206">
        <v>0</v>
      </c>
    </row>
    <row r="84" spans="1:54" ht="46.5" customHeight="1">
      <c r="A84" s="8"/>
      <c r="B84" s="36" t="s">
        <v>14</v>
      </c>
      <c r="C84" s="36" t="s">
        <v>32</v>
      </c>
      <c r="D84" s="202" t="s">
        <v>1147</v>
      </c>
      <c r="E84" s="202" t="s">
        <v>1148</v>
      </c>
      <c r="F84" s="65"/>
      <c r="G84" s="65"/>
      <c r="H84" s="207">
        <v>2019</v>
      </c>
      <c r="I84" s="207" t="s">
        <v>155</v>
      </c>
      <c r="J84" s="207" t="s">
        <v>155</v>
      </c>
      <c r="K84" s="207" t="s">
        <v>155</v>
      </c>
      <c r="L84" s="207" t="s">
        <v>155</v>
      </c>
      <c r="M84" s="207" t="s">
        <v>155</v>
      </c>
      <c r="N84" s="207" t="s">
        <v>155</v>
      </c>
      <c r="O84" s="207" t="s">
        <v>155</v>
      </c>
      <c r="P84" s="207" t="s">
        <v>155</v>
      </c>
      <c r="Q84" s="207" t="s">
        <v>155</v>
      </c>
      <c r="R84" s="65"/>
      <c r="S84" s="65"/>
      <c r="T84" s="206">
        <v>0</v>
      </c>
      <c r="U84" s="206">
        <v>0</v>
      </c>
      <c r="V84" s="206">
        <v>0</v>
      </c>
      <c r="W84" s="206">
        <v>0</v>
      </c>
      <c r="X84" s="206">
        <v>0</v>
      </c>
      <c r="Y84" s="206">
        <v>0</v>
      </c>
      <c r="Z84" s="206">
        <v>0</v>
      </c>
      <c r="AA84" s="206">
        <v>0</v>
      </c>
      <c r="AB84" s="206">
        <v>0</v>
      </c>
      <c r="AC84" s="206">
        <v>0</v>
      </c>
      <c r="AD84" s="206">
        <v>0</v>
      </c>
      <c r="AE84" s="206">
        <v>0</v>
      </c>
      <c r="AF84" s="206">
        <v>0</v>
      </c>
      <c r="AG84" s="206">
        <v>0</v>
      </c>
      <c r="AH84" s="206">
        <v>0</v>
      </c>
      <c r="AI84" s="206">
        <v>0</v>
      </c>
      <c r="AJ84" s="206">
        <v>0</v>
      </c>
      <c r="AK84" s="206">
        <v>0</v>
      </c>
      <c r="AL84" s="206">
        <v>0</v>
      </c>
      <c r="AM84" s="206">
        <v>0</v>
      </c>
      <c r="AN84" s="206">
        <v>0</v>
      </c>
      <c r="AO84" s="206">
        <v>0</v>
      </c>
      <c r="AP84" s="206">
        <v>0</v>
      </c>
      <c r="AQ84" s="206">
        <v>0</v>
      </c>
      <c r="AR84" s="206">
        <v>0</v>
      </c>
      <c r="AS84" s="206">
        <v>0</v>
      </c>
      <c r="AT84" s="206">
        <v>0</v>
      </c>
      <c r="AU84" s="206">
        <v>730</v>
      </c>
      <c r="AV84" s="206">
        <v>0</v>
      </c>
      <c r="AW84" s="206">
        <v>0</v>
      </c>
      <c r="AX84" s="206">
        <v>0</v>
      </c>
      <c r="AY84" s="206">
        <v>0</v>
      </c>
      <c r="AZ84" s="206">
        <v>0</v>
      </c>
      <c r="BA84" s="206">
        <v>0</v>
      </c>
      <c r="BB84" s="206">
        <v>0</v>
      </c>
    </row>
    <row r="85" spans="1:54" ht="46.5" customHeight="1">
      <c r="A85" s="8"/>
      <c r="B85" s="36" t="s">
        <v>14</v>
      </c>
      <c r="C85" s="36" t="s">
        <v>32</v>
      </c>
      <c r="D85" s="202" t="s">
        <v>1149</v>
      </c>
      <c r="E85" s="202" t="s">
        <v>1150</v>
      </c>
      <c r="F85" s="65"/>
      <c r="G85" s="65"/>
      <c r="H85" s="207">
        <v>2019</v>
      </c>
      <c r="I85" s="207" t="s">
        <v>155</v>
      </c>
      <c r="J85" s="207" t="s">
        <v>155</v>
      </c>
      <c r="K85" s="207" t="s">
        <v>155</v>
      </c>
      <c r="L85" s="207" t="s">
        <v>155</v>
      </c>
      <c r="M85" s="207" t="s">
        <v>155</v>
      </c>
      <c r="N85" s="207" t="s">
        <v>155</v>
      </c>
      <c r="O85" s="207" t="s">
        <v>155</v>
      </c>
      <c r="P85" s="207" t="s">
        <v>155</v>
      </c>
      <c r="Q85" s="207" t="s">
        <v>155</v>
      </c>
      <c r="R85" s="65"/>
      <c r="S85" s="65"/>
      <c r="T85" s="206">
        <v>0</v>
      </c>
      <c r="U85" s="206">
        <v>0</v>
      </c>
      <c r="V85" s="206">
        <v>0</v>
      </c>
      <c r="W85" s="206">
        <v>0</v>
      </c>
      <c r="X85" s="206">
        <v>0</v>
      </c>
      <c r="Y85" s="206">
        <v>0</v>
      </c>
      <c r="Z85" s="206">
        <v>0</v>
      </c>
      <c r="AA85" s="206">
        <v>0</v>
      </c>
      <c r="AB85" s="206">
        <v>0</v>
      </c>
      <c r="AC85" s="206">
        <v>0</v>
      </c>
      <c r="AD85" s="206">
        <v>0</v>
      </c>
      <c r="AE85" s="206">
        <v>0</v>
      </c>
      <c r="AF85" s="206">
        <v>0</v>
      </c>
      <c r="AG85" s="206">
        <v>0</v>
      </c>
      <c r="AH85" s="206">
        <v>0</v>
      </c>
      <c r="AI85" s="206">
        <v>0</v>
      </c>
      <c r="AJ85" s="206">
        <v>0</v>
      </c>
      <c r="AK85" s="206">
        <v>0</v>
      </c>
      <c r="AL85" s="206">
        <v>0</v>
      </c>
      <c r="AM85" s="206">
        <v>0</v>
      </c>
      <c r="AN85" s="206">
        <v>0</v>
      </c>
      <c r="AO85" s="206">
        <v>0</v>
      </c>
      <c r="AP85" s="206">
        <v>0</v>
      </c>
      <c r="AQ85" s="206">
        <v>0</v>
      </c>
      <c r="AR85" s="206">
        <v>0</v>
      </c>
      <c r="AS85" s="206">
        <v>0</v>
      </c>
      <c r="AT85" s="206">
        <v>0</v>
      </c>
      <c r="AU85" s="206"/>
      <c r="AV85" s="206">
        <v>0</v>
      </c>
      <c r="AW85" s="206">
        <v>0</v>
      </c>
      <c r="AX85" s="206">
        <v>0</v>
      </c>
      <c r="AY85" s="206">
        <v>0</v>
      </c>
      <c r="AZ85" s="206">
        <v>0</v>
      </c>
      <c r="BA85" s="206">
        <v>0</v>
      </c>
      <c r="BB85" s="206">
        <v>0</v>
      </c>
    </row>
    <row r="86" spans="1:54" ht="46.5" customHeight="1">
      <c r="A86" s="8"/>
      <c r="B86" s="36" t="s">
        <v>14</v>
      </c>
      <c r="C86" s="36" t="s">
        <v>32</v>
      </c>
      <c r="D86" s="202" t="s">
        <v>1151</v>
      </c>
      <c r="E86" s="202" t="s">
        <v>1152</v>
      </c>
      <c r="F86" s="65" t="s">
        <v>17</v>
      </c>
      <c r="G86" s="65"/>
      <c r="H86" s="207">
        <v>2019</v>
      </c>
      <c r="I86" s="207" t="s">
        <v>155</v>
      </c>
      <c r="J86" s="207" t="s">
        <v>155</v>
      </c>
      <c r="K86" s="207" t="s">
        <v>155</v>
      </c>
      <c r="L86" s="207">
        <v>87.78</v>
      </c>
      <c r="M86" s="207">
        <v>139.1</v>
      </c>
      <c r="N86" s="207" t="s">
        <v>1008</v>
      </c>
      <c r="O86" s="207" t="s">
        <v>155</v>
      </c>
      <c r="P86" s="207" t="s">
        <v>1009</v>
      </c>
      <c r="Q86" s="207" t="s">
        <v>1010</v>
      </c>
      <c r="R86" s="65"/>
      <c r="S86" s="65"/>
      <c r="T86" s="206">
        <v>0</v>
      </c>
      <c r="U86" s="206">
        <v>0</v>
      </c>
      <c r="V86" s="206">
        <v>0</v>
      </c>
      <c r="W86" s="206">
        <v>0</v>
      </c>
      <c r="X86" s="206">
        <v>0</v>
      </c>
      <c r="Y86" s="206">
        <v>0</v>
      </c>
      <c r="Z86" s="206">
        <v>0</v>
      </c>
      <c r="AA86" s="206">
        <v>0</v>
      </c>
      <c r="AB86" s="206">
        <v>0</v>
      </c>
      <c r="AC86" s="257">
        <v>10235</v>
      </c>
      <c r="AD86" s="257">
        <v>10235</v>
      </c>
      <c r="AE86" s="206">
        <v>0</v>
      </c>
      <c r="AF86" s="206">
        <v>0</v>
      </c>
      <c r="AG86" s="206">
        <v>17075</v>
      </c>
      <c r="AH86" s="206">
        <v>0</v>
      </c>
      <c r="AI86" s="206">
        <v>0</v>
      </c>
      <c r="AJ86" s="206">
        <v>9955</v>
      </c>
      <c r="AK86" s="206">
        <v>9955</v>
      </c>
      <c r="AL86" s="206">
        <v>0</v>
      </c>
      <c r="AM86" s="206">
        <v>0</v>
      </c>
      <c r="AN86" s="257">
        <v>12578</v>
      </c>
      <c r="AO86" s="206">
        <v>0</v>
      </c>
      <c r="AP86" s="206">
        <v>0</v>
      </c>
      <c r="AQ86" s="206">
        <v>10257</v>
      </c>
      <c r="AR86" s="206">
        <v>10257</v>
      </c>
      <c r="AS86" s="206">
        <v>0</v>
      </c>
      <c r="AT86" s="206">
        <v>0</v>
      </c>
      <c r="AU86" s="206">
        <v>12500</v>
      </c>
      <c r="AV86" s="206">
        <v>0</v>
      </c>
      <c r="AW86" s="206">
        <v>0</v>
      </c>
      <c r="AX86" s="206">
        <v>10235</v>
      </c>
      <c r="AY86" s="206">
        <v>10235</v>
      </c>
      <c r="AZ86" s="206">
        <v>0</v>
      </c>
      <c r="BA86" s="206">
        <v>0</v>
      </c>
      <c r="BB86" s="252">
        <v>12824</v>
      </c>
    </row>
    <row r="87" spans="1:54" ht="46.5" customHeight="1">
      <c r="A87" s="8"/>
      <c r="B87" s="36" t="s">
        <v>14</v>
      </c>
      <c r="C87" s="36" t="s">
        <v>32</v>
      </c>
      <c r="D87" s="202" t="s">
        <v>1153</v>
      </c>
      <c r="E87" s="202" t="s">
        <v>1154</v>
      </c>
      <c r="F87" s="65"/>
      <c r="G87" s="65"/>
      <c r="H87" s="211">
        <v>2019</v>
      </c>
      <c r="I87" s="207" t="s">
        <v>155</v>
      </c>
      <c r="J87" s="207" t="s">
        <v>155</v>
      </c>
      <c r="K87" s="207" t="s">
        <v>155</v>
      </c>
      <c r="L87" s="207" t="s">
        <v>155</v>
      </c>
      <c r="M87" s="207" t="s">
        <v>155</v>
      </c>
      <c r="N87" s="207" t="s">
        <v>155</v>
      </c>
      <c r="O87" s="207" t="s">
        <v>155</v>
      </c>
      <c r="P87" s="207" t="s">
        <v>155</v>
      </c>
      <c r="Q87" s="207" t="s">
        <v>155</v>
      </c>
      <c r="R87" s="65"/>
      <c r="S87" s="65"/>
      <c r="T87" s="206">
        <v>0</v>
      </c>
      <c r="U87" s="206">
        <v>0</v>
      </c>
      <c r="V87" s="206">
        <v>0</v>
      </c>
      <c r="W87" s="206">
        <v>0</v>
      </c>
      <c r="X87" s="206">
        <v>0</v>
      </c>
      <c r="Y87" s="206">
        <v>0</v>
      </c>
      <c r="Z87" s="206">
        <v>0</v>
      </c>
      <c r="AA87" s="206">
        <v>0</v>
      </c>
      <c r="AB87" s="206">
        <v>0</v>
      </c>
      <c r="AC87" s="206">
        <v>0</v>
      </c>
      <c r="AD87" s="206">
        <v>0</v>
      </c>
      <c r="AE87" s="206">
        <v>0</v>
      </c>
      <c r="AF87" s="206">
        <v>0</v>
      </c>
      <c r="AG87" s="206">
        <v>0</v>
      </c>
      <c r="AH87" s="206">
        <v>0</v>
      </c>
      <c r="AI87" s="206">
        <v>0</v>
      </c>
      <c r="AJ87" s="206">
        <v>0</v>
      </c>
      <c r="AK87" s="206">
        <v>0</v>
      </c>
      <c r="AL87" s="206">
        <v>0</v>
      </c>
      <c r="AM87" s="206">
        <v>0</v>
      </c>
      <c r="AN87" s="206">
        <v>0</v>
      </c>
      <c r="AO87" s="206">
        <v>0</v>
      </c>
      <c r="AP87" s="206">
        <v>0</v>
      </c>
      <c r="AQ87" s="206">
        <v>0</v>
      </c>
      <c r="AR87" s="206">
        <v>0</v>
      </c>
      <c r="AS87" s="206">
        <v>0</v>
      </c>
      <c r="AT87" s="206">
        <v>0</v>
      </c>
      <c r="AU87" s="206">
        <v>0</v>
      </c>
      <c r="AV87" s="206">
        <v>0</v>
      </c>
      <c r="AW87" s="206">
        <v>0</v>
      </c>
      <c r="AX87" s="206">
        <v>0</v>
      </c>
      <c r="AY87" s="206">
        <v>0</v>
      </c>
      <c r="AZ87" s="206">
        <v>0</v>
      </c>
      <c r="BA87" s="206">
        <v>0</v>
      </c>
      <c r="BB87" s="206">
        <v>0</v>
      </c>
    </row>
    <row r="88" spans="1:54" ht="46.5" customHeight="1">
      <c r="A88" s="8"/>
      <c r="B88" s="36" t="s">
        <v>14</v>
      </c>
      <c r="C88" s="36" t="s">
        <v>32</v>
      </c>
      <c r="D88" s="202" t="s">
        <v>1155</v>
      </c>
      <c r="E88" s="202" t="s">
        <v>1156</v>
      </c>
      <c r="F88" s="65"/>
      <c r="G88" s="65"/>
      <c r="H88" s="211">
        <v>1998</v>
      </c>
      <c r="I88" s="207" t="s">
        <v>155</v>
      </c>
      <c r="J88" s="207" t="s">
        <v>155</v>
      </c>
      <c r="K88" s="207" t="s">
        <v>155</v>
      </c>
      <c r="L88" s="207" t="s">
        <v>155</v>
      </c>
      <c r="M88" s="207" t="s">
        <v>155</v>
      </c>
      <c r="N88" s="207" t="s">
        <v>155</v>
      </c>
      <c r="O88" s="207" t="s">
        <v>155</v>
      </c>
      <c r="P88" s="207" t="s">
        <v>155</v>
      </c>
      <c r="Q88" s="207" t="s">
        <v>155</v>
      </c>
      <c r="R88" s="65"/>
      <c r="S88" s="65"/>
      <c r="T88" s="206">
        <v>0</v>
      </c>
      <c r="U88" s="206">
        <v>0</v>
      </c>
      <c r="V88" s="206">
        <v>0</v>
      </c>
      <c r="W88" s="206">
        <v>0</v>
      </c>
      <c r="X88" s="206">
        <v>0</v>
      </c>
      <c r="Y88" s="206">
        <v>0</v>
      </c>
      <c r="Z88" s="206">
        <v>0</v>
      </c>
      <c r="AA88" s="206">
        <v>0</v>
      </c>
      <c r="AB88" s="206">
        <v>0</v>
      </c>
      <c r="AC88" s="206">
        <v>0</v>
      </c>
      <c r="AD88" s="206">
        <v>0</v>
      </c>
      <c r="AE88" s="206">
        <v>0</v>
      </c>
      <c r="AF88" s="206">
        <v>0</v>
      </c>
      <c r="AG88" s="206">
        <v>0</v>
      </c>
      <c r="AH88" s="206">
        <v>0</v>
      </c>
      <c r="AI88" s="206">
        <v>0</v>
      </c>
      <c r="AJ88" s="206">
        <v>0</v>
      </c>
      <c r="AK88" s="206">
        <v>0</v>
      </c>
      <c r="AL88" s="206">
        <v>0</v>
      </c>
      <c r="AM88" s="206">
        <v>0</v>
      </c>
      <c r="AN88" s="206">
        <v>0</v>
      </c>
      <c r="AO88" s="206">
        <v>0</v>
      </c>
      <c r="AP88" s="206">
        <v>0</v>
      </c>
      <c r="AQ88" s="206">
        <v>0</v>
      </c>
      <c r="AR88" s="206">
        <v>0</v>
      </c>
      <c r="AS88" s="206">
        <v>0</v>
      </c>
      <c r="AT88" s="206">
        <v>0</v>
      </c>
      <c r="AU88" s="206">
        <v>0</v>
      </c>
      <c r="AV88" s="206">
        <v>0</v>
      </c>
      <c r="AW88" s="206">
        <v>0</v>
      </c>
      <c r="AX88" s="206">
        <v>0</v>
      </c>
      <c r="AY88" s="206">
        <v>0</v>
      </c>
      <c r="AZ88" s="206">
        <v>0</v>
      </c>
      <c r="BA88" s="206">
        <v>0</v>
      </c>
      <c r="BB88" s="206">
        <v>0</v>
      </c>
    </row>
    <row r="89" spans="1:54" ht="46.5" customHeight="1">
      <c r="A89" s="8"/>
      <c r="B89" s="36" t="s">
        <v>14</v>
      </c>
      <c r="C89" s="36" t="s">
        <v>32</v>
      </c>
      <c r="D89" s="202" t="s">
        <v>1157</v>
      </c>
      <c r="E89" s="202" t="s">
        <v>1158</v>
      </c>
      <c r="F89" s="65"/>
      <c r="G89" s="65"/>
      <c r="H89" s="211">
        <v>1998</v>
      </c>
      <c r="I89" s="207" t="s">
        <v>155</v>
      </c>
      <c r="J89" s="207" t="s">
        <v>155</v>
      </c>
      <c r="K89" s="207" t="s">
        <v>155</v>
      </c>
      <c r="L89" s="207" t="s">
        <v>155</v>
      </c>
      <c r="M89" s="207" t="s">
        <v>155</v>
      </c>
      <c r="N89" s="207" t="s">
        <v>155</v>
      </c>
      <c r="O89" s="207" t="s">
        <v>155</v>
      </c>
      <c r="P89" s="207" t="s">
        <v>155</v>
      </c>
      <c r="Q89" s="207" t="s">
        <v>155</v>
      </c>
      <c r="R89" s="65"/>
      <c r="S89" s="65"/>
      <c r="T89" s="206">
        <v>0</v>
      </c>
      <c r="U89" s="206">
        <v>0</v>
      </c>
      <c r="V89" s="206">
        <v>0</v>
      </c>
      <c r="W89" s="206">
        <v>0</v>
      </c>
      <c r="X89" s="206">
        <v>0</v>
      </c>
      <c r="Y89" s="206">
        <v>0</v>
      </c>
      <c r="Z89" s="206">
        <v>0</v>
      </c>
      <c r="AA89" s="206">
        <v>0</v>
      </c>
      <c r="AB89" s="206">
        <v>0</v>
      </c>
      <c r="AC89" s="206">
        <v>0</v>
      </c>
      <c r="AD89" s="206">
        <v>0</v>
      </c>
      <c r="AE89" s="206">
        <v>0</v>
      </c>
      <c r="AF89" s="206">
        <v>0</v>
      </c>
      <c r="AG89" s="206">
        <v>0</v>
      </c>
      <c r="AH89" s="206">
        <v>0</v>
      </c>
      <c r="AI89" s="206">
        <v>0</v>
      </c>
      <c r="AJ89" s="206">
        <v>0</v>
      </c>
      <c r="AK89" s="206">
        <v>0</v>
      </c>
      <c r="AL89" s="206">
        <v>0</v>
      </c>
      <c r="AM89" s="206">
        <v>0</v>
      </c>
      <c r="AN89" s="206">
        <v>0</v>
      </c>
      <c r="AO89" s="206">
        <v>0</v>
      </c>
      <c r="AP89" s="206">
        <v>0</v>
      </c>
      <c r="AQ89" s="206">
        <v>0</v>
      </c>
      <c r="AR89" s="206">
        <v>0</v>
      </c>
      <c r="AS89" s="206">
        <v>0</v>
      </c>
      <c r="AT89" s="206">
        <v>0</v>
      </c>
      <c r="AU89" s="206">
        <v>0</v>
      </c>
      <c r="AV89" s="206">
        <v>0</v>
      </c>
      <c r="AW89" s="206">
        <v>0</v>
      </c>
      <c r="AX89" s="206">
        <v>0</v>
      </c>
      <c r="AY89" s="206">
        <v>0</v>
      </c>
      <c r="AZ89" s="206">
        <v>0</v>
      </c>
      <c r="BA89" s="206">
        <v>0</v>
      </c>
      <c r="BB89" s="206">
        <v>0</v>
      </c>
    </row>
    <row r="90" spans="1:54" ht="46.5" customHeight="1">
      <c r="A90" s="8"/>
      <c r="B90" s="36" t="s">
        <v>14</v>
      </c>
      <c r="C90" s="36" t="s">
        <v>32</v>
      </c>
      <c r="D90" s="202" t="s">
        <v>1159</v>
      </c>
      <c r="E90" s="202" t="s">
        <v>1160</v>
      </c>
      <c r="F90" s="65"/>
      <c r="G90" s="65"/>
      <c r="H90" s="211">
        <v>1998</v>
      </c>
      <c r="I90" s="207" t="s">
        <v>155</v>
      </c>
      <c r="J90" s="207" t="s">
        <v>155</v>
      </c>
      <c r="K90" s="207" t="s">
        <v>155</v>
      </c>
      <c r="L90" s="207" t="s">
        <v>155</v>
      </c>
      <c r="M90" s="207" t="s">
        <v>155</v>
      </c>
      <c r="N90" s="207" t="s">
        <v>155</v>
      </c>
      <c r="O90" s="207" t="s">
        <v>155</v>
      </c>
      <c r="P90" s="207" t="s">
        <v>155</v>
      </c>
      <c r="Q90" s="207" t="s">
        <v>155</v>
      </c>
      <c r="R90" s="65"/>
      <c r="S90" s="65"/>
      <c r="T90" s="206">
        <v>0</v>
      </c>
      <c r="U90" s="206">
        <v>0</v>
      </c>
      <c r="V90" s="206">
        <v>0</v>
      </c>
      <c r="W90" s="206">
        <v>0</v>
      </c>
      <c r="X90" s="206">
        <v>0</v>
      </c>
      <c r="Y90" s="206">
        <v>0</v>
      </c>
      <c r="Z90" s="206">
        <v>0</v>
      </c>
      <c r="AA90" s="206">
        <v>0</v>
      </c>
      <c r="AB90" s="206">
        <v>0</v>
      </c>
      <c r="AC90" s="206">
        <v>0</v>
      </c>
      <c r="AD90" s="206">
        <v>0</v>
      </c>
      <c r="AE90" s="206">
        <v>0</v>
      </c>
      <c r="AF90" s="206">
        <v>0</v>
      </c>
      <c r="AG90" s="206">
        <v>0</v>
      </c>
      <c r="AH90" s="206">
        <v>0</v>
      </c>
      <c r="AI90" s="206">
        <v>0</v>
      </c>
      <c r="AJ90" s="206">
        <v>0</v>
      </c>
      <c r="AK90" s="206">
        <v>0</v>
      </c>
      <c r="AL90" s="206">
        <v>0</v>
      </c>
      <c r="AM90" s="206">
        <v>0</v>
      </c>
      <c r="AN90" s="206">
        <v>0</v>
      </c>
      <c r="AO90" s="206">
        <v>0</v>
      </c>
      <c r="AP90" s="206">
        <v>0</v>
      </c>
      <c r="AQ90" s="206">
        <v>0</v>
      </c>
      <c r="AR90" s="206">
        <v>0</v>
      </c>
      <c r="AS90" s="206">
        <v>0</v>
      </c>
      <c r="AT90" s="206">
        <v>0</v>
      </c>
      <c r="AU90" s="255">
        <v>0.15</v>
      </c>
      <c r="AV90" s="206">
        <v>0</v>
      </c>
      <c r="AW90" s="206">
        <v>0</v>
      </c>
      <c r="AX90" s="206">
        <v>0</v>
      </c>
      <c r="AY90" s="206">
        <v>0</v>
      </c>
      <c r="AZ90" s="206">
        <v>0</v>
      </c>
      <c r="BA90" s="206">
        <v>0</v>
      </c>
      <c r="BB90" s="255">
        <v>0.15</v>
      </c>
    </row>
    <row r="91" spans="1:54" ht="46.5" customHeight="1">
      <c r="A91" s="8"/>
      <c r="B91" s="36" t="s">
        <v>19</v>
      </c>
      <c r="C91" s="36" t="s">
        <v>32</v>
      </c>
      <c r="D91" s="202" t="s">
        <v>1161</v>
      </c>
      <c r="E91" s="202" t="s">
        <v>1162</v>
      </c>
      <c r="F91" s="65"/>
      <c r="G91" s="65"/>
      <c r="H91" s="207">
        <v>1998</v>
      </c>
      <c r="I91" s="207" t="s">
        <v>155</v>
      </c>
      <c r="J91" s="207" t="s">
        <v>155</v>
      </c>
      <c r="K91" s="207" t="s">
        <v>155</v>
      </c>
      <c r="L91" s="207" t="s">
        <v>155</v>
      </c>
      <c r="M91" s="207" t="s">
        <v>155</v>
      </c>
      <c r="N91" s="207" t="s">
        <v>155</v>
      </c>
      <c r="O91" s="207" t="s">
        <v>155</v>
      </c>
      <c r="P91" s="207" t="s">
        <v>155</v>
      </c>
      <c r="Q91" s="207" t="s">
        <v>155</v>
      </c>
      <c r="R91" s="65"/>
      <c r="S91" s="65"/>
      <c r="T91" s="206">
        <v>0</v>
      </c>
      <c r="U91" s="206">
        <v>0</v>
      </c>
      <c r="V91" s="206">
        <v>0</v>
      </c>
      <c r="W91" s="206">
        <v>0</v>
      </c>
      <c r="X91" s="206">
        <v>0</v>
      </c>
      <c r="Y91" s="206">
        <v>0</v>
      </c>
      <c r="Z91" s="206">
        <v>0</v>
      </c>
      <c r="AA91" s="206">
        <v>0</v>
      </c>
      <c r="AB91" s="206">
        <v>0</v>
      </c>
      <c r="AC91" s="206">
        <v>0</v>
      </c>
      <c r="AD91" s="206">
        <v>0</v>
      </c>
      <c r="AE91" s="206">
        <v>0</v>
      </c>
      <c r="AF91" s="206">
        <v>0</v>
      </c>
      <c r="AG91" s="206">
        <v>0</v>
      </c>
      <c r="AH91" s="206">
        <v>0</v>
      </c>
      <c r="AI91" s="206">
        <v>0</v>
      </c>
      <c r="AJ91" s="206">
        <v>0</v>
      </c>
      <c r="AK91" s="206">
        <v>0</v>
      </c>
      <c r="AL91" s="206">
        <v>0</v>
      </c>
      <c r="AM91" s="206">
        <v>0</v>
      </c>
      <c r="AN91" s="206">
        <v>0</v>
      </c>
      <c r="AO91" s="206">
        <v>0</v>
      </c>
      <c r="AP91" s="206">
        <v>0</v>
      </c>
      <c r="AQ91" s="206">
        <v>0</v>
      </c>
      <c r="AR91" s="206">
        <v>0</v>
      </c>
      <c r="AS91" s="206">
        <v>0</v>
      </c>
      <c r="AT91" s="206">
        <v>0</v>
      </c>
      <c r="AU91" s="206">
        <v>0</v>
      </c>
      <c r="AV91" s="206">
        <v>0</v>
      </c>
      <c r="AW91" s="206">
        <v>0</v>
      </c>
      <c r="AX91" s="206">
        <v>0</v>
      </c>
      <c r="AY91" s="206">
        <v>0</v>
      </c>
      <c r="AZ91" s="206">
        <v>0</v>
      </c>
      <c r="BA91" s="206">
        <v>0</v>
      </c>
      <c r="BB91" s="206">
        <v>0</v>
      </c>
    </row>
    <row r="92" spans="1:54" ht="46.5" customHeight="1">
      <c r="A92" s="8"/>
      <c r="B92" s="36" t="s">
        <v>19</v>
      </c>
      <c r="C92" s="36" t="s">
        <v>32</v>
      </c>
      <c r="D92" s="202" t="s">
        <v>1163</v>
      </c>
      <c r="E92" s="202" t="s">
        <v>1164</v>
      </c>
      <c r="F92" s="65"/>
      <c r="G92" s="65"/>
      <c r="H92" s="207">
        <v>2019</v>
      </c>
      <c r="I92" s="207" t="s">
        <v>155</v>
      </c>
      <c r="J92" s="207" t="s">
        <v>155</v>
      </c>
      <c r="K92" s="207" t="s">
        <v>155</v>
      </c>
      <c r="L92" s="207" t="s">
        <v>155</v>
      </c>
      <c r="M92" s="207" t="s">
        <v>155</v>
      </c>
      <c r="N92" s="207" t="s">
        <v>155</v>
      </c>
      <c r="O92" s="207" t="s">
        <v>155</v>
      </c>
      <c r="P92" s="207" t="s">
        <v>155</v>
      </c>
      <c r="Q92" s="207" t="s">
        <v>155</v>
      </c>
      <c r="R92" s="65"/>
      <c r="S92" s="65"/>
      <c r="T92" s="206">
        <v>0</v>
      </c>
      <c r="U92" s="206">
        <v>0</v>
      </c>
      <c r="V92" s="206">
        <v>0</v>
      </c>
      <c r="W92" s="206">
        <v>0</v>
      </c>
      <c r="X92" s="206">
        <v>0</v>
      </c>
      <c r="Y92" s="206">
        <v>0</v>
      </c>
      <c r="Z92" s="206">
        <v>0</v>
      </c>
      <c r="AA92" s="206">
        <v>0</v>
      </c>
      <c r="AB92" s="206">
        <v>0</v>
      </c>
      <c r="AC92" s="206">
        <v>0</v>
      </c>
      <c r="AD92" s="206">
        <v>0</v>
      </c>
      <c r="AE92" s="206">
        <v>0</v>
      </c>
      <c r="AF92" s="206">
        <v>0</v>
      </c>
      <c r="AG92" s="206">
        <v>0</v>
      </c>
      <c r="AH92" s="206">
        <v>0</v>
      </c>
      <c r="AI92" s="206">
        <v>0</v>
      </c>
      <c r="AJ92" s="206">
        <v>0</v>
      </c>
      <c r="AK92" s="206">
        <v>0</v>
      </c>
      <c r="AL92" s="206">
        <v>0</v>
      </c>
      <c r="AM92" s="206">
        <v>0</v>
      </c>
      <c r="AN92" s="206">
        <v>0</v>
      </c>
      <c r="AO92" s="206">
        <v>0</v>
      </c>
      <c r="AP92" s="206">
        <v>0</v>
      </c>
      <c r="AQ92" s="206">
        <v>0</v>
      </c>
      <c r="AR92" s="206">
        <v>0</v>
      </c>
      <c r="AS92" s="206">
        <v>0</v>
      </c>
      <c r="AT92" s="206">
        <v>0</v>
      </c>
      <c r="AU92" s="206">
        <v>0</v>
      </c>
      <c r="AV92" s="206">
        <v>0</v>
      </c>
      <c r="AW92" s="206">
        <v>0</v>
      </c>
      <c r="AX92" s="206">
        <v>0</v>
      </c>
      <c r="AY92" s="206">
        <v>0</v>
      </c>
      <c r="AZ92" s="206">
        <v>0</v>
      </c>
      <c r="BA92" s="206">
        <v>0</v>
      </c>
      <c r="BB92" s="206">
        <v>0</v>
      </c>
    </row>
    <row r="93" spans="1:54" ht="46.5" customHeight="1">
      <c r="A93" s="8"/>
      <c r="B93" s="36" t="s">
        <v>19</v>
      </c>
      <c r="C93" s="36" t="s">
        <v>32</v>
      </c>
      <c r="D93" s="202" t="s">
        <v>1165</v>
      </c>
      <c r="E93" s="202" t="s">
        <v>1166</v>
      </c>
      <c r="F93" s="65"/>
      <c r="G93" s="65"/>
      <c r="H93" s="207">
        <v>1998</v>
      </c>
      <c r="I93" s="207" t="s">
        <v>155</v>
      </c>
      <c r="J93" s="207" t="s">
        <v>155</v>
      </c>
      <c r="K93" s="207" t="s">
        <v>155</v>
      </c>
      <c r="L93" s="207" t="s">
        <v>155</v>
      </c>
      <c r="M93" s="207" t="s">
        <v>155</v>
      </c>
      <c r="N93" s="207" t="s">
        <v>155</v>
      </c>
      <c r="O93" s="207" t="s">
        <v>155</v>
      </c>
      <c r="P93" s="207" t="s">
        <v>155</v>
      </c>
      <c r="Q93" s="207" t="s">
        <v>155</v>
      </c>
      <c r="R93" s="65"/>
      <c r="S93" s="65"/>
      <c r="T93" s="206">
        <v>0</v>
      </c>
      <c r="U93" s="206">
        <v>0</v>
      </c>
      <c r="V93" s="206">
        <v>0</v>
      </c>
      <c r="W93" s="206">
        <v>0</v>
      </c>
      <c r="X93" s="206">
        <v>0</v>
      </c>
      <c r="Y93" s="206">
        <v>0</v>
      </c>
      <c r="Z93" s="206">
        <v>0</v>
      </c>
      <c r="AA93" s="206">
        <v>0</v>
      </c>
      <c r="AB93" s="206">
        <v>0</v>
      </c>
      <c r="AC93" s="206">
        <v>0</v>
      </c>
      <c r="AD93" s="206">
        <v>0</v>
      </c>
      <c r="AE93" s="206">
        <v>0</v>
      </c>
      <c r="AF93" s="206">
        <v>0</v>
      </c>
      <c r="AG93" s="206">
        <v>0</v>
      </c>
      <c r="AH93" s="206">
        <v>0</v>
      </c>
      <c r="AI93" s="206">
        <v>0</v>
      </c>
      <c r="AJ93" s="206">
        <v>0</v>
      </c>
      <c r="AK93" s="206">
        <v>0</v>
      </c>
      <c r="AL93" s="206">
        <v>0</v>
      </c>
      <c r="AM93" s="206">
        <v>0</v>
      </c>
      <c r="AN93" s="206">
        <v>0</v>
      </c>
      <c r="AO93" s="206">
        <v>0</v>
      </c>
      <c r="AP93" s="206">
        <v>0</v>
      </c>
      <c r="AQ93" s="206">
        <v>0</v>
      </c>
      <c r="AR93" s="206">
        <v>0</v>
      </c>
      <c r="AS93" s="206">
        <v>0</v>
      </c>
      <c r="AT93" s="206">
        <v>0</v>
      </c>
      <c r="AU93" s="206">
        <v>106</v>
      </c>
      <c r="AV93" s="206">
        <v>0</v>
      </c>
      <c r="AW93" s="206">
        <v>0</v>
      </c>
      <c r="AX93" s="206">
        <v>0</v>
      </c>
      <c r="AY93" s="206">
        <v>0</v>
      </c>
      <c r="AZ93" s="206">
        <v>0</v>
      </c>
      <c r="BA93" s="206">
        <v>0</v>
      </c>
      <c r="BB93" s="254">
        <v>106</v>
      </c>
    </row>
    <row r="94" spans="1:54" ht="46.5" customHeight="1">
      <c r="A94" s="8"/>
      <c r="B94" s="214" t="s">
        <v>14</v>
      </c>
      <c r="C94" s="214" t="s">
        <v>32</v>
      </c>
      <c r="D94" s="215" t="s">
        <v>1167</v>
      </c>
      <c r="E94" s="202" t="s">
        <v>1168</v>
      </c>
      <c r="F94" s="65"/>
      <c r="G94" s="65"/>
      <c r="H94" s="207">
        <v>1998</v>
      </c>
      <c r="I94" s="207" t="s">
        <v>155</v>
      </c>
      <c r="J94" s="207" t="s">
        <v>155</v>
      </c>
      <c r="K94" s="207" t="s">
        <v>155</v>
      </c>
      <c r="L94" s="207" t="s">
        <v>155</v>
      </c>
      <c r="M94" s="207" t="s">
        <v>155</v>
      </c>
      <c r="N94" s="207" t="s">
        <v>155</v>
      </c>
      <c r="O94" s="207" t="s">
        <v>155</v>
      </c>
      <c r="P94" s="207" t="s">
        <v>155</v>
      </c>
      <c r="Q94" s="207" t="s">
        <v>155</v>
      </c>
      <c r="R94" s="65"/>
      <c r="S94" s="65"/>
      <c r="T94" s="206">
        <v>0</v>
      </c>
      <c r="U94" s="206">
        <v>0</v>
      </c>
      <c r="V94" s="206">
        <v>0</v>
      </c>
      <c r="W94" s="206">
        <v>0</v>
      </c>
      <c r="X94" s="206">
        <v>0</v>
      </c>
      <c r="Y94" s="206">
        <v>0</v>
      </c>
      <c r="Z94" s="206">
        <v>0</v>
      </c>
      <c r="AA94" s="206">
        <v>0</v>
      </c>
      <c r="AB94" s="206">
        <v>0</v>
      </c>
      <c r="AC94" s="206">
        <v>0</v>
      </c>
      <c r="AD94" s="206">
        <v>0</v>
      </c>
      <c r="AE94" s="206">
        <v>0</v>
      </c>
      <c r="AF94" s="206">
        <v>0</v>
      </c>
      <c r="AG94" s="206">
        <v>0</v>
      </c>
      <c r="AH94" s="206">
        <v>0</v>
      </c>
      <c r="AI94" s="206">
        <v>0</v>
      </c>
      <c r="AJ94" s="206">
        <v>0</v>
      </c>
      <c r="AK94" s="206">
        <v>0</v>
      </c>
      <c r="AL94" s="206">
        <v>0</v>
      </c>
      <c r="AM94" s="206">
        <v>0</v>
      </c>
      <c r="AN94" s="206">
        <v>0</v>
      </c>
      <c r="AO94" s="206">
        <v>0</v>
      </c>
      <c r="AP94" s="206">
        <v>0</v>
      </c>
      <c r="AQ94" s="206">
        <v>0</v>
      </c>
      <c r="AR94" s="206">
        <v>0</v>
      </c>
      <c r="AS94" s="206">
        <v>0</v>
      </c>
      <c r="AT94" s="206">
        <v>0</v>
      </c>
      <c r="AU94" s="206">
        <v>0</v>
      </c>
      <c r="AV94" s="206">
        <v>0</v>
      </c>
      <c r="AW94" s="206">
        <v>0</v>
      </c>
      <c r="AX94" s="206">
        <v>0</v>
      </c>
      <c r="AY94" s="206">
        <v>0</v>
      </c>
      <c r="AZ94" s="206">
        <v>0</v>
      </c>
      <c r="BA94" s="206">
        <v>0</v>
      </c>
      <c r="BB94" s="206">
        <v>0</v>
      </c>
    </row>
    <row r="95" spans="1:54" ht="46.5" customHeight="1">
      <c r="A95" s="8"/>
      <c r="B95" s="86" t="s">
        <v>19</v>
      </c>
      <c r="C95" s="86" t="s">
        <v>32</v>
      </c>
      <c r="D95" s="216" t="s">
        <v>1169</v>
      </c>
      <c r="E95" s="202" t="s">
        <v>1170</v>
      </c>
      <c r="F95" s="65"/>
      <c r="G95" s="65"/>
      <c r="H95" s="207">
        <v>1998</v>
      </c>
      <c r="I95" s="207" t="s">
        <v>155</v>
      </c>
      <c r="J95" s="207" t="s">
        <v>155</v>
      </c>
      <c r="K95" s="207" t="s">
        <v>155</v>
      </c>
      <c r="L95" s="207" t="s">
        <v>155</v>
      </c>
      <c r="M95" s="207" t="s">
        <v>155</v>
      </c>
      <c r="N95" s="207" t="s">
        <v>155</v>
      </c>
      <c r="O95" s="207" t="s">
        <v>155</v>
      </c>
      <c r="P95" s="207" t="s">
        <v>155</v>
      </c>
      <c r="Q95" s="207" t="s">
        <v>155</v>
      </c>
      <c r="R95" s="65"/>
      <c r="S95" s="65"/>
      <c r="T95" s="206">
        <v>0</v>
      </c>
      <c r="U95" s="206">
        <v>0</v>
      </c>
      <c r="V95" s="206">
        <v>0</v>
      </c>
      <c r="W95" s="206">
        <v>0</v>
      </c>
      <c r="X95" s="206">
        <v>0</v>
      </c>
      <c r="Y95" s="206">
        <v>0</v>
      </c>
      <c r="Z95" s="206">
        <v>0</v>
      </c>
      <c r="AA95" s="206">
        <v>0</v>
      </c>
      <c r="AB95" s="206">
        <v>0</v>
      </c>
      <c r="AC95" s="206">
        <v>0</v>
      </c>
      <c r="AD95" s="206">
        <v>0</v>
      </c>
      <c r="AE95" s="206">
        <v>0</v>
      </c>
      <c r="AF95" s="206">
        <v>0</v>
      </c>
      <c r="AG95" s="206">
        <v>0</v>
      </c>
      <c r="AH95" s="206">
        <v>0</v>
      </c>
      <c r="AI95" s="206">
        <v>0</v>
      </c>
      <c r="AJ95" s="206">
        <v>0</v>
      </c>
      <c r="AK95" s="206">
        <v>0</v>
      </c>
      <c r="AL95" s="206">
        <v>0</v>
      </c>
      <c r="AM95" s="206">
        <v>0</v>
      </c>
      <c r="AN95" s="206">
        <v>0</v>
      </c>
      <c r="AO95" s="206">
        <v>0</v>
      </c>
      <c r="AP95" s="206">
        <v>0</v>
      </c>
      <c r="AQ95" s="206">
        <v>0</v>
      </c>
      <c r="AR95" s="206">
        <v>0</v>
      </c>
      <c r="AS95" s="206">
        <v>0</v>
      </c>
      <c r="AT95" s="206">
        <v>0</v>
      </c>
      <c r="AU95" s="206">
        <v>0</v>
      </c>
      <c r="AV95" s="206">
        <v>0</v>
      </c>
      <c r="AW95" s="206">
        <v>0</v>
      </c>
      <c r="AX95" s="206">
        <v>0</v>
      </c>
      <c r="AY95" s="206">
        <v>0</v>
      </c>
      <c r="AZ95" s="206">
        <v>0</v>
      </c>
      <c r="BA95" s="206">
        <v>0</v>
      </c>
      <c r="BB95" s="206">
        <v>0</v>
      </c>
    </row>
    <row r="96" spans="1:54" ht="46.5" customHeight="1">
      <c r="A96" s="8"/>
      <c r="B96" s="86" t="s">
        <v>19</v>
      </c>
      <c r="C96" s="86" t="s">
        <v>32</v>
      </c>
      <c r="D96" s="216" t="s">
        <v>1171</v>
      </c>
      <c r="E96" s="202" t="s">
        <v>1172</v>
      </c>
      <c r="F96" s="65"/>
      <c r="G96" s="65"/>
      <c r="H96" s="207">
        <v>2002</v>
      </c>
      <c r="I96" s="207" t="s">
        <v>155</v>
      </c>
      <c r="J96" s="207" t="s">
        <v>155</v>
      </c>
      <c r="K96" s="207" t="s">
        <v>155</v>
      </c>
      <c r="L96" s="207" t="s">
        <v>155</v>
      </c>
      <c r="M96" s="207" t="s">
        <v>155</v>
      </c>
      <c r="N96" s="207" t="s">
        <v>155</v>
      </c>
      <c r="O96" s="207" t="s">
        <v>155</v>
      </c>
      <c r="P96" s="207" t="s">
        <v>155</v>
      </c>
      <c r="Q96" s="207" t="s">
        <v>155</v>
      </c>
      <c r="R96" s="65"/>
      <c r="S96" s="65"/>
      <c r="T96" s="206">
        <v>0</v>
      </c>
      <c r="U96" s="206">
        <v>0</v>
      </c>
      <c r="V96" s="206">
        <v>0</v>
      </c>
      <c r="W96" s="206">
        <v>0</v>
      </c>
      <c r="X96" s="206">
        <v>0</v>
      </c>
      <c r="Y96" s="206">
        <v>0</v>
      </c>
      <c r="Z96" s="206">
        <v>0</v>
      </c>
      <c r="AA96" s="206">
        <v>0</v>
      </c>
      <c r="AB96" s="206">
        <v>0</v>
      </c>
      <c r="AC96" s="206">
        <v>0</v>
      </c>
      <c r="AD96" s="206">
        <v>0</v>
      </c>
      <c r="AE96" s="206">
        <v>0</v>
      </c>
      <c r="AF96" s="206">
        <v>0</v>
      </c>
      <c r="AG96" s="206">
        <v>0</v>
      </c>
      <c r="AH96" s="206">
        <v>0</v>
      </c>
      <c r="AI96" s="206">
        <v>0</v>
      </c>
      <c r="AJ96" s="206">
        <v>0</v>
      </c>
      <c r="AK96" s="206">
        <v>0</v>
      </c>
      <c r="AL96" s="206">
        <v>0</v>
      </c>
      <c r="AM96" s="206">
        <v>0</v>
      </c>
      <c r="AN96" s="206">
        <v>0</v>
      </c>
      <c r="AO96" s="206">
        <v>0</v>
      </c>
      <c r="AP96" s="206">
        <v>0</v>
      </c>
      <c r="AQ96" s="206">
        <v>0</v>
      </c>
      <c r="AR96" s="206">
        <v>0</v>
      </c>
      <c r="AS96" s="206">
        <v>0</v>
      </c>
      <c r="AT96" s="206">
        <v>0</v>
      </c>
      <c r="AU96" s="206">
        <v>0</v>
      </c>
      <c r="AV96" s="206">
        <v>0</v>
      </c>
      <c r="AW96" s="206">
        <v>0</v>
      </c>
      <c r="AX96" s="206">
        <v>0</v>
      </c>
      <c r="AY96" s="206">
        <v>0</v>
      </c>
      <c r="AZ96" s="206">
        <v>0</v>
      </c>
      <c r="BA96" s="206">
        <v>0</v>
      </c>
      <c r="BB96" s="206">
        <v>0</v>
      </c>
    </row>
    <row r="97" spans="1:54" ht="46.5" customHeight="1">
      <c r="A97" s="8"/>
      <c r="B97" s="86" t="s">
        <v>19</v>
      </c>
      <c r="C97" s="86" t="s">
        <v>32</v>
      </c>
      <c r="D97" s="216" t="s">
        <v>1173</v>
      </c>
      <c r="E97" s="202" t="s">
        <v>1174</v>
      </c>
      <c r="F97" s="65" t="s">
        <v>21</v>
      </c>
      <c r="G97" s="65"/>
      <c r="H97" s="207">
        <v>1998</v>
      </c>
      <c r="I97" s="207" t="s">
        <v>155</v>
      </c>
      <c r="J97" s="207">
        <v>6.89</v>
      </c>
      <c r="K97" s="207" t="s">
        <v>155</v>
      </c>
      <c r="L97" s="207">
        <v>57.76</v>
      </c>
      <c r="M97" s="207">
        <v>78.180000000000007</v>
      </c>
      <c r="N97" s="207" t="s">
        <v>1008</v>
      </c>
      <c r="O97" s="207" t="s">
        <v>155</v>
      </c>
      <c r="P97" s="207" t="s">
        <v>1100</v>
      </c>
      <c r="Q97" s="207" t="s">
        <v>1010</v>
      </c>
      <c r="R97" s="217"/>
      <c r="S97" s="65"/>
      <c r="T97" s="206">
        <v>0</v>
      </c>
      <c r="U97" s="206">
        <v>0</v>
      </c>
      <c r="V97" s="206">
        <v>3884.02801</v>
      </c>
      <c r="W97" s="206">
        <v>3390.7500190000001</v>
      </c>
      <c r="X97" s="206">
        <v>0</v>
      </c>
      <c r="Y97" s="206">
        <v>0</v>
      </c>
      <c r="Z97" s="206">
        <v>34000</v>
      </c>
      <c r="AA97" s="206">
        <v>0</v>
      </c>
      <c r="AB97" s="206">
        <v>0</v>
      </c>
      <c r="AC97" s="206">
        <v>5433</v>
      </c>
      <c r="AD97" s="206">
        <v>4743</v>
      </c>
      <c r="AE97" s="206">
        <v>0</v>
      </c>
      <c r="AF97" s="206">
        <v>0</v>
      </c>
      <c r="AG97" s="206">
        <v>36563</v>
      </c>
      <c r="AH97" s="206">
        <v>0</v>
      </c>
      <c r="AI97" s="206">
        <v>0</v>
      </c>
      <c r="AJ97" s="206">
        <v>5556.4784200000004</v>
      </c>
      <c r="AK97" s="206">
        <v>4991</v>
      </c>
      <c r="AL97" s="206">
        <v>0</v>
      </c>
      <c r="AM97" s="206">
        <v>0</v>
      </c>
      <c r="AN97" s="206">
        <v>35102</v>
      </c>
      <c r="AO97" s="206">
        <v>0</v>
      </c>
      <c r="AP97" s="206">
        <v>0</v>
      </c>
      <c r="AQ97" s="206">
        <v>5800</v>
      </c>
      <c r="AR97" s="206">
        <v>5209</v>
      </c>
      <c r="AS97" s="206">
        <v>0</v>
      </c>
      <c r="AT97" s="206">
        <v>0</v>
      </c>
      <c r="AU97" s="206">
        <v>34000</v>
      </c>
      <c r="AV97" s="206">
        <v>0</v>
      </c>
      <c r="AW97" s="206">
        <v>0</v>
      </c>
      <c r="AX97" s="206">
        <v>6032</v>
      </c>
      <c r="AY97" s="206">
        <v>5417.36</v>
      </c>
      <c r="AZ97" s="206">
        <v>0</v>
      </c>
      <c r="BA97" s="206">
        <v>0</v>
      </c>
      <c r="BB97" s="252">
        <v>30540</v>
      </c>
    </row>
    <row r="98" spans="1:54" ht="46.5" customHeight="1">
      <c r="A98" s="8"/>
      <c r="B98" s="86" t="s">
        <v>19</v>
      </c>
      <c r="C98" s="86" t="s">
        <v>32</v>
      </c>
      <c r="D98" s="216" t="s">
        <v>1175</v>
      </c>
      <c r="E98" s="202" t="s">
        <v>1176</v>
      </c>
      <c r="F98" s="65"/>
      <c r="G98" s="65"/>
      <c r="H98" s="207">
        <v>2022</v>
      </c>
      <c r="I98" s="207" t="s">
        <v>155</v>
      </c>
      <c r="J98" s="207" t="s">
        <v>155</v>
      </c>
      <c r="K98" s="207" t="s">
        <v>155</v>
      </c>
      <c r="L98" s="207" t="s">
        <v>155</v>
      </c>
      <c r="M98" s="207" t="s">
        <v>155</v>
      </c>
      <c r="N98" s="207" t="s">
        <v>155</v>
      </c>
      <c r="O98" s="207" t="s">
        <v>155</v>
      </c>
      <c r="P98" s="207" t="s">
        <v>155</v>
      </c>
      <c r="Q98" s="207" t="s">
        <v>155</v>
      </c>
      <c r="R98" s="217"/>
      <c r="S98" s="65"/>
      <c r="T98" s="206">
        <v>0</v>
      </c>
      <c r="U98" s="206">
        <v>0</v>
      </c>
      <c r="V98" s="206">
        <v>0</v>
      </c>
      <c r="W98" s="206">
        <v>0</v>
      </c>
      <c r="X98" s="206">
        <v>0</v>
      </c>
      <c r="Y98" s="206">
        <v>0</v>
      </c>
      <c r="Z98" s="206">
        <v>0</v>
      </c>
      <c r="AA98" s="206">
        <v>0</v>
      </c>
      <c r="AB98" s="206">
        <v>0</v>
      </c>
      <c r="AC98" s="206">
        <v>0</v>
      </c>
      <c r="AD98" s="206">
        <v>0</v>
      </c>
      <c r="AE98" s="206">
        <v>0</v>
      </c>
      <c r="AF98" s="206">
        <v>0</v>
      </c>
      <c r="AG98" s="206">
        <v>0</v>
      </c>
      <c r="AH98" s="206">
        <v>0</v>
      </c>
      <c r="AI98" s="206">
        <v>0</v>
      </c>
      <c r="AJ98" s="206">
        <v>0</v>
      </c>
      <c r="AK98" s="206">
        <v>0</v>
      </c>
      <c r="AL98" s="206">
        <v>0</v>
      </c>
      <c r="AM98" s="206">
        <v>0</v>
      </c>
      <c r="AN98" s="206">
        <v>0</v>
      </c>
      <c r="AO98" s="206">
        <v>0</v>
      </c>
      <c r="AP98" s="206">
        <v>0</v>
      </c>
      <c r="AQ98" s="206">
        <v>0</v>
      </c>
      <c r="AR98" s="206">
        <v>0</v>
      </c>
      <c r="AS98" s="206">
        <v>0</v>
      </c>
      <c r="AT98" s="206">
        <v>0</v>
      </c>
      <c r="AU98" s="206">
        <v>0</v>
      </c>
      <c r="AV98" s="206">
        <v>0</v>
      </c>
      <c r="AW98" s="206">
        <v>0</v>
      </c>
      <c r="AX98" s="206">
        <v>0</v>
      </c>
      <c r="AY98" s="206">
        <v>0</v>
      </c>
      <c r="AZ98" s="206">
        <v>0</v>
      </c>
      <c r="BA98" s="206">
        <v>0</v>
      </c>
      <c r="BB98" s="206">
        <v>0</v>
      </c>
    </row>
    <row r="99" spans="1:54" ht="46.5" customHeight="1">
      <c r="A99" s="8"/>
      <c r="B99" s="86" t="s">
        <v>31</v>
      </c>
      <c r="C99" s="86" t="s">
        <v>35</v>
      </c>
      <c r="D99" s="216" t="s">
        <v>1177</v>
      </c>
      <c r="E99" s="202" t="s">
        <v>1178</v>
      </c>
      <c r="F99" s="65" t="s">
        <v>21</v>
      </c>
      <c r="G99" s="65" t="s">
        <v>25</v>
      </c>
      <c r="H99" s="207">
        <v>2008</v>
      </c>
      <c r="I99" s="207" t="s">
        <v>155</v>
      </c>
      <c r="J99" s="207" t="s">
        <v>155</v>
      </c>
      <c r="K99" s="207" t="s">
        <v>155</v>
      </c>
      <c r="L99" s="207">
        <v>1093803.3400000001</v>
      </c>
      <c r="M99" s="207">
        <v>2002521.64</v>
      </c>
      <c r="N99" s="207" t="s">
        <v>1008</v>
      </c>
      <c r="O99" s="207" t="s">
        <v>155</v>
      </c>
      <c r="P99" s="207" t="s">
        <v>1009</v>
      </c>
      <c r="Q99" s="207" t="s">
        <v>1010</v>
      </c>
      <c r="R99" s="217"/>
      <c r="S99" s="65"/>
      <c r="T99" s="206">
        <v>0</v>
      </c>
      <c r="U99" s="206">
        <v>0</v>
      </c>
      <c r="V99" s="206">
        <v>0</v>
      </c>
      <c r="W99" s="206">
        <v>0</v>
      </c>
      <c r="X99" s="206">
        <v>0</v>
      </c>
      <c r="Y99" s="206">
        <v>0</v>
      </c>
      <c r="Z99" s="206">
        <v>0</v>
      </c>
      <c r="AA99" s="206">
        <v>0</v>
      </c>
      <c r="AB99" s="206">
        <v>0</v>
      </c>
      <c r="AC99" s="206">
        <v>0</v>
      </c>
      <c r="AD99" s="206">
        <v>0</v>
      </c>
      <c r="AE99" s="206">
        <v>0</v>
      </c>
      <c r="AF99" s="206">
        <v>0</v>
      </c>
      <c r="AG99" s="206">
        <v>0</v>
      </c>
      <c r="AH99" s="206">
        <v>0</v>
      </c>
      <c r="AI99" s="206">
        <v>0</v>
      </c>
      <c r="AJ99" s="206">
        <v>0</v>
      </c>
      <c r="AK99" s="206">
        <v>0</v>
      </c>
      <c r="AL99" s="206">
        <v>0</v>
      </c>
      <c r="AM99" s="206">
        <v>0</v>
      </c>
      <c r="AN99" s="206">
        <v>0</v>
      </c>
      <c r="AO99" s="206">
        <v>0</v>
      </c>
      <c r="AP99" s="206">
        <v>0</v>
      </c>
      <c r="AQ99" s="206">
        <v>0</v>
      </c>
      <c r="AR99" s="206">
        <v>0</v>
      </c>
      <c r="AS99" s="206">
        <v>0</v>
      </c>
      <c r="AT99" s="206">
        <v>0</v>
      </c>
      <c r="AU99" s="206">
        <v>0</v>
      </c>
      <c r="AV99" s="206">
        <v>0</v>
      </c>
      <c r="AW99" s="206">
        <v>0</v>
      </c>
      <c r="AX99" s="206">
        <v>0</v>
      </c>
      <c r="AY99" s="206">
        <v>0</v>
      </c>
      <c r="AZ99" s="206">
        <v>0</v>
      </c>
      <c r="BA99" s="206">
        <v>0</v>
      </c>
      <c r="BB99" s="206">
        <v>0</v>
      </c>
    </row>
    <row r="100" spans="1:54" ht="46.5" customHeight="1">
      <c r="A100" s="8"/>
      <c r="B100" s="86" t="s">
        <v>31</v>
      </c>
      <c r="C100" s="86" t="s">
        <v>35</v>
      </c>
      <c r="D100" s="216" t="s">
        <v>1179</v>
      </c>
      <c r="E100" s="202" t="s">
        <v>1182</v>
      </c>
      <c r="F100" s="65"/>
      <c r="G100" s="250"/>
      <c r="H100" s="208">
        <v>2008</v>
      </c>
      <c r="I100" s="208" t="s">
        <v>155</v>
      </c>
      <c r="J100" s="208" t="s">
        <v>155</v>
      </c>
      <c r="K100" s="208" t="s">
        <v>155</v>
      </c>
      <c r="L100" s="208" t="s">
        <v>155</v>
      </c>
      <c r="M100" s="208" t="s">
        <v>155</v>
      </c>
      <c r="N100" s="208" t="s">
        <v>155</v>
      </c>
      <c r="O100" s="208" t="s">
        <v>155</v>
      </c>
      <c r="P100" s="208" t="s">
        <v>155</v>
      </c>
      <c r="Q100" s="208" t="s">
        <v>155</v>
      </c>
      <c r="R100" s="217"/>
      <c r="S100" s="65"/>
      <c r="T100" s="206">
        <v>0</v>
      </c>
      <c r="U100" s="206">
        <v>0</v>
      </c>
      <c r="V100" s="206">
        <v>1790.46101</v>
      </c>
      <c r="W100" s="206">
        <v>1790.46101</v>
      </c>
      <c r="X100" s="206">
        <v>0</v>
      </c>
      <c r="Y100" s="206">
        <v>0</v>
      </c>
      <c r="Z100" s="206">
        <v>0</v>
      </c>
      <c r="AA100" s="206">
        <v>0</v>
      </c>
      <c r="AB100" s="206">
        <v>0</v>
      </c>
      <c r="AC100" s="206">
        <v>2588</v>
      </c>
      <c r="AD100" s="206">
        <v>2588</v>
      </c>
      <c r="AE100" s="206">
        <v>0</v>
      </c>
      <c r="AF100" s="206">
        <v>0</v>
      </c>
      <c r="AG100" s="206">
        <v>0</v>
      </c>
      <c r="AH100" s="206">
        <v>0</v>
      </c>
      <c r="AI100" s="206">
        <v>0</v>
      </c>
      <c r="AJ100" s="206">
        <v>3071.2439100000001</v>
      </c>
      <c r="AK100" s="206">
        <v>3071.2439100000001</v>
      </c>
      <c r="AL100" s="206">
        <v>0</v>
      </c>
      <c r="AM100" s="206">
        <v>0</v>
      </c>
      <c r="AN100" s="206">
        <v>0</v>
      </c>
      <c r="AO100" s="206">
        <v>0</v>
      </c>
      <c r="AP100" s="206">
        <v>0</v>
      </c>
      <c r="AQ100" s="206">
        <v>3229.6</v>
      </c>
      <c r="AR100" s="206">
        <v>3229.6</v>
      </c>
      <c r="AS100" s="206">
        <v>0</v>
      </c>
      <c r="AT100" s="206">
        <v>0</v>
      </c>
      <c r="AU100" s="206">
        <v>0</v>
      </c>
      <c r="AV100" s="206">
        <v>0</v>
      </c>
      <c r="AW100" s="206">
        <v>0</v>
      </c>
      <c r="AX100" s="206">
        <v>3229.6</v>
      </c>
      <c r="AY100" s="206">
        <v>3229.6</v>
      </c>
      <c r="AZ100" s="206">
        <v>0</v>
      </c>
      <c r="BA100" s="206">
        <v>0</v>
      </c>
      <c r="BB100" s="206">
        <v>0</v>
      </c>
    </row>
    <row r="101" spans="1:54" ht="46.5" customHeight="1">
      <c r="A101" s="8"/>
      <c r="B101" s="8" t="s">
        <v>31</v>
      </c>
      <c r="C101" s="8" t="s">
        <v>35</v>
      </c>
      <c r="D101" s="216" t="s">
        <v>1183</v>
      </c>
      <c r="E101" s="202" t="s">
        <v>1184</v>
      </c>
      <c r="F101" s="65" t="s">
        <v>25</v>
      </c>
      <c r="G101" s="65" t="s">
        <v>21</v>
      </c>
      <c r="H101" s="207">
        <v>2009</v>
      </c>
      <c r="I101" s="207" t="s">
        <v>155</v>
      </c>
      <c r="J101" s="207">
        <v>0.3</v>
      </c>
      <c r="K101" s="207" t="s">
        <v>155</v>
      </c>
      <c r="L101" s="207">
        <v>32.03</v>
      </c>
      <c r="M101" s="207">
        <v>123.4</v>
      </c>
      <c r="N101" s="207" t="s">
        <v>1008</v>
      </c>
      <c r="O101" s="207" t="s">
        <v>155</v>
      </c>
      <c r="P101" s="207" t="s">
        <v>1009</v>
      </c>
      <c r="Q101" s="207" t="s">
        <v>1010</v>
      </c>
      <c r="R101" s="217"/>
      <c r="S101" s="65"/>
      <c r="T101" s="206">
        <v>0</v>
      </c>
      <c r="U101" s="206">
        <v>0</v>
      </c>
      <c r="V101" s="206">
        <v>0</v>
      </c>
      <c r="W101" s="206">
        <v>0</v>
      </c>
      <c r="X101" s="206">
        <v>0</v>
      </c>
      <c r="Y101" s="206">
        <v>0</v>
      </c>
      <c r="Z101" s="206">
        <v>0</v>
      </c>
      <c r="AA101" s="206">
        <v>0</v>
      </c>
      <c r="AB101" s="206">
        <v>0</v>
      </c>
      <c r="AC101" s="206">
        <v>0</v>
      </c>
      <c r="AD101" s="206">
        <v>0</v>
      </c>
      <c r="AE101" s="206">
        <v>0</v>
      </c>
      <c r="AF101" s="206">
        <v>0</v>
      </c>
      <c r="AG101" s="206">
        <v>0</v>
      </c>
      <c r="AH101" s="206">
        <v>0</v>
      </c>
      <c r="AI101" s="206">
        <v>0</v>
      </c>
      <c r="AJ101" s="206">
        <v>0</v>
      </c>
      <c r="AK101" s="206">
        <v>0</v>
      </c>
      <c r="AL101" s="206">
        <v>0</v>
      </c>
      <c r="AM101" s="206">
        <v>0</v>
      </c>
      <c r="AN101" s="206">
        <v>0</v>
      </c>
      <c r="AO101" s="206">
        <v>0</v>
      </c>
      <c r="AP101" s="206">
        <v>0</v>
      </c>
      <c r="AQ101" s="206">
        <v>0</v>
      </c>
      <c r="AR101" s="206">
        <v>0</v>
      </c>
      <c r="AS101" s="206">
        <v>0</v>
      </c>
      <c r="AT101" s="206">
        <v>0</v>
      </c>
      <c r="AU101" s="206">
        <v>0</v>
      </c>
      <c r="AV101" s="206">
        <v>0</v>
      </c>
      <c r="AW101" s="206">
        <v>0</v>
      </c>
      <c r="AX101" s="206">
        <v>0</v>
      </c>
      <c r="AY101" s="206">
        <v>0</v>
      </c>
      <c r="AZ101" s="206">
        <v>0</v>
      </c>
      <c r="BA101" s="206">
        <v>0</v>
      </c>
      <c r="BB101" s="206">
        <v>0</v>
      </c>
    </row>
    <row r="102" spans="1:54" ht="46.5" customHeight="1">
      <c r="A102" s="8"/>
      <c r="B102" s="8" t="s">
        <v>31</v>
      </c>
      <c r="C102" s="8" t="s">
        <v>35</v>
      </c>
      <c r="D102" s="216" t="s">
        <v>1185</v>
      </c>
      <c r="E102" s="202" t="s">
        <v>1186</v>
      </c>
      <c r="F102" s="65" t="s">
        <v>25</v>
      </c>
      <c r="G102" s="65" t="s">
        <v>21</v>
      </c>
      <c r="H102" s="207">
        <v>2008</v>
      </c>
      <c r="I102" s="207" t="s">
        <v>155</v>
      </c>
      <c r="J102" s="207" t="s">
        <v>155</v>
      </c>
      <c r="K102" s="207" t="s">
        <v>155</v>
      </c>
      <c r="L102" s="207">
        <v>118.3</v>
      </c>
      <c r="M102" s="207">
        <v>135.33000000000001</v>
      </c>
      <c r="N102" s="207" t="s">
        <v>1008</v>
      </c>
      <c r="O102" s="207" t="s">
        <v>155</v>
      </c>
      <c r="P102" s="207" t="s">
        <v>1009</v>
      </c>
      <c r="Q102" s="207" t="s">
        <v>1010</v>
      </c>
      <c r="R102" s="217"/>
      <c r="S102" s="65"/>
      <c r="T102" s="206">
        <v>11.32294718</v>
      </c>
      <c r="U102" s="206">
        <v>11.32294718</v>
      </c>
      <c r="V102" s="206">
        <v>0</v>
      </c>
      <c r="W102" s="206">
        <v>0</v>
      </c>
      <c r="X102" s="206">
        <v>0</v>
      </c>
      <c r="Y102" s="206">
        <v>0</v>
      </c>
      <c r="Z102" s="206">
        <v>0</v>
      </c>
      <c r="AA102" s="206">
        <v>663.17934219999995</v>
      </c>
      <c r="AB102" s="206">
        <v>663.17934219999995</v>
      </c>
      <c r="AC102" s="206">
        <v>0</v>
      </c>
      <c r="AD102" s="206">
        <v>0</v>
      </c>
      <c r="AE102" s="206">
        <v>0</v>
      </c>
      <c r="AF102" s="206">
        <v>0</v>
      </c>
      <c r="AG102" s="206">
        <v>0</v>
      </c>
      <c r="AH102" s="206">
        <v>175.10290879999999</v>
      </c>
      <c r="AI102" s="206">
        <v>175.10290879999999</v>
      </c>
      <c r="AJ102" s="206">
        <v>0</v>
      </c>
      <c r="AK102" s="206">
        <v>0</v>
      </c>
      <c r="AL102" s="206">
        <v>0</v>
      </c>
      <c r="AM102" s="206">
        <v>0</v>
      </c>
      <c r="AN102" s="206">
        <v>0</v>
      </c>
      <c r="AO102" s="206">
        <v>0</v>
      </c>
      <c r="AP102" s="206">
        <v>0</v>
      </c>
      <c r="AQ102" s="206">
        <v>0</v>
      </c>
      <c r="AR102" s="206">
        <v>0</v>
      </c>
      <c r="AS102" s="206">
        <v>0</v>
      </c>
      <c r="AT102" s="206">
        <v>0</v>
      </c>
      <c r="AU102" s="206">
        <v>0</v>
      </c>
      <c r="AV102" s="206">
        <v>0</v>
      </c>
      <c r="AW102" s="206">
        <v>0</v>
      </c>
      <c r="AX102" s="206">
        <v>0</v>
      </c>
      <c r="AY102" s="206">
        <v>0</v>
      </c>
      <c r="AZ102" s="206">
        <v>0</v>
      </c>
      <c r="BA102" s="206">
        <v>0</v>
      </c>
      <c r="BB102" s="206">
        <v>0</v>
      </c>
    </row>
    <row r="103" spans="1:54" ht="46.5" customHeight="1">
      <c r="A103" s="8"/>
      <c r="B103" s="8" t="s">
        <v>31</v>
      </c>
      <c r="C103" s="8" t="s">
        <v>35</v>
      </c>
      <c r="D103" s="216" t="s">
        <v>1187</v>
      </c>
      <c r="E103" s="202" t="s">
        <v>1188</v>
      </c>
      <c r="F103" s="65" t="s">
        <v>21</v>
      </c>
      <c r="G103" s="65" t="s">
        <v>25</v>
      </c>
      <c r="H103" s="207">
        <v>2013</v>
      </c>
      <c r="I103" s="207" t="s">
        <v>155</v>
      </c>
      <c r="J103" s="207" t="s">
        <v>155</v>
      </c>
      <c r="K103" s="207" t="s">
        <v>155</v>
      </c>
      <c r="L103" s="207" t="s">
        <v>155</v>
      </c>
      <c r="M103" s="207" t="s">
        <v>155</v>
      </c>
      <c r="N103" s="207" t="s">
        <v>155</v>
      </c>
      <c r="O103" s="204" t="s">
        <v>1021</v>
      </c>
      <c r="P103" s="207" t="s">
        <v>1009</v>
      </c>
      <c r="Q103" s="207" t="s">
        <v>1010</v>
      </c>
      <c r="R103" s="217"/>
      <c r="S103" s="65"/>
      <c r="T103" s="206">
        <v>0</v>
      </c>
      <c r="U103" s="206">
        <v>0</v>
      </c>
      <c r="V103" s="206">
        <v>0</v>
      </c>
      <c r="W103" s="206">
        <v>0</v>
      </c>
      <c r="X103" s="206">
        <v>0</v>
      </c>
      <c r="Y103" s="206">
        <v>0</v>
      </c>
      <c r="Z103" s="206">
        <v>0</v>
      </c>
      <c r="AA103" s="206">
        <v>0</v>
      </c>
      <c r="AB103" s="206">
        <v>0</v>
      </c>
      <c r="AC103" s="206">
        <v>0</v>
      </c>
      <c r="AD103" s="206">
        <v>0</v>
      </c>
      <c r="AE103" s="206">
        <v>0</v>
      </c>
      <c r="AF103" s="206">
        <v>0</v>
      </c>
      <c r="AG103" s="206">
        <v>0</v>
      </c>
      <c r="AH103" s="206">
        <v>0</v>
      </c>
      <c r="AI103" s="206">
        <v>0</v>
      </c>
      <c r="AJ103" s="206">
        <v>0</v>
      </c>
      <c r="AK103" s="206">
        <v>0</v>
      </c>
      <c r="AL103" s="206">
        <v>0</v>
      </c>
      <c r="AM103" s="206">
        <v>0</v>
      </c>
      <c r="AN103" s="206">
        <v>0</v>
      </c>
      <c r="AO103" s="206">
        <v>0</v>
      </c>
      <c r="AP103" s="206">
        <v>0</v>
      </c>
      <c r="AQ103" s="206">
        <v>0</v>
      </c>
      <c r="AR103" s="206">
        <v>0</v>
      </c>
      <c r="AS103" s="206">
        <v>0</v>
      </c>
      <c r="AT103" s="206">
        <v>0</v>
      </c>
      <c r="AU103" s="206">
        <v>0</v>
      </c>
      <c r="AV103" s="206">
        <v>0</v>
      </c>
      <c r="AW103" s="206">
        <v>0</v>
      </c>
      <c r="AX103" s="206">
        <v>0</v>
      </c>
      <c r="AY103" s="206">
        <v>0</v>
      </c>
      <c r="AZ103" s="206">
        <v>0</v>
      </c>
      <c r="BA103" s="206">
        <v>0</v>
      </c>
      <c r="BB103" s="206">
        <v>0</v>
      </c>
    </row>
    <row r="104" spans="1:54" ht="46.5" customHeight="1">
      <c r="A104" s="8"/>
      <c r="B104" s="8" t="s">
        <v>31</v>
      </c>
      <c r="C104" s="8" t="s">
        <v>35</v>
      </c>
      <c r="D104" s="218" t="s">
        <v>1189</v>
      </c>
      <c r="E104" s="203" t="s">
        <v>1190</v>
      </c>
      <c r="F104" s="65" t="s">
        <v>21</v>
      </c>
      <c r="G104" s="65" t="s">
        <v>25</v>
      </c>
      <c r="H104" s="207">
        <v>2013</v>
      </c>
      <c r="I104" s="207" t="s">
        <v>155</v>
      </c>
      <c r="J104" s="207" t="s">
        <v>155</v>
      </c>
      <c r="K104" s="207" t="s">
        <v>155</v>
      </c>
      <c r="L104" s="207">
        <v>77.489999999999995</v>
      </c>
      <c r="M104" s="207">
        <v>82.86</v>
      </c>
      <c r="N104" s="207" t="s">
        <v>155</v>
      </c>
      <c r="O104" s="207" t="s">
        <v>155</v>
      </c>
      <c r="P104" s="207" t="s">
        <v>155</v>
      </c>
      <c r="Q104" s="207" t="s">
        <v>155</v>
      </c>
      <c r="R104" s="217"/>
      <c r="S104" s="65"/>
      <c r="T104" s="206">
        <v>0</v>
      </c>
      <c r="U104" s="206">
        <v>0</v>
      </c>
      <c r="V104" s="206">
        <v>0</v>
      </c>
      <c r="W104" s="206">
        <v>0</v>
      </c>
      <c r="X104" s="206">
        <v>0</v>
      </c>
      <c r="Y104" s="206">
        <v>0</v>
      </c>
      <c r="Z104" s="206">
        <v>0</v>
      </c>
      <c r="AA104" s="206">
        <v>0</v>
      </c>
      <c r="AB104" s="206">
        <v>0</v>
      </c>
      <c r="AC104" s="206">
        <v>0</v>
      </c>
      <c r="AD104" s="206">
        <v>0</v>
      </c>
      <c r="AE104" s="206">
        <v>0</v>
      </c>
      <c r="AF104" s="206">
        <v>0</v>
      </c>
      <c r="AG104" s="206">
        <v>0</v>
      </c>
      <c r="AH104" s="206">
        <v>0</v>
      </c>
      <c r="AI104" s="206">
        <v>0</v>
      </c>
      <c r="AJ104" s="206">
        <v>0</v>
      </c>
      <c r="AK104" s="206">
        <v>0</v>
      </c>
      <c r="AL104" s="206">
        <v>0</v>
      </c>
      <c r="AM104" s="206">
        <v>0</v>
      </c>
      <c r="AN104" s="206">
        <v>0</v>
      </c>
      <c r="AO104" s="206">
        <v>0</v>
      </c>
      <c r="AP104" s="206">
        <v>0</v>
      </c>
      <c r="AQ104" s="206">
        <v>0</v>
      </c>
      <c r="AR104" s="206">
        <v>0</v>
      </c>
      <c r="AS104" s="206">
        <v>0</v>
      </c>
      <c r="AT104" s="206">
        <v>0</v>
      </c>
      <c r="AU104" s="206">
        <v>0</v>
      </c>
      <c r="AV104" s="206">
        <v>0</v>
      </c>
      <c r="AW104" s="206">
        <v>0</v>
      </c>
      <c r="AX104" s="206">
        <v>0</v>
      </c>
      <c r="AY104" s="206">
        <v>0</v>
      </c>
      <c r="AZ104" s="206">
        <v>0</v>
      </c>
      <c r="BA104" s="206">
        <v>0</v>
      </c>
      <c r="BB104" s="206">
        <v>0</v>
      </c>
    </row>
    <row r="105" spans="1:54" ht="46.5" customHeight="1">
      <c r="A105" s="8"/>
      <c r="B105" s="8" t="s">
        <v>31</v>
      </c>
      <c r="C105" s="8" t="s">
        <v>35</v>
      </c>
      <c r="D105" s="219" t="s">
        <v>1191</v>
      </c>
      <c r="E105" s="202" t="s">
        <v>1192</v>
      </c>
      <c r="F105" s="65"/>
      <c r="G105" s="65"/>
      <c r="H105" s="208">
        <v>2013</v>
      </c>
      <c r="I105" s="207" t="s">
        <v>155</v>
      </c>
      <c r="J105" s="207" t="s">
        <v>155</v>
      </c>
      <c r="K105" s="207" t="s">
        <v>155</v>
      </c>
      <c r="L105" s="207" t="s">
        <v>155</v>
      </c>
      <c r="M105" s="207" t="s">
        <v>155</v>
      </c>
      <c r="N105" s="207" t="s">
        <v>155</v>
      </c>
      <c r="O105" s="207" t="s">
        <v>155</v>
      </c>
      <c r="P105" s="207" t="s">
        <v>155</v>
      </c>
      <c r="Q105" s="207" t="s">
        <v>155</v>
      </c>
      <c r="R105" s="217"/>
      <c r="S105" s="65"/>
      <c r="T105" s="206">
        <v>0</v>
      </c>
      <c r="U105" s="206">
        <v>0</v>
      </c>
      <c r="V105" s="206">
        <v>0</v>
      </c>
      <c r="W105" s="206">
        <v>0</v>
      </c>
      <c r="X105" s="206">
        <v>0</v>
      </c>
      <c r="Y105" s="206">
        <v>0</v>
      </c>
      <c r="Z105" s="206">
        <v>0</v>
      </c>
      <c r="AA105" s="206">
        <v>0</v>
      </c>
      <c r="AB105" s="206">
        <v>0</v>
      </c>
      <c r="AC105" s="206">
        <v>0</v>
      </c>
      <c r="AD105" s="206">
        <v>0</v>
      </c>
      <c r="AE105" s="206">
        <v>0</v>
      </c>
      <c r="AF105" s="206">
        <v>0</v>
      </c>
      <c r="AG105" s="206">
        <v>0</v>
      </c>
      <c r="AH105" s="206">
        <v>0</v>
      </c>
      <c r="AI105" s="206">
        <v>0</v>
      </c>
      <c r="AJ105" s="206">
        <v>0</v>
      </c>
      <c r="AK105" s="206">
        <v>0</v>
      </c>
      <c r="AL105" s="206">
        <v>0</v>
      </c>
      <c r="AM105" s="206">
        <v>0</v>
      </c>
      <c r="AN105" s="206">
        <v>0</v>
      </c>
      <c r="AO105" s="206">
        <v>0</v>
      </c>
      <c r="AP105" s="206">
        <v>0</v>
      </c>
      <c r="AQ105" s="206">
        <v>0</v>
      </c>
      <c r="AR105" s="206">
        <v>0</v>
      </c>
      <c r="AS105" s="206">
        <v>0</v>
      </c>
      <c r="AT105" s="206">
        <v>0</v>
      </c>
      <c r="AU105" s="206">
        <v>0</v>
      </c>
      <c r="AV105" s="206">
        <v>0</v>
      </c>
      <c r="AW105" s="206">
        <v>0</v>
      </c>
      <c r="AX105" s="206">
        <v>0</v>
      </c>
      <c r="AY105" s="206">
        <v>0</v>
      </c>
      <c r="AZ105" s="206">
        <v>0</v>
      </c>
      <c r="BA105" s="206">
        <v>0</v>
      </c>
      <c r="BB105" s="206">
        <v>0</v>
      </c>
    </row>
    <row r="106" spans="1:54" ht="46.5" customHeight="1">
      <c r="A106" s="8"/>
      <c r="B106" s="86" t="s">
        <v>31</v>
      </c>
      <c r="C106" s="86" t="s">
        <v>35</v>
      </c>
      <c r="D106" s="216" t="s">
        <v>1179</v>
      </c>
      <c r="E106" s="202" t="s">
        <v>1180</v>
      </c>
      <c r="F106" s="65" t="s">
        <v>21</v>
      </c>
      <c r="G106" s="65" t="s">
        <v>25</v>
      </c>
      <c r="H106" s="207">
        <v>2015</v>
      </c>
      <c r="I106" s="207" t="s">
        <v>155</v>
      </c>
      <c r="J106" s="207" t="s">
        <v>155</v>
      </c>
      <c r="K106" s="207" t="s">
        <v>155</v>
      </c>
      <c r="L106" s="207">
        <v>75399.509999999995</v>
      </c>
      <c r="M106" s="207">
        <v>155234.23999999999</v>
      </c>
      <c r="N106" s="207" t="s">
        <v>1008</v>
      </c>
      <c r="O106" s="207" t="s">
        <v>155</v>
      </c>
      <c r="P106" s="207" t="s">
        <v>1009</v>
      </c>
      <c r="Q106" s="207" t="s">
        <v>1010</v>
      </c>
      <c r="R106" s="217"/>
      <c r="S106" s="65"/>
      <c r="T106" s="206">
        <v>0</v>
      </c>
      <c r="U106" s="206">
        <v>0</v>
      </c>
      <c r="V106" s="206">
        <v>0</v>
      </c>
      <c r="W106" s="206">
        <v>0</v>
      </c>
      <c r="X106" s="206">
        <v>0</v>
      </c>
      <c r="Y106" s="206">
        <v>0</v>
      </c>
      <c r="Z106" s="206">
        <v>0</v>
      </c>
      <c r="AA106" s="206">
        <v>0</v>
      </c>
      <c r="AB106" s="206">
        <v>0</v>
      </c>
      <c r="AC106" s="206">
        <v>0</v>
      </c>
      <c r="AD106" s="206">
        <v>0</v>
      </c>
      <c r="AE106" s="206">
        <v>0</v>
      </c>
      <c r="AF106" s="206">
        <v>0</v>
      </c>
      <c r="AG106" s="206">
        <v>0</v>
      </c>
      <c r="AH106" s="206">
        <v>0</v>
      </c>
      <c r="AI106" s="206">
        <v>0</v>
      </c>
      <c r="AJ106" s="206">
        <v>0</v>
      </c>
      <c r="AK106" s="206">
        <v>0</v>
      </c>
      <c r="AL106" s="206">
        <v>0</v>
      </c>
      <c r="AM106" s="206">
        <v>0</v>
      </c>
      <c r="AN106" s="206">
        <v>0</v>
      </c>
      <c r="AO106" s="206">
        <v>0</v>
      </c>
      <c r="AP106" s="206">
        <v>0</v>
      </c>
      <c r="AQ106" s="206">
        <v>0</v>
      </c>
      <c r="AR106" s="206">
        <v>0</v>
      </c>
      <c r="AS106" s="206">
        <v>0</v>
      </c>
      <c r="AT106" s="206">
        <v>0</v>
      </c>
      <c r="AU106" s="206">
        <v>0</v>
      </c>
      <c r="AV106" s="206">
        <v>0</v>
      </c>
      <c r="AW106" s="206">
        <v>0</v>
      </c>
      <c r="AX106" s="206">
        <v>0</v>
      </c>
      <c r="AY106" s="206">
        <v>0</v>
      </c>
      <c r="AZ106" s="206">
        <v>0</v>
      </c>
      <c r="BA106" s="206">
        <v>0</v>
      </c>
      <c r="BB106" s="206">
        <v>0</v>
      </c>
    </row>
    <row r="107" spans="1:54" ht="46.5" customHeight="1">
      <c r="A107" s="8"/>
      <c r="B107" s="8" t="s">
        <v>31</v>
      </c>
      <c r="C107" s="8" t="s">
        <v>35</v>
      </c>
      <c r="D107" s="216" t="s">
        <v>1193</v>
      </c>
      <c r="E107" s="202" t="s">
        <v>1194</v>
      </c>
      <c r="F107" s="65" t="s">
        <v>25</v>
      </c>
      <c r="G107" s="65" t="s">
        <v>21</v>
      </c>
      <c r="H107" s="207">
        <v>2008</v>
      </c>
      <c r="I107" s="207" t="s">
        <v>155</v>
      </c>
      <c r="J107" s="207" t="s">
        <v>155</v>
      </c>
      <c r="K107" s="207" t="s">
        <v>155</v>
      </c>
      <c r="L107" s="207">
        <v>54.11</v>
      </c>
      <c r="M107" s="207">
        <v>61.21</v>
      </c>
      <c r="N107" s="207" t="s">
        <v>1008</v>
      </c>
      <c r="O107" s="207" t="s">
        <v>155</v>
      </c>
      <c r="P107" s="207" t="s">
        <v>1009</v>
      </c>
      <c r="Q107" s="207" t="s">
        <v>1010</v>
      </c>
      <c r="R107" s="217"/>
      <c r="S107" s="65"/>
      <c r="T107" s="206">
        <v>0</v>
      </c>
      <c r="U107" s="206">
        <v>0</v>
      </c>
      <c r="V107" s="206">
        <v>5166.44146</v>
      </c>
      <c r="W107" s="206">
        <v>5166.44146</v>
      </c>
      <c r="X107" s="206">
        <v>0</v>
      </c>
      <c r="Y107" s="206">
        <v>0</v>
      </c>
      <c r="Z107" s="206">
        <v>0</v>
      </c>
      <c r="AA107" s="206">
        <v>7092.4023139999999</v>
      </c>
      <c r="AB107" s="206">
        <v>7092.4023139999999</v>
      </c>
      <c r="AC107" s="257">
        <v>6766</v>
      </c>
      <c r="AD107" s="257">
        <v>6766</v>
      </c>
      <c r="AE107" s="206">
        <v>0</v>
      </c>
      <c r="AF107" s="206">
        <v>0</v>
      </c>
      <c r="AG107" s="206">
        <v>0</v>
      </c>
      <c r="AH107" s="257">
        <v>13460.651610000001</v>
      </c>
      <c r="AI107" s="257">
        <v>13460.651610000001</v>
      </c>
      <c r="AJ107" s="206">
        <v>6850.0843699999996</v>
      </c>
      <c r="AK107" s="206">
        <v>6850.0843699999996</v>
      </c>
      <c r="AL107" s="206">
        <v>0</v>
      </c>
      <c r="AM107" s="206">
        <v>0</v>
      </c>
      <c r="AN107" s="206">
        <v>0</v>
      </c>
      <c r="AO107" s="206">
        <v>23672.11837</v>
      </c>
      <c r="AP107" s="206">
        <v>23672.11837</v>
      </c>
      <c r="AQ107" s="206">
        <v>9324.7999999999993</v>
      </c>
      <c r="AR107" s="206">
        <v>9324.7999999999993</v>
      </c>
      <c r="AS107" s="206">
        <v>0</v>
      </c>
      <c r="AT107" s="206">
        <v>0</v>
      </c>
      <c r="AU107" s="206">
        <v>0</v>
      </c>
      <c r="AV107" s="206">
        <v>4802.7479999999996</v>
      </c>
      <c r="AW107" s="206">
        <v>4802.7479999999996</v>
      </c>
      <c r="AX107" s="206">
        <v>10562.68</v>
      </c>
      <c r="AY107" s="206">
        <v>10562.68</v>
      </c>
      <c r="AZ107" s="206">
        <v>0</v>
      </c>
      <c r="BA107" s="206">
        <v>0</v>
      </c>
      <c r="BB107" s="206">
        <v>0</v>
      </c>
    </row>
    <row r="108" spans="1:54" ht="46.5" customHeight="1">
      <c r="A108" s="8"/>
      <c r="B108" s="8" t="s">
        <v>31</v>
      </c>
      <c r="C108" s="8" t="s">
        <v>38</v>
      </c>
      <c r="D108" s="216" t="s">
        <v>1195</v>
      </c>
      <c r="E108" s="202" t="s">
        <v>1196</v>
      </c>
      <c r="F108" s="65"/>
      <c r="G108" s="65"/>
      <c r="H108" s="207">
        <v>2019</v>
      </c>
      <c r="I108" s="207" t="s">
        <v>155</v>
      </c>
      <c r="J108" s="207" t="s">
        <v>155</v>
      </c>
      <c r="K108" s="207" t="s">
        <v>155</v>
      </c>
      <c r="L108" s="207" t="s">
        <v>155</v>
      </c>
      <c r="M108" s="207" t="s">
        <v>155</v>
      </c>
      <c r="N108" s="207" t="s">
        <v>155</v>
      </c>
      <c r="O108" s="204" t="s">
        <v>1021</v>
      </c>
      <c r="P108" s="207" t="s">
        <v>1009</v>
      </c>
      <c r="Q108" s="207" t="s">
        <v>1010</v>
      </c>
      <c r="R108" s="217"/>
      <c r="S108" s="65"/>
      <c r="T108" s="206">
        <v>18.95822652</v>
      </c>
      <c r="U108" s="206">
        <v>18.95822652</v>
      </c>
      <c r="V108" s="206">
        <v>0</v>
      </c>
      <c r="W108" s="206">
        <v>0</v>
      </c>
      <c r="X108" s="206">
        <v>0</v>
      </c>
      <c r="Y108" s="206">
        <v>0</v>
      </c>
      <c r="Z108" s="206">
        <v>0</v>
      </c>
      <c r="AA108" s="257">
        <v>6895.2201830000004</v>
      </c>
      <c r="AB108" s="257">
        <v>6895.2201830000004</v>
      </c>
      <c r="AC108" s="206">
        <v>0</v>
      </c>
      <c r="AD108" s="206">
        <v>0</v>
      </c>
      <c r="AE108" s="206">
        <v>0</v>
      </c>
      <c r="AF108" s="206">
        <v>0</v>
      </c>
      <c r="AG108" s="206">
        <v>0</v>
      </c>
      <c r="AH108" s="257">
        <v>7813.5082430000002</v>
      </c>
      <c r="AI108" s="257">
        <v>7813.5082430000002</v>
      </c>
      <c r="AJ108" s="206">
        <v>0</v>
      </c>
      <c r="AK108" s="206">
        <v>0</v>
      </c>
      <c r="AL108" s="206">
        <v>0</v>
      </c>
      <c r="AM108" s="206">
        <v>0</v>
      </c>
      <c r="AN108" s="206">
        <v>0</v>
      </c>
      <c r="AO108" s="206">
        <v>16776.16646</v>
      </c>
      <c r="AP108" s="206">
        <v>16776.16646</v>
      </c>
      <c r="AQ108" s="206">
        <v>1490.259</v>
      </c>
      <c r="AR108" s="206">
        <v>1490.259</v>
      </c>
      <c r="AS108" s="206">
        <v>0</v>
      </c>
      <c r="AT108" s="206">
        <v>0</v>
      </c>
      <c r="AU108" s="206">
        <v>0</v>
      </c>
      <c r="AV108" s="206">
        <v>16610.691780000001</v>
      </c>
      <c r="AW108" s="206">
        <v>16610.691780000001</v>
      </c>
      <c r="AX108" s="206">
        <v>1664.645</v>
      </c>
      <c r="AY108" s="206">
        <v>1664.645</v>
      </c>
      <c r="AZ108" s="206">
        <v>0</v>
      </c>
      <c r="BA108" s="206">
        <v>0</v>
      </c>
      <c r="BB108" s="206">
        <v>0</v>
      </c>
    </row>
    <row r="109" spans="1:54" ht="46.5" customHeight="1">
      <c r="A109" s="8"/>
      <c r="B109" s="8" t="s">
        <v>31</v>
      </c>
      <c r="C109" s="8" t="s">
        <v>38</v>
      </c>
      <c r="D109" s="216" t="s">
        <v>1197</v>
      </c>
      <c r="E109" s="202" t="s">
        <v>1198</v>
      </c>
      <c r="F109" s="65"/>
      <c r="G109" s="65"/>
      <c r="H109" s="207">
        <v>2012</v>
      </c>
      <c r="I109" s="207" t="s">
        <v>155</v>
      </c>
      <c r="J109" s="207" t="s">
        <v>155</v>
      </c>
      <c r="K109" s="207" t="s">
        <v>155</v>
      </c>
      <c r="L109" s="207" t="s">
        <v>155</v>
      </c>
      <c r="M109" s="207" t="s">
        <v>155</v>
      </c>
      <c r="N109" s="207" t="s">
        <v>155</v>
      </c>
      <c r="O109" s="207" t="s">
        <v>155</v>
      </c>
      <c r="P109" s="207" t="s">
        <v>155</v>
      </c>
      <c r="Q109" s="207" t="s">
        <v>155</v>
      </c>
      <c r="R109" s="217"/>
      <c r="S109" s="65"/>
      <c r="T109" s="206">
        <v>0</v>
      </c>
      <c r="U109" s="206">
        <v>0</v>
      </c>
      <c r="V109" s="206">
        <v>0</v>
      </c>
      <c r="W109" s="206">
        <v>0</v>
      </c>
      <c r="X109" s="206">
        <v>0</v>
      </c>
      <c r="Y109" s="206">
        <v>0</v>
      </c>
      <c r="Z109" s="206">
        <v>0</v>
      </c>
      <c r="AA109" s="206">
        <v>0</v>
      </c>
      <c r="AB109" s="206">
        <v>0</v>
      </c>
      <c r="AC109" s="206">
        <v>0</v>
      </c>
      <c r="AD109" s="206">
        <v>0</v>
      </c>
      <c r="AE109" s="206">
        <v>0</v>
      </c>
      <c r="AF109" s="206">
        <v>0</v>
      </c>
      <c r="AG109" s="206">
        <v>0</v>
      </c>
      <c r="AH109" s="206">
        <v>0</v>
      </c>
      <c r="AI109" s="206">
        <v>0</v>
      </c>
      <c r="AJ109" s="206">
        <v>0</v>
      </c>
      <c r="AK109" s="206">
        <v>0</v>
      </c>
      <c r="AL109" s="206">
        <v>0</v>
      </c>
      <c r="AM109" s="206">
        <v>0</v>
      </c>
      <c r="AN109" s="206">
        <v>0</v>
      </c>
      <c r="AO109" s="206">
        <v>0</v>
      </c>
      <c r="AP109" s="206">
        <v>0</v>
      </c>
      <c r="AQ109" s="206">
        <v>0</v>
      </c>
      <c r="AR109" s="206">
        <v>0</v>
      </c>
      <c r="AS109" s="206">
        <v>0</v>
      </c>
      <c r="AT109" s="206">
        <v>0</v>
      </c>
      <c r="AU109" s="206">
        <v>0</v>
      </c>
      <c r="AV109" s="206">
        <v>0</v>
      </c>
      <c r="AW109" s="206">
        <v>0</v>
      </c>
      <c r="AX109" s="206">
        <v>0</v>
      </c>
      <c r="AY109" s="206">
        <v>0</v>
      </c>
      <c r="AZ109" s="206">
        <v>0</v>
      </c>
      <c r="BA109" s="206">
        <v>0</v>
      </c>
      <c r="BB109" s="206">
        <v>0</v>
      </c>
    </row>
    <row r="110" spans="1:54" ht="46.5" customHeight="1">
      <c r="A110" s="8"/>
      <c r="B110" s="8" t="s">
        <v>31</v>
      </c>
      <c r="C110" s="8" t="s">
        <v>38</v>
      </c>
      <c r="D110" s="216" t="s">
        <v>1199</v>
      </c>
      <c r="E110" s="202" t="s">
        <v>1200</v>
      </c>
      <c r="F110" s="65"/>
      <c r="G110" s="65"/>
      <c r="H110" s="207">
        <v>2020</v>
      </c>
      <c r="I110" s="207" t="s">
        <v>155</v>
      </c>
      <c r="J110" s="207" t="s">
        <v>155</v>
      </c>
      <c r="K110" s="207" t="s">
        <v>155</v>
      </c>
      <c r="L110" s="207" t="s">
        <v>155</v>
      </c>
      <c r="M110" s="207" t="s">
        <v>155</v>
      </c>
      <c r="N110" s="207" t="s">
        <v>155</v>
      </c>
      <c r="O110" s="204" t="s">
        <v>1021</v>
      </c>
      <c r="P110" s="207" t="s">
        <v>1009</v>
      </c>
      <c r="Q110" s="207" t="s">
        <v>1010</v>
      </c>
      <c r="R110" s="217"/>
      <c r="S110" s="65"/>
      <c r="T110" s="206">
        <v>0</v>
      </c>
      <c r="U110" s="206">
        <v>0</v>
      </c>
      <c r="V110" s="206">
        <v>0</v>
      </c>
      <c r="W110" s="206">
        <v>0</v>
      </c>
      <c r="X110" s="206">
        <v>0</v>
      </c>
      <c r="Y110" s="206">
        <v>0</v>
      </c>
      <c r="Z110" s="206">
        <v>0</v>
      </c>
      <c r="AA110" s="257">
        <v>2208.027411</v>
      </c>
      <c r="AB110" s="257">
        <v>2208.027411</v>
      </c>
      <c r="AC110" s="206">
        <v>0</v>
      </c>
      <c r="AD110" s="206">
        <v>0</v>
      </c>
      <c r="AE110" s="206">
        <v>0</v>
      </c>
      <c r="AF110" s="206">
        <v>0</v>
      </c>
      <c r="AG110" s="206">
        <v>0</v>
      </c>
      <c r="AH110" s="257">
        <v>2800.259579</v>
      </c>
      <c r="AI110" s="257">
        <v>2800.259579</v>
      </c>
      <c r="AJ110" s="206">
        <v>0</v>
      </c>
      <c r="AK110" s="206">
        <v>0</v>
      </c>
      <c r="AL110" s="206">
        <v>0</v>
      </c>
      <c r="AM110" s="206">
        <v>0</v>
      </c>
      <c r="AN110" s="206">
        <v>0</v>
      </c>
      <c r="AO110" s="206">
        <v>3992.7319739999998</v>
      </c>
      <c r="AP110" s="206">
        <v>3992.7319739999998</v>
      </c>
      <c r="AQ110" s="206">
        <v>0</v>
      </c>
      <c r="AR110" s="206">
        <v>0</v>
      </c>
      <c r="AS110" s="206">
        <v>0</v>
      </c>
      <c r="AT110" s="206">
        <v>0</v>
      </c>
      <c r="AU110" s="206">
        <v>0</v>
      </c>
      <c r="AV110" s="206">
        <v>3372.17265</v>
      </c>
      <c r="AW110" s="206">
        <v>3372.17265</v>
      </c>
      <c r="AX110" s="206">
        <v>0</v>
      </c>
      <c r="AY110" s="206">
        <v>0</v>
      </c>
      <c r="AZ110" s="206">
        <v>0</v>
      </c>
      <c r="BA110" s="206">
        <v>0</v>
      </c>
      <c r="BB110" s="206">
        <v>0</v>
      </c>
    </row>
    <row r="111" spans="1:54" ht="46.5" customHeight="1">
      <c r="A111" s="8"/>
      <c r="B111" s="8" t="s">
        <v>31</v>
      </c>
      <c r="C111" s="8" t="s">
        <v>38</v>
      </c>
      <c r="D111" s="216" t="s">
        <v>1201</v>
      </c>
      <c r="E111" s="202" t="s">
        <v>1202</v>
      </c>
      <c r="F111" s="65"/>
      <c r="G111" s="65"/>
      <c r="H111" s="208">
        <v>2019</v>
      </c>
      <c r="I111" s="207" t="s">
        <v>155</v>
      </c>
      <c r="J111" s="207" t="s">
        <v>155</v>
      </c>
      <c r="K111" s="207" t="s">
        <v>155</v>
      </c>
      <c r="L111" s="207" t="s">
        <v>155</v>
      </c>
      <c r="M111" s="207" t="s">
        <v>155</v>
      </c>
      <c r="N111" s="207" t="s">
        <v>155</v>
      </c>
      <c r="O111" s="207" t="s">
        <v>155</v>
      </c>
      <c r="P111" s="207" t="s">
        <v>155</v>
      </c>
      <c r="Q111" s="207" t="s">
        <v>155</v>
      </c>
      <c r="R111" s="217"/>
      <c r="S111" s="65"/>
      <c r="T111" s="206">
        <v>0</v>
      </c>
      <c r="U111" s="206">
        <v>0</v>
      </c>
      <c r="V111" s="206">
        <v>0</v>
      </c>
      <c r="W111" s="206">
        <v>0</v>
      </c>
      <c r="X111" s="206">
        <v>0</v>
      </c>
      <c r="Y111" s="206">
        <v>0</v>
      </c>
      <c r="Z111" s="206">
        <v>0</v>
      </c>
      <c r="AA111" s="206">
        <v>0</v>
      </c>
      <c r="AB111" s="206">
        <v>0</v>
      </c>
      <c r="AC111" s="206">
        <v>0</v>
      </c>
      <c r="AD111" s="206">
        <v>0</v>
      </c>
      <c r="AE111" s="206">
        <v>0</v>
      </c>
      <c r="AF111" s="206">
        <v>0</v>
      </c>
      <c r="AG111" s="206">
        <v>0</v>
      </c>
      <c r="AH111" s="206">
        <v>0</v>
      </c>
      <c r="AI111" s="206">
        <v>0</v>
      </c>
      <c r="AJ111" s="206">
        <v>0</v>
      </c>
      <c r="AK111" s="206">
        <v>0</v>
      </c>
      <c r="AL111" s="206">
        <v>0</v>
      </c>
      <c r="AM111" s="206">
        <v>0</v>
      </c>
      <c r="AN111" s="206">
        <v>0</v>
      </c>
      <c r="AO111" s="206">
        <v>0</v>
      </c>
      <c r="AP111" s="206">
        <v>0</v>
      </c>
      <c r="AQ111" s="206">
        <v>0</v>
      </c>
      <c r="AR111" s="206">
        <v>0</v>
      </c>
      <c r="AS111" s="206">
        <v>0</v>
      </c>
      <c r="AT111" s="206">
        <v>0</v>
      </c>
      <c r="AU111" s="206">
        <v>0</v>
      </c>
      <c r="AV111" s="206">
        <v>0</v>
      </c>
      <c r="AW111" s="206">
        <v>0</v>
      </c>
      <c r="AX111" s="206">
        <v>0</v>
      </c>
      <c r="AY111" s="206">
        <v>0</v>
      </c>
      <c r="AZ111" s="206">
        <v>0</v>
      </c>
      <c r="BA111" s="206">
        <v>0</v>
      </c>
      <c r="BB111" s="206">
        <v>0</v>
      </c>
    </row>
    <row r="112" spans="1:54" ht="46.5" customHeight="1">
      <c r="A112" s="8"/>
      <c r="B112" s="8" t="s">
        <v>31</v>
      </c>
      <c r="C112" s="8" t="s">
        <v>38</v>
      </c>
      <c r="D112" s="216" t="s">
        <v>1203</v>
      </c>
      <c r="E112" s="202" t="s">
        <v>1204</v>
      </c>
      <c r="F112" s="65"/>
      <c r="G112" s="65"/>
      <c r="H112" s="207">
        <v>2019</v>
      </c>
      <c r="I112" s="207" t="s">
        <v>155</v>
      </c>
      <c r="J112" s="207" t="s">
        <v>155</v>
      </c>
      <c r="K112" s="207" t="s">
        <v>155</v>
      </c>
      <c r="L112" s="207" t="s">
        <v>155</v>
      </c>
      <c r="M112" s="207" t="s">
        <v>155</v>
      </c>
      <c r="N112" s="207" t="s">
        <v>155</v>
      </c>
      <c r="O112" s="207" t="s">
        <v>155</v>
      </c>
      <c r="P112" s="207" t="s">
        <v>155</v>
      </c>
      <c r="Q112" s="207" t="s">
        <v>155</v>
      </c>
      <c r="R112" s="217"/>
      <c r="S112" s="65"/>
      <c r="T112" s="206">
        <v>0</v>
      </c>
      <c r="U112" s="206">
        <v>0</v>
      </c>
      <c r="V112" s="206">
        <v>0</v>
      </c>
      <c r="W112" s="206">
        <v>0</v>
      </c>
      <c r="X112" s="206">
        <v>0</v>
      </c>
      <c r="Y112" s="206">
        <v>0</v>
      </c>
      <c r="Z112" s="206">
        <v>0</v>
      </c>
      <c r="AA112" s="206">
        <v>0</v>
      </c>
      <c r="AB112" s="206">
        <v>0</v>
      </c>
      <c r="AC112" s="206">
        <v>0</v>
      </c>
      <c r="AD112" s="206">
        <v>0</v>
      </c>
      <c r="AE112" s="206">
        <v>0</v>
      </c>
      <c r="AF112" s="206">
        <v>0</v>
      </c>
      <c r="AG112" s="206">
        <v>0</v>
      </c>
      <c r="AH112" s="206">
        <v>0</v>
      </c>
      <c r="AI112" s="206">
        <v>0</v>
      </c>
      <c r="AJ112" s="206">
        <v>0</v>
      </c>
      <c r="AK112" s="206">
        <v>0</v>
      </c>
      <c r="AL112" s="206">
        <v>0</v>
      </c>
      <c r="AM112" s="206">
        <v>0</v>
      </c>
      <c r="AN112" s="206">
        <v>0</v>
      </c>
      <c r="AO112" s="206">
        <v>0</v>
      </c>
      <c r="AP112" s="206">
        <v>0</v>
      </c>
      <c r="AQ112" s="206">
        <v>0</v>
      </c>
      <c r="AR112" s="206">
        <v>0</v>
      </c>
      <c r="AS112" s="206">
        <v>0</v>
      </c>
      <c r="AT112" s="206">
        <v>0</v>
      </c>
      <c r="AU112" s="206">
        <v>0</v>
      </c>
      <c r="AV112" s="206">
        <v>0</v>
      </c>
      <c r="AW112" s="206">
        <v>0</v>
      </c>
      <c r="AX112" s="206">
        <v>0</v>
      </c>
      <c r="AY112" s="206">
        <v>0</v>
      </c>
      <c r="AZ112" s="206">
        <v>0</v>
      </c>
      <c r="BA112" s="206">
        <v>0</v>
      </c>
      <c r="BB112" s="206">
        <v>0</v>
      </c>
    </row>
    <row r="113" spans="1:54" ht="46.5" customHeight="1">
      <c r="A113" s="8"/>
      <c r="B113" s="8" t="s">
        <v>31</v>
      </c>
      <c r="C113" s="8" t="s">
        <v>38</v>
      </c>
      <c r="D113" s="216" t="s">
        <v>1205</v>
      </c>
      <c r="E113" s="202" t="s">
        <v>1206</v>
      </c>
      <c r="F113" s="65"/>
      <c r="G113" s="65"/>
      <c r="H113" s="207">
        <v>2020</v>
      </c>
      <c r="I113" s="207" t="s">
        <v>155</v>
      </c>
      <c r="J113" s="207" t="s">
        <v>155</v>
      </c>
      <c r="K113" s="207" t="s">
        <v>155</v>
      </c>
      <c r="L113" s="207" t="s">
        <v>155</v>
      </c>
      <c r="M113" s="207" t="s">
        <v>155</v>
      </c>
      <c r="N113" s="207" t="s">
        <v>155</v>
      </c>
      <c r="O113" s="207" t="s">
        <v>155</v>
      </c>
      <c r="P113" s="207" t="s">
        <v>155</v>
      </c>
      <c r="Q113" s="207" t="s">
        <v>155</v>
      </c>
      <c r="R113" s="217"/>
      <c r="S113" s="65"/>
      <c r="T113" s="206">
        <v>0</v>
      </c>
      <c r="U113" s="206">
        <v>0</v>
      </c>
      <c r="V113" s="206">
        <v>0</v>
      </c>
      <c r="W113" s="206">
        <v>0</v>
      </c>
      <c r="X113" s="206">
        <v>0</v>
      </c>
      <c r="Y113" s="206">
        <v>0</v>
      </c>
      <c r="Z113" s="206">
        <v>0</v>
      </c>
      <c r="AA113" s="206">
        <v>0</v>
      </c>
      <c r="AB113" s="206">
        <v>0</v>
      </c>
      <c r="AC113" s="206">
        <v>0</v>
      </c>
      <c r="AD113" s="206">
        <v>0</v>
      </c>
      <c r="AE113" s="206">
        <v>0</v>
      </c>
      <c r="AF113" s="206">
        <v>0</v>
      </c>
      <c r="AG113" s="206">
        <v>0</v>
      </c>
      <c r="AH113" s="206">
        <v>0</v>
      </c>
      <c r="AI113" s="206">
        <v>0</v>
      </c>
      <c r="AJ113" s="206">
        <v>0</v>
      </c>
      <c r="AK113" s="206">
        <v>0</v>
      </c>
      <c r="AL113" s="206">
        <v>0</v>
      </c>
      <c r="AM113" s="206">
        <v>0</v>
      </c>
      <c r="AN113" s="206">
        <v>0</v>
      </c>
      <c r="AO113" s="206">
        <v>0</v>
      </c>
      <c r="AP113" s="206">
        <v>0</v>
      </c>
      <c r="AQ113" s="206">
        <v>0</v>
      </c>
      <c r="AR113" s="206">
        <v>0</v>
      </c>
      <c r="AS113" s="206">
        <v>0</v>
      </c>
      <c r="AT113" s="206">
        <v>0</v>
      </c>
      <c r="AU113" s="206">
        <v>0</v>
      </c>
      <c r="AV113" s="206">
        <v>0</v>
      </c>
      <c r="AW113" s="206">
        <v>0</v>
      </c>
      <c r="AX113" s="206">
        <v>0</v>
      </c>
      <c r="AY113" s="206">
        <v>0</v>
      </c>
      <c r="AZ113" s="206">
        <v>0</v>
      </c>
      <c r="BA113" s="206">
        <v>0</v>
      </c>
      <c r="BB113" s="206">
        <v>0</v>
      </c>
    </row>
    <row r="114" spans="1:54" ht="46.5" customHeight="1">
      <c r="A114" s="8"/>
      <c r="B114" s="8" t="s">
        <v>31</v>
      </c>
      <c r="C114" s="8" t="s">
        <v>43</v>
      </c>
      <c r="D114" s="216" t="s">
        <v>1207</v>
      </c>
      <c r="E114" s="202" t="s">
        <v>1208</v>
      </c>
      <c r="F114" s="65"/>
      <c r="G114" s="65"/>
      <c r="H114" s="207">
        <v>2019</v>
      </c>
      <c r="I114" s="207" t="s">
        <v>155</v>
      </c>
      <c r="J114" s="207" t="s">
        <v>155</v>
      </c>
      <c r="K114" s="207" t="s">
        <v>155</v>
      </c>
      <c r="L114" s="207" t="s">
        <v>155</v>
      </c>
      <c r="M114" s="207" t="s">
        <v>155</v>
      </c>
      <c r="N114" s="207" t="s">
        <v>1008</v>
      </c>
      <c r="O114" s="207" t="s">
        <v>155</v>
      </c>
      <c r="P114" s="207" t="s">
        <v>1009</v>
      </c>
      <c r="Q114" s="207" t="s">
        <v>1010</v>
      </c>
      <c r="R114" s="65"/>
      <c r="S114" s="65"/>
      <c r="T114" s="206">
        <v>0</v>
      </c>
      <c r="U114" s="206">
        <v>0</v>
      </c>
      <c r="V114" s="206">
        <v>369.32704000000001</v>
      </c>
      <c r="W114" s="206">
        <v>369.32704000000001</v>
      </c>
      <c r="X114" s="206">
        <v>0</v>
      </c>
      <c r="Y114" s="206">
        <v>0</v>
      </c>
      <c r="Z114" s="206">
        <v>0</v>
      </c>
      <c r="AA114" s="206">
        <v>0</v>
      </c>
      <c r="AB114" s="206">
        <v>0</v>
      </c>
      <c r="AC114" s="206">
        <v>3718</v>
      </c>
      <c r="AD114" s="206">
        <v>3718</v>
      </c>
      <c r="AE114" s="206">
        <v>0</v>
      </c>
      <c r="AF114" s="206">
        <v>0</v>
      </c>
      <c r="AG114" s="206">
        <v>0</v>
      </c>
      <c r="AH114" s="206">
        <v>0</v>
      </c>
      <c r="AI114" s="206">
        <v>0</v>
      </c>
      <c r="AJ114" s="257">
        <v>5299.0614599999999</v>
      </c>
      <c r="AK114" s="257">
        <v>5299.0614599999999</v>
      </c>
      <c r="AL114" s="206">
        <v>0</v>
      </c>
      <c r="AM114" s="206">
        <v>0</v>
      </c>
      <c r="AN114" s="206">
        <v>0</v>
      </c>
      <c r="AO114" s="206">
        <v>0</v>
      </c>
      <c r="AP114" s="206">
        <v>0</v>
      </c>
      <c r="AQ114" s="206">
        <v>4785.8796149999998</v>
      </c>
      <c r="AR114" s="206">
        <v>4785.8796149999998</v>
      </c>
      <c r="AS114" s="206">
        <v>0</v>
      </c>
      <c r="AT114" s="206">
        <v>0</v>
      </c>
      <c r="AU114" s="206">
        <v>0</v>
      </c>
      <c r="AV114" s="206">
        <v>0</v>
      </c>
      <c r="AW114" s="206">
        <v>0</v>
      </c>
      <c r="AX114" s="206">
        <v>6091.9171679999999</v>
      </c>
      <c r="AY114" s="206">
        <v>6091.9171679999999</v>
      </c>
      <c r="AZ114" s="206">
        <v>0</v>
      </c>
      <c r="BA114" s="206">
        <v>0</v>
      </c>
      <c r="BB114" s="206">
        <v>0</v>
      </c>
    </row>
    <row r="115" spans="1:54" ht="46.5" customHeight="1">
      <c r="A115" s="8"/>
      <c r="B115" s="8" t="s">
        <v>31</v>
      </c>
      <c r="C115" s="8" t="s">
        <v>43</v>
      </c>
      <c r="D115" s="216" t="s">
        <v>1209</v>
      </c>
      <c r="E115" s="203" t="s">
        <v>1210</v>
      </c>
      <c r="F115" s="65"/>
      <c r="G115" s="65"/>
      <c r="H115" s="207">
        <v>2019</v>
      </c>
      <c r="I115" s="207" t="s">
        <v>155</v>
      </c>
      <c r="J115" s="207" t="s">
        <v>155</v>
      </c>
      <c r="K115" s="207" t="s">
        <v>155</v>
      </c>
      <c r="L115" s="207" t="s">
        <v>155</v>
      </c>
      <c r="M115" s="207" t="s">
        <v>155</v>
      </c>
      <c r="N115" s="207" t="s">
        <v>155</v>
      </c>
      <c r="O115" s="207" t="s">
        <v>155</v>
      </c>
      <c r="P115" s="207" t="s">
        <v>155</v>
      </c>
      <c r="Q115" s="207" t="s">
        <v>155</v>
      </c>
      <c r="R115" s="65"/>
      <c r="S115" s="65"/>
      <c r="T115" s="206">
        <v>0</v>
      </c>
      <c r="U115" s="206">
        <v>0</v>
      </c>
      <c r="V115" s="206">
        <v>0</v>
      </c>
      <c r="W115" s="206">
        <v>0</v>
      </c>
      <c r="X115" s="206">
        <v>0</v>
      </c>
      <c r="Y115" s="206">
        <v>0</v>
      </c>
      <c r="Z115" s="206">
        <v>0</v>
      </c>
      <c r="AA115" s="206">
        <v>0</v>
      </c>
      <c r="AB115" s="206">
        <v>0</v>
      </c>
      <c r="AC115" s="206">
        <v>0</v>
      </c>
      <c r="AD115" s="206">
        <v>0</v>
      </c>
      <c r="AE115" s="206">
        <v>0</v>
      </c>
      <c r="AF115" s="206">
        <v>0</v>
      </c>
      <c r="AG115" s="206">
        <v>0</v>
      </c>
      <c r="AH115" s="206">
        <v>0</v>
      </c>
      <c r="AI115" s="206">
        <v>0</v>
      </c>
      <c r="AJ115" s="206">
        <v>0</v>
      </c>
      <c r="AK115" s="206">
        <v>0</v>
      </c>
      <c r="AL115" s="206">
        <v>0</v>
      </c>
      <c r="AM115" s="206">
        <v>0</v>
      </c>
      <c r="AN115" s="206">
        <v>0</v>
      </c>
      <c r="AO115" s="206">
        <v>0</v>
      </c>
      <c r="AP115" s="206">
        <v>0</v>
      </c>
      <c r="AQ115" s="206">
        <v>0</v>
      </c>
      <c r="AR115" s="206">
        <v>0</v>
      </c>
      <c r="AS115" s="206">
        <v>0</v>
      </c>
      <c r="AT115" s="206">
        <v>0</v>
      </c>
      <c r="AU115" s="206">
        <v>0</v>
      </c>
      <c r="AV115" s="206">
        <v>0</v>
      </c>
      <c r="AW115" s="206">
        <v>0</v>
      </c>
      <c r="AX115" s="206">
        <v>0</v>
      </c>
      <c r="AY115" s="206">
        <v>0</v>
      </c>
      <c r="AZ115" s="206">
        <v>0</v>
      </c>
      <c r="BA115" s="206">
        <v>0</v>
      </c>
      <c r="BB115" s="206">
        <v>0</v>
      </c>
    </row>
    <row r="116" spans="1:54" ht="46.5" customHeight="1">
      <c r="A116" s="8"/>
      <c r="B116" s="8" t="s">
        <v>31</v>
      </c>
      <c r="C116" s="8" t="s">
        <v>43</v>
      </c>
      <c r="D116" s="216" t="s">
        <v>1211</v>
      </c>
      <c r="E116" s="203" t="s">
        <v>1212</v>
      </c>
      <c r="F116" s="65"/>
      <c r="G116" s="65"/>
      <c r="H116" s="207">
        <v>2019</v>
      </c>
      <c r="I116" s="207" t="s">
        <v>155</v>
      </c>
      <c r="J116" s="207" t="s">
        <v>155</v>
      </c>
      <c r="K116" s="207" t="s">
        <v>155</v>
      </c>
      <c r="L116" s="207" t="s">
        <v>155</v>
      </c>
      <c r="M116" s="207" t="s">
        <v>155</v>
      </c>
      <c r="N116" s="207" t="s">
        <v>155</v>
      </c>
      <c r="O116" s="207" t="s">
        <v>155</v>
      </c>
      <c r="P116" s="207" t="s">
        <v>155</v>
      </c>
      <c r="Q116" s="207" t="s">
        <v>155</v>
      </c>
      <c r="R116" s="65"/>
      <c r="S116" s="65"/>
      <c r="T116" s="206">
        <v>0</v>
      </c>
      <c r="U116" s="206">
        <v>0</v>
      </c>
      <c r="V116" s="206">
        <v>0</v>
      </c>
      <c r="W116" s="206">
        <v>0</v>
      </c>
      <c r="X116" s="206">
        <v>0</v>
      </c>
      <c r="Y116" s="206">
        <v>0</v>
      </c>
      <c r="Z116" s="206">
        <v>0</v>
      </c>
      <c r="AA116" s="206">
        <v>0</v>
      </c>
      <c r="AB116" s="206">
        <v>0</v>
      </c>
      <c r="AC116" s="206">
        <v>0</v>
      </c>
      <c r="AD116" s="206">
        <v>0</v>
      </c>
      <c r="AE116" s="206">
        <v>0</v>
      </c>
      <c r="AF116" s="206">
        <v>0</v>
      </c>
      <c r="AG116" s="206">
        <v>0</v>
      </c>
      <c r="AH116" s="206">
        <v>0</v>
      </c>
      <c r="AI116" s="206">
        <v>0</v>
      </c>
      <c r="AJ116" s="206">
        <v>0</v>
      </c>
      <c r="AK116" s="206">
        <v>0</v>
      </c>
      <c r="AL116" s="206">
        <v>0</v>
      </c>
      <c r="AM116" s="206">
        <v>0</v>
      </c>
      <c r="AN116" s="206">
        <v>0</v>
      </c>
      <c r="AO116" s="206">
        <v>0</v>
      </c>
      <c r="AP116" s="206">
        <v>0</v>
      </c>
      <c r="AQ116" s="206">
        <v>0</v>
      </c>
      <c r="AR116" s="206">
        <v>0</v>
      </c>
      <c r="AS116" s="206">
        <v>0</v>
      </c>
      <c r="AT116" s="206">
        <v>0</v>
      </c>
      <c r="AU116" s="206">
        <v>0</v>
      </c>
      <c r="AV116" s="206">
        <v>0</v>
      </c>
      <c r="AW116" s="206">
        <v>0</v>
      </c>
      <c r="AX116" s="206">
        <v>0</v>
      </c>
      <c r="AY116" s="206">
        <v>0</v>
      </c>
      <c r="AZ116" s="206">
        <v>0</v>
      </c>
      <c r="BA116" s="206">
        <v>0</v>
      </c>
      <c r="BB116" s="206">
        <v>0</v>
      </c>
    </row>
    <row r="117" spans="1:54" ht="46.5" customHeight="1">
      <c r="A117" s="8"/>
      <c r="B117" s="8" t="s">
        <v>31</v>
      </c>
      <c r="C117" s="8" t="s">
        <v>44</v>
      </c>
      <c r="D117" s="216" t="s">
        <v>1213</v>
      </c>
      <c r="E117" s="203" t="s">
        <v>1214</v>
      </c>
      <c r="F117" s="65"/>
      <c r="G117" s="65"/>
      <c r="H117" s="207">
        <v>2013</v>
      </c>
      <c r="I117" s="207" t="s">
        <v>155</v>
      </c>
      <c r="J117" s="207" t="s">
        <v>155</v>
      </c>
      <c r="K117" s="207" t="s">
        <v>155</v>
      </c>
      <c r="L117" s="207" t="s">
        <v>155</v>
      </c>
      <c r="M117" s="207" t="s">
        <v>155</v>
      </c>
      <c r="N117" s="207" t="s">
        <v>155</v>
      </c>
      <c r="O117" s="207" t="s">
        <v>155</v>
      </c>
      <c r="P117" s="207" t="s">
        <v>155</v>
      </c>
      <c r="Q117" s="207" t="s">
        <v>155</v>
      </c>
      <c r="R117" s="65"/>
      <c r="S117" s="65"/>
      <c r="T117" s="206">
        <v>0</v>
      </c>
      <c r="U117" s="206">
        <v>0</v>
      </c>
      <c r="V117" s="206">
        <v>0</v>
      </c>
      <c r="W117" s="206">
        <v>0</v>
      </c>
      <c r="X117" s="206">
        <v>0</v>
      </c>
      <c r="Y117" s="206">
        <v>0</v>
      </c>
      <c r="Z117" s="206">
        <v>0</v>
      </c>
      <c r="AA117" s="206">
        <v>0</v>
      </c>
      <c r="AB117" s="206">
        <v>0</v>
      </c>
      <c r="AC117" s="206">
        <v>0</v>
      </c>
      <c r="AD117" s="206">
        <v>0</v>
      </c>
      <c r="AE117" s="206">
        <v>0</v>
      </c>
      <c r="AF117" s="206">
        <v>0</v>
      </c>
      <c r="AG117" s="206">
        <v>0</v>
      </c>
      <c r="AH117" s="206">
        <v>5950.0399509999997</v>
      </c>
      <c r="AI117" s="206">
        <v>5950.0399509999997</v>
      </c>
      <c r="AJ117" s="206">
        <v>0</v>
      </c>
      <c r="AK117" s="206">
        <v>0</v>
      </c>
      <c r="AL117" s="206">
        <v>0</v>
      </c>
      <c r="AM117" s="206">
        <v>0</v>
      </c>
      <c r="AN117" s="206">
        <v>0</v>
      </c>
      <c r="AO117" s="206">
        <v>10201.978880000001</v>
      </c>
      <c r="AP117" s="206">
        <v>10201.978880000001</v>
      </c>
      <c r="AQ117" s="206">
        <v>0</v>
      </c>
      <c r="AR117" s="206">
        <v>0</v>
      </c>
      <c r="AS117" s="206">
        <v>0</v>
      </c>
      <c r="AT117" s="206">
        <v>0</v>
      </c>
      <c r="AU117" s="206">
        <v>0</v>
      </c>
      <c r="AV117" s="206">
        <v>4214.7830489999997</v>
      </c>
      <c r="AW117" s="206">
        <v>4214.7830489999997</v>
      </c>
      <c r="AX117" s="206">
        <v>0</v>
      </c>
      <c r="AY117" s="206">
        <v>0</v>
      </c>
      <c r="AZ117" s="206">
        <v>0</v>
      </c>
      <c r="BA117" s="206">
        <v>0</v>
      </c>
      <c r="BB117" s="206">
        <v>0</v>
      </c>
    </row>
    <row r="118" spans="1:54" ht="46.5" customHeight="1">
      <c r="A118" s="8"/>
      <c r="B118" s="8" t="s">
        <v>31</v>
      </c>
      <c r="C118" s="8" t="s">
        <v>44</v>
      </c>
      <c r="D118" s="216" t="s">
        <v>1215</v>
      </c>
      <c r="E118" s="203" t="s">
        <v>1216</v>
      </c>
      <c r="F118" s="65"/>
      <c r="G118" s="65"/>
      <c r="H118" s="207">
        <v>2013</v>
      </c>
      <c r="I118" s="207" t="s">
        <v>155</v>
      </c>
      <c r="J118" s="207" t="s">
        <v>155</v>
      </c>
      <c r="K118" s="207" t="s">
        <v>155</v>
      </c>
      <c r="L118" s="207" t="s">
        <v>155</v>
      </c>
      <c r="M118" s="207" t="s">
        <v>155</v>
      </c>
      <c r="N118" s="207" t="s">
        <v>155</v>
      </c>
      <c r="O118" s="204" t="s">
        <v>1021</v>
      </c>
      <c r="P118" s="207" t="s">
        <v>155</v>
      </c>
      <c r="Q118" s="207" t="s">
        <v>155</v>
      </c>
      <c r="R118" s="65"/>
      <c r="S118" s="65"/>
      <c r="T118" s="206">
        <v>216.73846810000001</v>
      </c>
      <c r="U118" s="206">
        <v>216.73846810000001</v>
      </c>
      <c r="V118" s="206">
        <v>4726.8782799999999</v>
      </c>
      <c r="W118" s="206">
        <v>4726.8782799999999</v>
      </c>
      <c r="X118" s="206">
        <v>0</v>
      </c>
      <c r="Y118" s="206">
        <v>0</v>
      </c>
      <c r="Z118" s="206">
        <v>0</v>
      </c>
      <c r="AA118" s="257">
        <v>2404.9504040000002</v>
      </c>
      <c r="AB118" s="257">
        <v>2404.9504040000002</v>
      </c>
      <c r="AC118" s="257">
        <v>12214</v>
      </c>
      <c r="AD118" s="257">
        <v>12214</v>
      </c>
      <c r="AE118" s="206">
        <v>0</v>
      </c>
      <c r="AF118" s="206">
        <v>0</v>
      </c>
      <c r="AG118" s="206">
        <v>0</v>
      </c>
      <c r="AH118" s="257">
        <v>2981.324157</v>
      </c>
      <c r="AI118" s="257">
        <v>2981.324157</v>
      </c>
      <c r="AJ118" s="206">
        <v>12907.141310000001</v>
      </c>
      <c r="AK118" s="206">
        <v>12907.141310000001</v>
      </c>
      <c r="AL118" s="206">
        <v>0</v>
      </c>
      <c r="AM118" s="206">
        <v>0</v>
      </c>
      <c r="AN118" s="206">
        <v>0</v>
      </c>
      <c r="AO118" s="206">
        <v>8848.4424529999997</v>
      </c>
      <c r="AP118" s="206">
        <v>8848.4424529999997</v>
      </c>
      <c r="AQ118" s="206">
        <v>15170.397000000001</v>
      </c>
      <c r="AR118" s="206">
        <v>15170.397000000001</v>
      </c>
      <c r="AS118" s="206">
        <v>0</v>
      </c>
      <c r="AT118" s="206">
        <v>0</v>
      </c>
      <c r="AU118" s="206">
        <v>0</v>
      </c>
      <c r="AV118" s="206">
        <v>21156.787489999999</v>
      </c>
      <c r="AW118" s="206">
        <v>21156.787489999999</v>
      </c>
      <c r="AX118" s="206">
        <v>15843.397000000001</v>
      </c>
      <c r="AY118" s="206">
        <v>15843.397000000001</v>
      </c>
      <c r="AZ118" s="206">
        <v>0</v>
      </c>
      <c r="BA118" s="206">
        <v>0</v>
      </c>
      <c r="BB118" s="206">
        <v>0</v>
      </c>
    </row>
    <row r="119" spans="1:54" ht="46.5" customHeight="1">
      <c r="A119" s="8"/>
      <c r="B119" s="8" t="s">
        <v>31</v>
      </c>
      <c r="C119" s="8" t="s">
        <v>44</v>
      </c>
      <c r="D119" s="216" t="s">
        <v>1217</v>
      </c>
      <c r="E119" s="203" t="s">
        <v>1218</v>
      </c>
      <c r="F119" s="65"/>
      <c r="G119" s="65"/>
      <c r="H119" s="207">
        <v>2013</v>
      </c>
      <c r="I119" s="207" t="s">
        <v>155</v>
      </c>
      <c r="J119" s="207" t="s">
        <v>155</v>
      </c>
      <c r="K119" s="207" t="s">
        <v>155</v>
      </c>
      <c r="L119" s="207" t="s">
        <v>155</v>
      </c>
      <c r="M119" s="207" t="s">
        <v>155</v>
      </c>
      <c r="N119" s="207" t="s">
        <v>155</v>
      </c>
      <c r="O119" s="207" t="s">
        <v>155</v>
      </c>
      <c r="P119" s="207" t="s">
        <v>155</v>
      </c>
      <c r="Q119" s="207" t="s">
        <v>155</v>
      </c>
      <c r="R119" s="65"/>
      <c r="S119" s="65"/>
      <c r="T119" s="206">
        <v>0</v>
      </c>
      <c r="U119" s="206">
        <v>0</v>
      </c>
      <c r="V119" s="206">
        <v>0</v>
      </c>
      <c r="W119" s="206">
        <v>0</v>
      </c>
      <c r="X119" s="206">
        <v>0</v>
      </c>
      <c r="Y119" s="206">
        <v>0</v>
      </c>
      <c r="Z119" s="206">
        <v>0</v>
      </c>
      <c r="AA119" s="206">
        <v>0</v>
      </c>
      <c r="AB119" s="206">
        <v>0</v>
      </c>
      <c r="AC119" s="206">
        <v>0</v>
      </c>
      <c r="AD119" s="206">
        <v>0</v>
      </c>
      <c r="AE119" s="206">
        <v>0</v>
      </c>
      <c r="AF119" s="206">
        <v>0</v>
      </c>
      <c r="AG119" s="206">
        <v>0</v>
      </c>
      <c r="AH119" s="206">
        <v>0</v>
      </c>
      <c r="AI119" s="206">
        <v>0</v>
      </c>
      <c r="AJ119" s="206">
        <v>0</v>
      </c>
      <c r="AK119" s="206">
        <v>0</v>
      </c>
      <c r="AL119" s="206">
        <v>0</v>
      </c>
      <c r="AM119" s="206">
        <v>0</v>
      </c>
      <c r="AN119" s="206">
        <v>0</v>
      </c>
      <c r="AO119" s="206">
        <v>0</v>
      </c>
      <c r="AP119" s="206">
        <v>0</v>
      </c>
      <c r="AQ119" s="206">
        <v>0</v>
      </c>
      <c r="AR119" s="206">
        <v>0</v>
      </c>
      <c r="AS119" s="206">
        <v>0</v>
      </c>
      <c r="AT119" s="206">
        <v>0</v>
      </c>
      <c r="AU119" s="206">
        <v>0</v>
      </c>
      <c r="AV119" s="206">
        <v>0</v>
      </c>
      <c r="AW119" s="206">
        <v>0</v>
      </c>
      <c r="AX119" s="206">
        <v>0</v>
      </c>
      <c r="AY119" s="206">
        <v>0</v>
      </c>
      <c r="AZ119" s="206">
        <v>0</v>
      </c>
      <c r="BA119" s="206">
        <v>0</v>
      </c>
      <c r="BB119" s="206">
        <v>0</v>
      </c>
    </row>
    <row r="120" spans="1:54" ht="46.5" customHeight="1">
      <c r="A120" s="8"/>
      <c r="B120" s="8" t="s">
        <v>31</v>
      </c>
      <c r="C120" s="8" t="s">
        <v>44</v>
      </c>
      <c r="D120" s="216" t="s">
        <v>1219</v>
      </c>
      <c r="E120" s="203" t="s">
        <v>1220</v>
      </c>
      <c r="F120" s="65"/>
      <c r="G120" s="65"/>
      <c r="H120" s="207">
        <v>2013</v>
      </c>
      <c r="I120" s="207" t="s">
        <v>155</v>
      </c>
      <c r="J120" s="207" t="s">
        <v>155</v>
      </c>
      <c r="K120" s="207" t="s">
        <v>155</v>
      </c>
      <c r="L120" s="207" t="s">
        <v>155</v>
      </c>
      <c r="M120" s="207" t="s">
        <v>155</v>
      </c>
      <c r="N120" s="207" t="s">
        <v>155</v>
      </c>
      <c r="O120" s="207" t="s">
        <v>155</v>
      </c>
      <c r="P120" s="207" t="s">
        <v>155</v>
      </c>
      <c r="Q120" s="207" t="s">
        <v>155</v>
      </c>
      <c r="R120" s="65"/>
      <c r="S120" s="65"/>
      <c r="T120" s="206">
        <v>0</v>
      </c>
      <c r="U120" s="206">
        <v>0</v>
      </c>
      <c r="V120" s="206">
        <v>0</v>
      </c>
      <c r="W120" s="206">
        <v>0</v>
      </c>
      <c r="X120" s="206">
        <v>0</v>
      </c>
      <c r="Y120" s="206">
        <v>0</v>
      </c>
      <c r="Z120" s="206">
        <v>0</v>
      </c>
      <c r="AA120" s="206">
        <v>0</v>
      </c>
      <c r="AB120" s="206">
        <v>0</v>
      </c>
      <c r="AC120" s="206">
        <v>0</v>
      </c>
      <c r="AD120" s="206">
        <v>0</v>
      </c>
      <c r="AE120" s="206">
        <v>0</v>
      </c>
      <c r="AF120" s="206">
        <v>0</v>
      </c>
      <c r="AG120" s="206">
        <v>0</v>
      </c>
      <c r="AH120" s="206">
        <v>0</v>
      </c>
      <c r="AI120" s="206">
        <v>0</v>
      </c>
      <c r="AJ120" s="206">
        <v>0</v>
      </c>
      <c r="AK120" s="206">
        <v>0</v>
      </c>
      <c r="AL120" s="206">
        <v>0</v>
      </c>
      <c r="AM120" s="206">
        <v>0</v>
      </c>
      <c r="AN120" s="206">
        <v>0</v>
      </c>
      <c r="AO120" s="206">
        <v>0</v>
      </c>
      <c r="AP120" s="206">
        <v>0</v>
      </c>
      <c r="AQ120" s="206">
        <v>0</v>
      </c>
      <c r="AR120" s="206">
        <v>0</v>
      </c>
      <c r="AS120" s="206">
        <v>0</v>
      </c>
      <c r="AT120" s="206">
        <v>0</v>
      </c>
      <c r="AU120" s="206">
        <v>0</v>
      </c>
      <c r="AV120" s="206">
        <v>0</v>
      </c>
      <c r="AW120" s="206">
        <v>0</v>
      </c>
      <c r="AX120" s="206">
        <v>0</v>
      </c>
      <c r="AY120" s="206">
        <v>0</v>
      </c>
      <c r="AZ120" s="206">
        <v>0</v>
      </c>
      <c r="BA120" s="206">
        <v>0</v>
      </c>
      <c r="BB120" s="206">
        <v>0</v>
      </c>
    </row>
    <row r="121" spans="1:54" ht="46.5" customHeight="1">
      <c r="A121" s="8"/>
      <c r="B121" s="8" t="s">
        <v>31</v>
      </c>
      <c r="C121" s="8" t="s">
        <v>44</v>
      </c>
      <c r="D121" s="216" t="s">
        <v>1221</v>
      </c>
      <c r="E121" s="203" t="s">
        <v>1222</v>
      </c>
      <c r="F121" s="65"/>
      <c r="G121" s="65"/>
      <c r="H121" s="207">
        <v>2013</v>
      </c>
      <c r="I121" s="207" t="s">
        <v>155</v>
      </c>
      <c r="J121" s="207" t="s">
        <v>155</v>
      </c>
      <c r="K121" s="207" t="s">
        <v>155</v>
      </c>
      <c r="L121" s="207" t="s">
        <v>155</v>
      </c>
      <c r="M121" s="207" t="s">
        <v>155</v>
      </c>
      <c r="N121" s="207" t="s">
        <v>155</v>
      </c>
      <c r="O121" s="207" t="s">
        <v>155</v>
      </c>
      <c r="P121" s="207" t="s">
        <v>155</v>
      </c>
      <c r="Q121" s="207" t="s">
        <v>155</v>
      </c>
      <c r="R121" s="65"/>
      <c r="S121" s="65"/>
      <c r="T121" s="206">
        <v>0</v>
      </c>
      <c r="U121" s="206">
        <v>0</v>
      </c>
      <c r="V121" s="206">
        <v>0</v>
      </c>
      <c r="W121" s="206">
        <v>0</v>
      </c>
      <c r="X121" s="206">
        <v>0</v>
      </c>
      <c r="Y121" s="206">
        <v>0</v>
      </c>
      <c r="Z121" s="206">
        <v>0</v>
      </c>
      <c r="AA121" s="206">
        <v>0</v>
      </c>
      <c r="AB121" s="206">
        <v>0</v>
      </c>
      <c r="AC121" s="206">
        <v>0</v>
      </c>
      <c r="AD121" s="206">
        <v>0</v>
      </c>
      <c r="AE121" s="206">
        <v>0</v>
      </c>
      <c r="AF121" s="206">
        <v>0</v>
      </c>
      <c r="AG121" s="206">
        <v>0</v>
      </c>
      <c r="AH121" s="206">
        <v>0</v>
      </c>
      <c r="AI121" s="206">
        <v>0</v>
      </c>
      <c r="AJ121" s="206">
        <v>0</v>
      </c>
      <c r="AK121" s="206">
        <v>0</v>
      </c>
      <c r="AL121" s="206">
        <v>0</v>
      </c>
      <c r="AM121" s="206">
        <v>0</v>
      </c>
      <c r="AN121" s="206">
        <v>0</v>
      </c>
      <c r="AO121" s="206">
        <v>0</v>
      </c>
      <c r="AP121" s="206">
        <v>0</v>
      </c>
      <c r="AQ121" s="206">
        <v>0</v>
      </c>
      <c r="AR121" s="206">
        <v>0</v>
      </c>
      <c r="AS121" s="206">
        <v>0</v>
      </c>
      <c r="AT121" s="206">
        <v>0</v>
      </c>
      <c r="AU121" s="206">
        <v>0</v>
      </c>
      <c r="AV121" s="206">
        <v>0</v>
      </c>
      <c r="AW121" s="206">
        <v>0</v>
      </c>
      <c r="AX121" s="206">
        <v>0</v>
      </c>
      <c r="AY121" s="206">
        <v>0</v>
      </c>
      <c r="AZ121" s="206">
        <v>0</v>
      </c>
      <c r="BA121" s="206">
        <v>0</v>
      </c>
      <c r="BB121" s="206">
        <v>0</v>
      </c>
    </row>
    <row r="122" spans="1:54" ht="46.5" customHeight="1">
      <c r="A122" s="8"/>
      <c r="B122" s="8" t="s">
        <v>31</v>
      </c>
      <c r="C122" s="8" t="s">
        <v>44</v>
      </c>
      <c r="D122" s="216" t="s">
        <v>1223</v>
      </c>
      <c r="E122" s="203" t="s">
        <v>1224</v>
      </c>
      <c r="F122" s="65"/>
      <c r="G122" s="65"/>
      <c r="H122" s="207">
        <v>2013</v>
      </c>
      <c r="I122" s="207" t="s">
        <v>155</v>
      </c>
      <c r="J122" s="207" t="s">
        <v>155</v>
      </c>
      <c r="K122" s="207" t="s">
        <v>155</v>
      </c>
      <c r="L122" s="207" t="s">
        <v>155</v>
      </c>
      <c r="M122" s="207" t="s">
        <v>155</v>
      </c>
      <c r="N122" s="207" t="s">
        <v>155</v>
      </c>
      <c r="O122" s="207" t="s">
        <v>155</v>
      </c>
      <c r="P122" s="207" t="s">
        <v>155</v>
      </c>
      <c r="Q122" s="207" t="s">
        <v>155</v>
      </c>
      <c r="R122" s="65"/>
      <c r="S122" s="65"/>
      <c r="T122" s="206">
        <v>0</v>
      </c>
      <c r="U122" s="206">
        <v>0</v>
      </c>
      <c r="V122" s="206">
        <v>0</v>
      </c>
      <c r="W122" s="206">
        <v>0</v>
      </c>
      <c r="X122" s="206">
        <v>0</v>
      </c>
      <c r="Y122" s="206">
        <v>0</v>
      </c>
      <c r="Z122" s="206">
        <v>0</v>
      </c>
      <c r="AA122" s="206">
        <v>0</v>
      </c>
      <c r="AB122" s="206">
        <v>0</v>
      </c>
      <c r="AC122" s="206">
        <v>0</v>
      </c>
      <c r="AD122" s="206">
        <v>0</v>
      </c>
      <c r="AE122" s="206">
        <v>0</v>
      </c>
      <c r="AF122" s="206">
        <v>0</v>
      </c>
      <c r="AG122" s="206">
        <v>0</v>
      </c>
      <c r="AH122" s="206">
        <v>0</v>
      </c>
      <c r="AI122" s="206">
        <v>0</v>
      </c>
      <c r="AJ122" s="206">
        <v>0</v>
      </c>
      <c r="AK122" s="206">
        <v>0</v>
      </c>
      <c r="AL122" s="206">
        <v>0</v>
      </c>
      <c r="AM122" s="206">
        <v>0</v>
      </c>
      <c r="AN122" s="206">
        <v>0</v>
      </c>
      <c r="AO122" s="206">
        <v>0</v>
      </c>
      <c r="AP122" s="206">
        <v>0</v>
      </c>
      <c r="AQ122" s="206">
        <v>0</v>
      </c>
      <c r="AR122" s="206">
        <v>0</v>
      </c>
      <c r="AS122" s="206">
        <v>0</v>
      </c>
      <c r="AT122" s="206">
        <v>0</v>
      </c>
      <c r="AU122" s="206">
        <v>0</v>
      </c>
      <c r="AV122" s="206">
        <v>0</v>
      </c>
      <c r="AW122" s="206">
        <v>0</v>
      </c>
      <c r="AX122" s="206">
        <v>0</v>
      </c>
      <c r="AY122" s="206">
        <v>0</v>
      </c>
      <c r="AZ122" s="206">
        <v>0</v>
      </c>
      <c r="BA122" s="206">
        <v>0</v>
      </c>
      <c r="BB122" s="206">
        <v>0</v>
      </c>
    </row>
    <row r="123" spans="1:54" ht="46.5" customHeight="1">
      <c r="A123" s="8"/>
      <c r="B123" s="8" t="s">
        <v>31</v>
      </c>
      <c r="C123" s="8" t="s">
        <v>46</v>
      </c>
      <c r="D123" s="216" t="s">
        <v>1225</v>
      </c>
      <c r="E123" s="203" t="s">
        <v>1226</v>
      </c>
      <c r="F123" s="65"/>
      <c r="G123" s="65"/>
      <c r="H123" s="207">
        <v>2013</v>
      </c>
      <c r="I123" s="207" t="s">
        <v>155</v>
      </c>
      <c r="J123" s="207" t="s">
        <v>155</v>
      </c>
      <c r="K123" s="207" t="s">
        <v>155</v>
      </c>
      <c r="L123" s="207" t="s">
        <v>155</v>
      </c>
      <c r="M123" s="207" t="s">
        <v>155</v>
      </c>
      <c r="N123" s="207" t="s">
        <v>155</v>
      </c>
      <c r="O123" s="204" t="s">
        <v>1021</v>
      </c>
      <c r="P123" s="207" t="s">
        <v>1009</v>
      </c>
      <c r="Q123" s="207" t="s">
        <v>1010</v>
      </c>
      <c r="R123" s="65"/>
      <c r="S123" s="65"/>
      <c r="T123" s="206">
        <v>0</v>
      </c>
      <c r="U123" s="206">
        <v>0</v>
      </c>
      <c r="V123" s="206">
        <v>4.7180299999999997</v>
      </c>
      <c r="W123" s="206">
        <v>4.7180299999999997</v>
      </c>
      <c r="X123" s="206">
        <v>0</v>
      </c>
      <c r="Y123" s="206">
        <v>0</v>
      </c>
      <c r="Z123" s="206">
        <v>0</v>
      </c>
      <c r="AA123" s="206">
        <v>0</v>
      </c>
      <c r="AB123" s="206">
        <v>0</v>
      </c>
      <c r="AC123" s="257">
        <v>448</v>
      </c>
      <c r="AD123" s="257">
        <v>448</v>
      </c>
      <c r="AE123" s="206">
        <v>0</v>
      </c>
      <c r="AF123" s="206">
        <v>0</v>
      </c>
      <c r="AG123" s="206">
        <v>0</v>
      </c>
      <c r="AH123" s="206">
        <v>0</v>
      </c>
      <c r="AI123" s="206">
        <v>0</v>
      </c>
      <c r="AJ123" s="257">
        <v>579.43717000000004</v>
      </c>
      <c r="AK123" s="257">
        <v>579.43717000000004</v>
      </c>
      <c r="AL123" s="206">
        <v>0</v>
      </c>
      <c r="AM123" s="206">
        <v>0</v>
      </c>
      <c r="AN123" s="206">
        <v>0</v>
      </c>
      <c r="AO123" s="206">
        <v>0</v>
      </c>
      <c r="AP123" s="206">
        <v>0</v>
      </c>
      <c r="AQ123" s="206">
        <v>600</v>
      </c>
      <c r="AR123" s="206">
        <v>600</v>
      </c>
      <c r="AS123" s="206">
        <v>0</v>
      </c>
      <c r="AT123" s="206">
        <v>0</v>
      </c>
      <c r="AU123" s="206">
        <v>0</v>
      </c>
      <c r="AV123" s="206">
        <v>0</v>
      </c>
      <c r="AW123" s="206">
        <v>0</v>
      </c>
      <c r="AX123" s="206">
        <v>650</v>
      </c>
      <c r="AY123" s="206">
        <v>650</v>
      </c>
      <c r="AZ123" s="206">
        <v>0</v>
      </c>
      <c r="BA123" s="206">
        <v>0</v>
      </c>
      <c r="BB123" s="206">
        <v>0</v>
      </c>
    </row>
    <row r="124" spans="1:54" ht="46.5" customHeight="1">
      <c r="A124" s="8"/>
      <c r="B124" s="8" t="s">
        <v>31</v>
      </c>
      <c r="C124" s="8" t="s">
        <v>46</v>
      </c>
      <c r="D124" s="216" t="s">
        <v>1229</v>
      </c>
      <c r="E124" s="203" t="s">
        <v>1230</v>
      </c>
      <c r="F124" s="65"/>
      <c r="G124" s="65"/>
      <c r="H124" s="207">
        <v>2013</v>
      </c>
      <c r="I124" s="207" t="s">
        <v>155</v>
      </c>
      <c r="J124" s="207" t="s">
        <v>155</v>
      </c>
      <c r="K124" s="207" t="s">
        <v>155</v>
      </c>
      <c r="L124" s="207" t="s">
        <v>155</v>
      </c>
      <c r="M124" s="207" t="s">
        <v>155</v>
      </c>
      <c r="N124" s="207" t="s">
        <v>155</v>
      </c>
      <c r="O124" s="207" t="s">
        <v>155</v>
      </c>
      <c r="P124" s="207" t="s">
        <v>155</v>
      </c>
      <c r="Q124" s="207" t="s">
        <v>155</v>
      </c>
      <c r="R124" s="65"/>
      <c r="S124" s="65"/>
      <c r="T124" s="206">
        <v>0</v>
      </c>
      <c r="U124" s="206">
        <v>0</v>
      </c>
      <c r="V124" s="206">
        <v>0</v>
      </c>
      <c r="W124" s="206">
        <v>0</v>
      </c>
      <c r="X124" s="206">
        <v>0</v>
      </c>
      <c r="Y124" s="206">
        <v>0</v>
      </c>
      <c r="Z124" s="206">
        <v>0</v>
      </c>
      <c r="AA124" s="206">
        <v>0</v>
      </c>
      <c r="AB124" s="206">
        <v>0</v>
      </c>
      <c r="AC124" s="206">
        <v>0</v>
      </c>
      <c r="AD124" s="206">
        <v>0</v>
      </c>
      <c r="AE124" s="206">
        <v>0</v>
      </c>
      <c r="AF124" s="206">
        <v>0</v>
      </c>
      <c r="AG124" s="206">
        <v>0</v>
      </c>
      <c r="AH124" s="206">
        <v>0</v>
      </c>
      <c r="AI124" s="206">
        <v>0</v>
      </c>
      <c r="AJ124" s="206">
        <v>0</v>
      </c>
      <c r="AK124" s="206">
        <v>0</v>
      </c>
      <c r="AL124" s="206">
        <v>0</v>
      </c>
      <c r="AM124" s="206">
        <v>0</v>
      </c>
      <c r="AN124" s="206">
        <v>0</v>
      </c>
      <c r="AO124" s="206">
        <v>0</v>
      </c>
      <c r="AP124" s="206">
        <v>0</v>
      </c>
      <c r="AQ124" s="206">
        <v>0</v>
      </c>
      <c r="AR124" s="206">
        <v>0</v>
      </c>
      <c r="AS124" s="206">
        <v>0</v>
      </c>
      <c r="AT124" s="206">
        <v>0</v>
      </c>
      <c r="AU124" s="206">
        <v>0</v>
      </c>
      <c r="AV124" s="206">
        <v>0</v>
      </c>
      <c r="AW124" s="206">
        <v>0</v>
      </c>
      <c r="AX124" s="206">
        <v>0</v>
      </c>
      <c r="AY124" s="206">
        <v>0</v>
      </c>
      <c r="AZ124" s="206">
        <v>0</v>
      </c>
      <c r="BA124" s="206">
        <v>0</v>
      </c>
      <c r="BB124" s="206">
        <v>0</v>
      </c>
    </row>
    <row r="125" spans="1:54" ht="46.5" customHeight="1">
      <c r="A125" s="8"/>
      <c r="B125" s="8" t="s">
        <v>31</v>
      </c>
      <c r="C125" s="8" t="s">
        <v>46</v>
      </c>
      <c r="D125" s="216" t="s">
        <v>1231</v>
      </c>
      <c r="E125" s="203" t="s">
        <v>1232</v>
      </c>
      <c r="F125" s="65"/>
      <c r="G125" s="65"/>
      <c r="H125" s="207">
        <v>2019</v>
      </c>
      <c r="I125" s="207" t="s">
        <v>155</v>
      </c>
      <c r="J125" s="207" t="s">
        <v>155</v>
      </c>
      <c r="K125" s="207" t="s">
        <v>155</v>
      </c>
      <c r="L125" s="207" t="s">
        <v>155</v>
      </c>
      <c r="M125" s="207" t="s">
        <v>155</v>
      </c>
      <c r="N125" s="207" t="s">
        <v>155</v>
      </c>
      <c r="O125" s="207" t="s">
        <v>155</v>
      </c>
      <c r="P125" s="207" t="s">
        <v>155</v>
      </c>
      <c r="Q125" s="207" t="s">
        <v>155</v>
      </c>
      <c r="R125" s="65"/>
      <c r="S125" s="65"/>
      <c r="T125" s="206">
        <v>0</v>
      </c>
      <c r="U125" s="206">
        <v>0</v>
      </c>
      <c r="V125" s="206">
        <v>0</v>
      </c>
      <c r="W125" s="206">
        <v>0</v>
      </c>
      <c r="X125" s="206">
        <v>0</v>
      </c>
      <c r="Y125" s="206">
        <v>0</v>
      </c>
      <c r="Z125" s="206">
        <v>0</v>
      </c>
      <c r="AA125" s="206">
        <v>0</v>
      </c>
      <c r="AB125" s="206">
        <v>0</v>
      </c>
      <c r="AC125" s="206">
        <v>0</v>
      </c>
      <c r="AD125" s="206">
        <v>0</v>
      </c>
      <c r="AE125" s="206">
        <v>0</v>
      </c>
      <c r="AF125" s="206">
        <v>0</v>
      </c>
      <c r="AG125" s="206">
        <v>0</v>
      </c>
      <c r="AH125" s="206">
        <v>0</v>
      </c>
      <c r="AI125" s="206">
        <v>0</v>
      </c>
      <c r="AJ125" s="206">
        <v>0</v>
      </c>
      <c r="AK125" s="206">
        <v>0</v>
      </c>
      <c r="AL125" s="206">
        <v>0</v>
      </c>
      <c r="AM125" s="206">
        <v>0</v>
      </c>
      <c r="AN125" s="206">
        <v>0</v>
      </c>
      <c r="AO125" s="206">
        <v>0</v>
      </c>
      <c r="AP125" s="206">
        <v>0</v>
      </c>
      <c r="AQ125" s="206">
        <v>0</v>
      </c>
      <c r="AR125" s="206">
        <v>0</v>
      </c>
      <c r="AS125" s="206">
        <v>0</v>
      </c>
      <c r="AT125" s="206">
        <v>0</v>
      </c>
      <c r="AU125" s="206">
        <v>0</v>
      </c>
      <c r="AV125" s="206">
        <v>0</v>
      </c>
      <c r="AW125" s="206">
        <v>0</v>
      </c>
      <c r="AX125" s="206">
        <v>0</v>
      </c>
      <c r="AY125" s="206">
        <v>0</v>
      </c>
      <c r="AZ125" s="206">
        <v>0</v>
      </c>
      <c r="BA125" s="206">
        <v>0</v>
      </c>
      <c r="BB125" s="206">
        <v>0</v>
      </c>
    </row>
    <row r="126" spans="1:54" ht="46.5" customHeight="1">
      <c r="B126" s="8" t="s">
        <v>31</v>
      </c>
      <c r="C126" s="8" t="s">
        <v>46</v>
      </c>
      <c r="D126" s="216" t="s">
        <v>1233</v>
      </c>
      <c r="E126" s="203" t="s">
        <v>1234</v>
      </c>
      <c r="F126" s="65"/>
      <c r="G126" s="65"/>
      <c r="H126" s="208">
        <v>2022</v>
      </c>
      <c r="I126" s="207" t="s">
        <v>155</v>
      </c>
      <c r="J126" s="207" t="s">
        <v>155</v>
      </c>
      <c r="K126" s="207" t="s">
        <v>155</v>
      </c>
      <c r="L126" s="207" t="s">
        <v>155</v>
      </c>
      <c r="M126" s="207" t="s">
        <v>155</v>
      </c>
      <c r="N126" s="207" t="s">
        <v>155</v>
      </c>
      <c r="O126" s="207" t="s">
        <v>155</v>
      </c>
      <c r="P126" s="207" t="s">
        <v>155</v>
      </c>
      <c r="Q126" s="207" t="s">
        <v>155</v>
      </c>
      <c r="R126" s="65"/>
      <c r="S126" s="65"/>
      <c r="T126" s="206">
        <v>0</v>
      </c>
      <c r="U126" s="206">
        <v>0</v>
      </c>
      <c r="V126" s="206">
        <v>0</v>
      </c>
      <c r="W126" s="206">
        <v>0</v>
      </c>
      <c r="X126" s="206">
        <v>0</v>
      </c>
      <c r="Y126" s="206">
        <v>0</v>
      </c>
      <c r="Z126" s="206">
        <v>0</v>
      </c>
      <c r="AA126" s="206">
        <v>0</v>
      </c>
      <c r="AB126" s="206">
        <v>0</v>
      </c>
      <c r="AC126" s="206">
        <v>0</v>
      </c>
      <c r="AD126" s="206">
        <v>0</v>
      </c>
      <c r="AE126" s="206">
        <v>0</v>
      </c>
      <c r="AF126" s="206">
        <v>0</v>
      </c>
      <c r="AG126" s="206">
        <v>0</v>
      </c>
      <c r="AH126" s="206">
        <v>0</v>
      </c>
      <c r="AI126" s="206">
        <v>0</v>
      </c>
      <c r="AJ126" s="206">
        <v>0</v>
      </c>
      <c r="AK126" s="206">
        <v>0</v>
      </c>
      <c r="AL126" s="206">
        <v>0</v>
      </c>
      <c r="AM126" s="206">
        <v>0</v>
      </c>
      <c r="AN126" s="206">
        <v>0</v>
      </c>
      <c r="AO126" s="206">
        <v>0</v>
      </c>
      <c r="AP126" s="206">
        <v>0</v>
      </c>
      <c r="AQ126" s="206">
        <v>0</v>
      </c>
      <c r="AR126" s="206">
        <v>0</v>
      </c>
      <c r="AS126" s="206">
        <v>0</v>
      </c>
      <c r="AT126" s="206">
        <v>0</v>
      </c>
      <c r="AU126" s="206">
        <v>0</v>
      </c>
      <c r="AV126" s="206">
        <v>0</v>
      </c>
      <c r="AW126" s="206">
        <v>0</v>
      </c>
      <c r="AX126" s="206">
        <v>0</v>
      </c>
      <c r="AY126" s="206">
        <v>0</v>
      </c>
      <c r="AZ126" s="206">
        <v>0</v>
      </c>
      <c r="BA126" s="206">
        <v>0</v>
      </c>
      <c r="BB126" s="206">
        <v>0</v>
      </c>
    </row>
    <row r="127" spans="1:54" ht="46.5" customHeight="1">
      <c r="A127" s="8"/>
      <c r="B127" s="8" t="s">
        <v>31</v>
      </c>
      <c r="C127" s="8" t="s">
        <v>46</v>
      </c>
      <c r="D127" s="216" t="s">
        <v>1227</v>
      </c>
      <c r="E127" s="203" t="s">
        <v>1228</v>
      </c>
      <c r="F127" s="65"/>
      <c r="G127" s="65"/>
      <c r="H127" s="207">
        <v>2013</v>
      </c>
      <c r="I127" s="207" t="s">
        <v>155</v>
      </c>
      <c r="J127" s="207" t="s">
        <v>155</v>
      </c>
      <c r="K127" s="207" t="s">
        <v>155</v>
      </c>
      <c r="L127" s="207" t="s">
        <v>155</v>
      </c>
      <c r="M127" s="207" t="s">
        <v>155</v>
      </c>
      <c r="N127" s="207" t="s">
        <v>1008</v>
      </c>
      <c r="O127" s="207" t="s">
        <v>155</v>
      </c>
      <c r="P127" s="207" t="s">
        <v>1009</v>
      </c>
      <c r="Q127" s="207" t="s">
        <v>1010</v>
      </c>
      <c r="R127" s="65"/>
      <c r="S127" s="65"/>
      <c r="T127" s="206">
        <v>743.01936220000005</v>
      </c>
      <c r="U127" s="206">
        <v>743.01936220000005</v>
      </c>
      <c r="V127" s="206">
        <v>3839.5252099999998</v>
      </c>
      <c r="W127" s="206">
        <v>3839.5252099999998</v>
      </c>
      <c r="X127" s="206">
        <v>0</v>
      </c>
      <c r="Y127" s="206">
        <v>0</v>
      </c>
      <c r="Z127" s="206">
        <v>0</v>
      </c>
      <c r="AA127" s="206">
        <v>4473.8742309999998</v>
      </c>
      <c r="AB127" s="206">
        <v>4473.8742309999998</v>
      </c>
      <c r="AC127" s="257">
        <v>8313</v>
      </c>
      <c r="AD127" s="257">
        <v>8313</v>
      </c>
      <c r="AE127" s="206">
        <v>0</v>
      </c>
      <c r="AF127" s="206">
        <v>0</v>
      </c>
      <c r="AG127" s="206">
        <v>0</v>
      </c>
      <c r="AH127" s="257">
        <v>5185.6036569999997</v>
      </c>
      <c r="AI127" s="257">
        <v>5185.6036569999997</v>
      </c>
      <c r="AJ127" s="206">
        <v>10207.711950000001</v>
      </c>
      <c r="AK127" s="206">
        <v>10207.711950000001</v>
      </c>
      <c r="AL127" s="206">
        <v>0</v>
      </c>
      <c r="AM127" s="206">
        <v>0</v>
      </c>
      <c r="AN127" s="206">
        <v>0</v>
      </c>
      <c r="AO127" s="206">
        <v>5363.7385299999996</v>
      </c>
      <c r="AP127" s="206">
        <v>5363.7385299999996</v>
      </c>
      <c r="AQ127" s="206">
        <v>11062.257530000001</v>
      </c>
      <c r="AR127" s="206">
        <v>11062.257530000001</v>
      </c>
      <c r="AS127" s="206">
        <v>0</v>
      </c>
      <c r="AT127" s="206">
        <v>0</v>
      </c>
      <c r="AU127" s="206">
        <v>0</v>
      </c>
      <c r="AV127" s="206">
        <v>0</v>
      </c>
      <c r="AW127" s="206">
        <v>0</v>
      </c>
      <c r="AX127" s="206">
        <v>11062.257530000001</v>
      </c>
      <c r="AY127" s="206">
        <v>11062.257530000001</v>
      </c>
      <c r="AZ127" s="206">
        <v>0</v>
      </c>
      <c r="BA127" s="206">
        <v>0</v>
      </c>
      <c r="BB127" s="206">
        <v>0</v>
      </c>
    </row>
    <row r="1048576" ht="15" customHeight="1"/>
  </sheetData>
  <mergeCells count="28">
    <mergeCell ref="D4:E4"/>
    <mergeCell ref="T5:AN5"/>
    <mergeCell ref="AO5:BB5"/>
    <mergeCell ref="T7:U7"/>
    <mergeCell ref="V7:W7"/>
    <mergeCell ref="Z7:Z8"/>
    <mergeCell ref="AA7:AB7"/>
    <mergeCell ref="AG7:AG8"/>
    <mergeCell ref="AH7:AI7"/>
    <mergeCell ref="AJ7:AK7"/>
    <mergeCell ref="AL7:AM7"/>
    <mergeCell ref="AN7:AN8"/>
    <mergeCell ref="AO7:AP7"/>
    <mergeCell ref="AQ7:AR7"/>
    <mergeCell ref="AS7:AT7"/>
    <mergeCell ref="AU7:AU8"/>
    <mergeCell ref="AV7:AW7"/>
    <mergeCell ref="AX7:AY7"/>
    <mergeCell ref="AZ7:BA7"/>
    <mergeCell ref="BB7:BB8"/>
    <mergeCell ref="T9:Z9"/>
    <mergeCell ref="AA9:AG9"/>
    <mergeCell ref="AH9:AN9"/>
    <mergeCell ref="AO9:AU9"/>
    <mergeCell ref="AV9:BB9"/>
    <mergeCell ref="X7:Y7"/>
    <mergeCell ref="AC7:AD7"/>
    <mergeCell ref="AE7:AF7"/>
  </mergeCells>
  <dataValidations count="10">
    <dataValidation type="list" allowBlank="1" showInputMessage="1" showErrorMessage="1" sqref="R10:R17 R78:R96 R68:R72 R34:R35 R37:R41 R58:R65 R114:R126 R19:R20 R26:R32" xr:uid="{BD967792-BD73-4B01-AE21-4E38050DDC42}">
      <formula1>$E$10:$E$123</formula1>
    </dataValidation>
    <dataValidation type="custom" operator="greaterThanOrEqual" allowBlank="1" showInputMessage="1" showErrorMessage="1" error="This cell only accepts a number of &quot;NA&quot;_x000a_" sqref="I11:M14 H16:P16 H17:M17 T10:BB17 I26:M26 J28:M28 J29:Q31 J32:M32 I28:I32 I34:M35 T34:BB35 J37:Q40 H37:H40 J41:M41 I37:I41 T37:BB41 O63 O60:Q60 H58:M65 J66:M69 J70:Q70 N78:Q78 H84:H86 T19:BB32 AL91:AN97 AO91:BB99 AO100:AY101 AE102:AG105 N111:Q111 X102:Z105 O119:O122 N115:N122 P115:Q122 O115:O117 N124:Q124 H19:H32 AV107:BB127 H47:H57 I43:M57 O72:Q72 T91:AK101 H68:I83 AV102:AY105 AO106:BB106 AZ100:BB105 T106:AK106 J71:M127 H91:H127 I84:I127 AE107:AG127 X107:Z127 O127 H66 I66:I67 T43:BB90" xr:uid="{3E444210-872B-45E6-BA08-E3C4100DB647}">
      <formula1>OR(AND(ISNUMBER(H10), H10&gt;=0), H10 ="NA")</formula1>
    </dataValidation>
    <dataValidation type="list" allowBlank="1" showInputMessage="1" showErrorMessage="1" sqref="R21:R22" xr:uid="{ED89F6E4-B49E-4AFA-94E3-65325427F678}">
      <formula1>$E$10:$E$121</formula1>
    </dataValidation>
    <dataValidation type="list" allowBlank="1" showInputMessage="1" showErrorMessage="1" sqref="R23" xr:uid="{AE24FCD9-8366-4D02-9ACE-1C887B1C6C29}">
      <formula1>$E$10:$E$120</formula1>
    </dataValidation>
    <dataValidation type="list" allowBlank="1" showInputMessage="1" showErrorMessage="1" sqref="R24:R25" xr:uid="{7B29B22E-22E5-43E5-A4C4-82468AC7ABBA}">
      <formula1>$E$10:$E$118</formula1>
    </dataValidation>
    <dataValidation type="list" allowBlank="1" showInputMessage="1" showErrorMessage="1" sqref="R43:R44" xr:uid="{3EA986B0-F989-4E84-AD21-1325F5FD6C05}">
      <formula1>$E$10:$E$116</formula1>
    </dataValidation>
    <dataValidation type="list" allowBlank="1" showInputMessage="1" showErrorMessage="1" sqref="R45:R47" xr:uid="{CF6CE0C5-3709-4B3D-90DE-7170EC473837}">
      <formula1>$E$10:$E$111</formula1>
    </dataValidation>
    <dataValidation type="list" allowBlank="1" showInputMessage="1" showErrorMessage="1" sqref="R48:R54" xr:uid="{BA063C41-8F6D-4D6F-AEB0-C5851FD1035C}">
      <formula1>$E$10:$E$102</formula1>
    </dataValidation>
    <dataValidation type="list" allowBlank="1" showInputMessage="1" showErrorMessage="1" sqref="R55:R57" xr:uid="{60DD2B22-D0CE-474C-9EE9-BCC5988FF3F5}">
      <formula1>$E$10:$E$99</formula1>
    </dataValidation>
    <dataValidation type="list" allowBlank="1" showInputMessage="1" showErrorMessage="1" sqref="R73:R77 R127" xr:uid="{42E8F83C-FDAB-4E2B-87EB-5B58CB26D37D}">
      <formula1>$E$10:$E$94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8DDC7F2-F29D-4960-8E28-0973ABEE7333}">
          <x14:formula1>
            <xm:f>'Table 12'!#REF!</xm:f>
          </x14:formula1>
          <xm:sqref>B101:C105 B107:C110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7" ma:contentTypeDescription="Create a new document." ma:contentTypeScope="" ma:versionID="3f93238880d2d4f95b28ac3beff3be5e">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879ac8f2d0a7e037e3308c2c52e1b8"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QuestionsinDR" ma:index="24" nillable="true" ma:displayName="# Questions in DR" ma:description="The number of questions per data request"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4ddc04-4c88-44c7-b3d4-e8d4a0fe3abf}" ma:internalName="TaxCatchAll"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2104ad18-0c40-4759-978d-9031b6355d10" xsi:nil="true"/>
    <SharedWithUsers xmlns="80a17f64-e774-4a01-b2f5-de7df872f7b3">
      <UserInfo>
        <DisplayName>Butler, Daniel J</DisplayName>
        <AccountId>1053</AccountId>
        <AccountType/>
      </UserInfo>
      <UserInfo>
        <DisplayName>Cui, Landy Ye</DisplayName>
        <AccountId>162</AccountId>
        <AccountType/>
      </UserInfo>
      <UserInfo>
        <DisplayName>Williams, Christina D</DisplayName>
        <AccountId>1447</AccountId>
        <AccountType/>
      </UserInfo>
      <UserInfo>
        <DisplayName>Parikh, Minal K</DisplayName>
        <AccountId>178</AccountId>
        <AccountType/>
      </UserInfo>
    </SharedWithUsers>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documentManagement>
</p:properties>
</file>

<file path=customXml/itemProps1.xml><?xml version="1.0" encoding="utf-8"?>
<ds:datastoreItem xmlns:ds="http://schemas.openxmlformats.org/officeDocument/2006/customXml" ds:itemID="{6FD32652-A2E2-4C15-94AE-9D41C19D2EDF}"/>
</file>

<file path=customXml/itemProps2.xml><?xml version="1.0" encoding="utf-8"?>
<ds:datastoreItem xmlns:ds="http://schemas.openxmlformats.org/officeDocument/2006/customXml" ds:itemID="{56E239CC-AD4B-4E2D-AFCD-7A556CFCBE90}"/>
</file>

<file path=customXml/itemProps3.xml><?xml version="1.0" encoding="utf-8"?>
<ds:datastoreItem xmlns:ds="http://schemas.openxmlformats.org/officeDocument/2006/customXml" ds:itemID="{34C2EF6F-1DD1-4977-B77D-708991D1C6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Bertolini, Crystal A</cp:lastModifiedBy>
  <cp:revision/>
  <dcterms:created xsi:type="dcterms:W3CDTF">2020-10-05T17:17:42Z</dcterms:created>
  <dcterms:modified xsi:type="dcterms:W3CDTF">2022-07-28T22:06:41Z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y fmtid="{D5CDD505-2E9C-101B-9397-08002B2CF9AE}" pid="10" name="MediaServiceImageTags">
    <vt:lpwstr/>
  </property>
</Properties>
</file>